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home" sheetId="13" r:id="rId1"/>
    <sheet name="survey" sheetId="1" r:id="rId2"/>
    <sheet name="L" sheetId="4" r:id="rId3"/>
    <sheet name="R" sheetId="7" r:id="rId4"/>
    <sheet name="C" sheetId="10" r:id="rId5"/>
    <sheet name="more" sheetId="11" r:id="rId6"/>
  </sheets>
  <definedNames>
    <definedName name="accum" localSheetId="4">#REF!</definedName>
    <definedName name="accum" localSheetId="0">#REF!</definedName>
    <definedName name="accum" localSheetId="5">#REF!</definedName>
    <definedName name="accum" localSheetId="3">#REF!</definedName>
    <definedName name="accum" localSheetId="1">#REF!</definedName>
    <definedName name="accum">#REF!</definedName>
    <definedName name="date_range" localSheetId="4">#REF!</definedName>
    <definedName name="date_range" localSheetId="0">#REF!</definedName>
    <definedName name="date_range" localSheetId="5">#REF!</definedName>
    <definedName name="date_range" localSheetId="3">#REF!</definedName>
    <definedName name="date_range" localSheetId="1">#REF!</definedName>
    <definedName name="date_range">#REF!</definedName>
    <definedName name="dates" localSheetId="4">#REF!</definedName>
    <definedName name="dates" localSheetId="0">#REF!</definedName>
    <definedName name="dates" localSheetId="5">#REF!</definedName>
    <definedName name="dates" localSheetId="3">#REF!</definedName>
    <definedName name="dates" localSheetId="1">#REF!</definedName>
    <definedName name="dates">#REF!</definedName>
    <definedName name="ItemCount" localSheetId="4">#REF!</definedName>
    <definedName name="ItemCount" localSheetId="0">#REF!</definedName>
    <definedName name="ItemCount" localSheetId="3">#REF!</definedName>
    <definedName name="ItemCount" localSheetId="1">#REF!</definedName>
    <definedName name="ItemCount">#REF!</definedName>
    <definedName name="ItemNos." localSheetId="4">#REF!</definedName>
    <definedName name="ItemNos." localSheetId="0">#REF!</definedName>
    <definedName name="ItemNos." localSheetId="3">#REF!</definedName>
    <definedName name="ItemNos." localSheetId="1">#REF!</definedName>
    <definedName name="ItemNos.">#REF!</definedName>
    <definedName name="ItemNumbers" localSheetId="4">#REF!</definedName>
    <definedName name="ItemNumbers" localSheetId="0">#REF!</definedName>
    <definedName name="ItemNumbers" localSheetId="3">#REF!</definedName>
    <definedName name="ItemNumbers" localSheetId="1">#REF!</definedName>
    <definedName name="ItemNumbers">#REF!</definedName>
    <definedName name="Items" localSheetId="4">#REF!</definedName>
    <definedName name="Items" localSheetId="0">#REF!</definedName>
    <definedName name="Items" localSheetId="3">#REF!</definedName>
    <definedName name="Items" localSheetId="1">#REF!</definedName>
    <definedName name="Items">#REF!</definedName>
    <definedName name="Items_No." localSheetId="4">#REF!</definedName>
    <definedName name="Items_No." localSheetId="0">#REF!</definedName>
    <definedName name="Items_No." localSheetId="3">#REF!</definedName>
    <definedName name="Items_No." localSheetId="1">#REF!</definedName>
    <definedName name="Items_No.">#REF!</definedName>
    <definedName name="ItemsCt" localSheetId="4">#REF!</definedName>
    <definedName name="ItemsCt" localSheetId="0">#REF!</definedName>
    <definedName name="ItemsCt" localSheetId="3">#REF!</definedName>
    <definedName name="ItemsCt" localSheetId="1">#REF!</definedName>
    <definedName name="ItemsCt">#REF!</definedName>
    <definedName name="outline1" localSheetId="4">#REF!</definedName>
    <definedName name="outline1" localSheetId="0">#REF!</definedName>
    <definedName name="outline1" localSheetId="3">#REF!</definedName>
    <definedName name="outline1" localSheetId="1">#REF!</definedName>
    <definedName name="outline1">#REF!</definedName>
    <definedName name="Priority_rating" localSheetId="4">#REF!</definedName>
    <definedName name="Priority_rating" localSheetId="0">#REF!</definedName>
    <definedName name="Priority_rating" localSheetId="3">#REF!</definedName>
    <definedName name="Priority_rating" localSheetId="1">#REF!</definedName>
    <definedName name="Priority_rating">#REF!</definedName>
    <definedName name="PriorityRating" localSheetId="4">#REF!</definedName>
    <definedName name="PriorityRating" localSheetId="0">#REF!</definedName>
    <definedName name="PriorityRating" localSheetId="3">#REF!</definedName>
    <definedName name="PriorityRating" localSheetId="1">#REF!</definedName>
    <definedName name="PriorityRating">#REF!</definedName>
  </definedNames>
  <calcPr calcId="145621"/>
</workbook>
</file>

<file path=xl/calcChain.xml><?xml version="1.0" encoding="utf-8"?>
<calcChain xmlns="http://schemas.openxmlformats.org/spreadsheetml/2006/main">
  <c r="B2" i="4" l="1"/>
  <c r="E17" i="10" l="1"/>
  <c r="E17" i="7"/>
  <c r="E17" i="4" l="1"/>
  <c r="D19" i="10"/>
  <c r="D16" i="10"/>
  <c r="B17" i="10"/>
  <c r="B29" i="10" l="1"/>
  <c r="B28" i="10"/>
  <c r="D28" i="10"/>
  <c r="D27" i="10"/>
  <c r="D26" i="10"/>
  <c r="D25" i="10"/>
  <c r="D24" i="10"/>
  <c r="D23" i="10"/>
  <c r="D22" i="10"/>
  <c r="D21" i="10"/>
  <c r="D20" i="10"/>
  <c r="D29" i="10"/>
  <c r="E30" i="10" s="1"/>
  <c r="B27" i="10"/>
  <c r="B26" i="10"/>
  <c r="B25" i="10"/>
  <c r="B24" i="10"/>
  <c r="B23" i="10"/>
  <c r="B22" i="10"/>
  <c r="B21" i="10"/>
  <c r="B20" i="10"/>
  <c r="B19" i="10"/>
  <c r="D17" i="10"/>
  <c r="D13" i="7" l="1"/>
  <c r="D13" i="4"/>
  <c r="D12" i="4"/>
  <c r="D12" i="7"/>
  <c r="D11" i="7"/>
  <c r="D11" i="4"/>
  <c r="D10" i="10"/>
  <c r="D10" i="4"/>
  <c r="D10" i="7"/>
  <c r="D9" i="7"/>
  <c r="D9" i="4"/>
  <c r="D8" i="4"/>
  <c r="D8" i="7"/>
  <c r="D7" i="4"/>
  <c r="D7" i="7"/>
  <c r="D6" i="4"/>
  <c r="D6" i="7"/>
  <c r="D5" i="7"/>
  <c r="D3" i="10"/>
  <c r="D3" i="4"/>
  <c r="D3" i="7"/>
  <c r="D5" i="4"/>
  <c r="D4" i="10"/>
  <c r="D4" i="4"/>
  <c r="D4" i="7"/>
  <c r="D15" i="4"/>
  <c r="D14" i="4"/>
  <c r="E3" i="4"/>
  <c r="D1" i="4"/>
  <c r="D15" i="7"/>
  <c r="D14" i="7"/>
  <c r="E3" i="7"/>
  <c r="D1" i="7"/>
  <c r="D12" i="10"/>
  <c r="D15" i="10"/>
  <c r="D14" i="10"/>
  <c r="D13" i="10"/>
  <c r="D11" i="10"/>
  <c r="D9" i="10"/>
  <c r="D8" i="10"/>
  <c r="D7" i="10"/>
  <c r="D6" i="10"/>
  <c r="D5" i="10"/>
  <c r="E3" i="10"/>
  <c r="D1" i="10"/>
  <c r="D29" i="4"/>
  <c r="D29" i="7"/>
  <c r="E30" i="7" s="1"/>
  <c r="D28" i="7"/>
  <c r="D27" i="4"/>
  <c r="D27" i="7"/>
  <c r="D26" i="7"/>
  <c r="D25" i="4"/>
  <c r="D25" i="7"/>
  <c r="D24" i="7"/>
  <c r="D23" i="7"/>
  <c r="D22" i="7"/>
  <c r="D21" i="7"/>
  <c r="D20" i="7"/>
  <c r="D19" i="7"/>
  <c r="D23" i="4"/>
  <c r="D28" i="4" l="1"/>
  <c r="D17" i="7"/>
  <c r="D20" i="4" l="1"/>
  <c r="D17" i="4" l="1"/>
  <c r="D19" i="4"/>
  <c r="E30" i="4"/>
  <c r="D26" i="4"/>
  <c r="D24" i="4"/>
  <c r="D22" i="4"/>
  <c r="D21" i="4"/>
  <c r="H6" i="1" l="1"/>
  <c r="K54" i="1" l="1"/>
  <c r="J54" i="1"/>
  <c r="I54" i="1"/>
  <c r="H54" i="1"/>
  <c r="K48" i="1"/>
  <c r="J48" i="1"/>
  <c r="I48" i="1"/>
  <c r="H48" i="1"/>
  <c r="I50" i="1" l="1"/>
  <c r="H50" i="1"/>
  <c r="L50" i="1"/>
  <c r="L56" i="1"/>
  <c r="K43" i="1"/>
  <c r="J43" i="1"/>
  <c r="I43" i="1"/>
  <c r="H43" i="1"/>
  <c r="K38" i="1"/>
  <c r="J38" i="1"/>
  <c r="I38" i="1"/>
  <c r="H38" i="1"/>
  <c r="K33" i="1"/>
  <c r="J33" i="1"/>
  <c r="I33" i="1"/>
  <c r="H33" i="1"/>
  <c r="K28" i="1"/>
  <c r="J28" i="1"/>
  <c r="I28" i="1"/>
  <c r="H28" i="1"/>
  <c r="K24" i="1"/>
  <c r="J24" i="1"/>
  <c r="I24" i="1"/>
  <c r="H24" i="1"/>
  <c r="K20" i="1"/>
  <c r="J20" i="1"/>
  <c r="I20" i="1"/>
  <c r="H20" i="1"/>
  <c r="L12" i="1"/>
  <c r="B53" i="1" s="1"/>
  <c r="K12" i="1"/>
  <c r="J12" i="1"/>
  <c r="B14" i="1" s="1"/>
  <c r="I12" i="1"/>
  <c r="H12" i="1"/>
  <c r="J14" i="1" l="1"/>
  <c r="L14" i="1"/>
  <c r="B18" i="1" s="1"/>
  <c r="B4" i="7" s="1"/>
  <c r="B59" i="1"/>
  <c r="H14" i="1"/>
  <c r="B4" i="10"/>
  <c r="B15" i="1"/>
  <c r="B5" i="10" s="1"/>
  <c r="B3" i="10"/>
  <c r="A19" i="10" l="1"/>
  <c r="A20" i="10" s="1"/>
  <c r="A21" i="10" s="1"/>
  <c r="A22" i="10" s="1"/>
  <c r="A23" i="10" s="1"/>
  <c r="A24" i="10" s="1"/>
  <c r="A25" i="10" s="1"/>
  <c r="A26" i="10" s="1"/>
  <c r="A27" i="10" s="1"/>
  <c r="A1" i="10"/>
  <c r="A17" i="10" s="1"/>
  <c r="C17" i="10" s="1"/>
  <c r="B19" i="1"/>
  <c r="B16" i="1"/>
  <c r="B4" i="4" s="1"/>
  <c r="B17" i="1"/>
  <c r="D84" i="1"/>
  <c r="E84" i="1" s="1"/>
  <c r="D83" i="1"/>
  <c r="E83" i="1" s="1"/>
  <c r="D82" i="1"/>
  <c r="E82" i="1" s="1"/>
  <c r="D81" i="1"/>
  <c r="E81" i="1" s="1"/>
  <c r="D80" i="1"/>
  <c r="E80" i="1" s="1"/>
  <c r="D79" i="1"/>
  <c r="E79" i="1" s="1"/>
  <c r="D77" i="1"/>
  <c r="E77" i="1" s="1"/>
  <c r="D76" i="1"/>
  <c r="D78" i="1"/>
  <c r="E78" i="1" s="1"/>
  <c r="D75" i="1"/>
  <c r="D2" i="10" l="1"/>
  <c r="A28" i="10"/>
  <c r="D60" i="1"/>
  <c r="D65" i="1" s="1"/>
  <c r="B61" i="1"/>
  <c r="E76" i="1"/>
  <c r="E75" i="1"/>
  <c r="I4" i="1"/>
  <c r="B10" i="1" l="1"/>
  <c r="B11" i="1"/>
  <c r="E85" i="1"/>
  <c r="D1" i="1" s="1"/>
  <c r="J4" i="1"/>
  <c r="H4" i="1"/>
  <c r="D63" i="1"/>
  <c r="J6" i="1" l="1"/>
  <c r="B58" i="1"/>
  <c r="B3" i="4"/>
  <c r="H56" i="1"/>
  <c r="J56" i="1"/>
  <c r="K56" i="1"/>
  <c r="I56" i="1"/>
  <c r="J50" i="1"/>
  <c r="K50" i="1"/>
  <c r="H45" i="1"/>
  <c r="K45" i="1"/>
  <c r="B45" i="1" s="1"/>
  <c r="B11" i="10" s="1"/>
  <c r="H40" i="1"/>
  <c r="K40" i="1"/>
  <c r="H36" i="1"/>
  <c r="B37" i="1" s="1"/>
  <c r="B9" i="7" s="1"/>
  <c r="K36" i="1"/>
  <c r="H31" i="1"/>
  <c r="B31" i="1" s="1"/>
  <c r="K31" i="1"/>
  <c r="H22" i="1"/>
  <c r="K22" i="1"/>
  <c r="H26" i="1"/>
  <c r="K26" i="1"/>
  <c r="B6" i="1" l="1"/>
  <c r="B6" i="10" s="1"/>
  <c r="B7" i="1"/>
  <c r="B27" i="4"/>
  <c r="B25" i="4"/>
  <c r="B23" i="4"/>
  <c r="B28" i="4"/>
  <c r="B29" i="4"/>
  <c r="D16" i="4" s="1"/>
  <c r="B19" i="4"/>
  <c r="A19" i="4" s="1"/>
  <c r="B20" i="4"/>
  <c r="B21" i="4"/>
  <c r="B26" i="4"/>
  <c r="B24" i="4"/>
  <c r="B22" i="4"/>
  <c r="B8" i="1"/>
  <c r="B8" i="10" s="1"/>
  <c r="B9" i="1"/>
  <c r="B9" i="10" s="1"/>
  <c r="B7" i="10"/>
  <c r="B47" i="1"/>
  <c r="B15" i="10" s="1"/>
  <c r="B40" i="1"/>
  <c r="B10" i="10" s="1"/>
  <c r="B42" i="1"/>
  <c r="B14" i="10" s="1"/>
  <c r="D64" i="1"/>
  <c r="A4" i="4"/>
  <c r="A5" i="10"/>
  <c r="B5" i="4"/>
  <c r="A5" i="4" s="1"/>
  <c r="B52" i="1"/>
  <c r="B15" i="7" s="1"/>
  <c r="B3" i="7"/>
  <c r="B27" i="1"/>
  <c r="B7" i="7" s="1"/>
  <c r="B23" i="1"/>
  <c r="B8" i="4"/>
  <c r="B32" i="1"/>
  <c r="B46" i="1"/>
  <c r="B51" i="1"/>
  <c r="B14" i="7" s="1"/>
  <c r="A1" i="4"/>
  <c r="B57" i="1"/>
  <c r="B15" i="4"/>
  <c r="B50" i="1"/>
  <c r="B12" i="10" s="1"/>
  <c r="B56" i="1"/>
  <c r="B13" i="10" s="1"/>
  <c r="B41" i="1"/>
  <c r="B12" i="7" s="1"/>
  <c r="B36" i="1"/>
  <c r="B8" i="7" s="1"/>
  <c r="A8" i="7" s="1"/>
  <c r="B5" i="7"/>
  <c r="B22" i="1"/>
  <c r="B26" i="1"/>
  <c r="B6" i="7" s="1"/>
  <c r="D2" i="4" l="1"/>
  <c r="A17" i="4"/>
  <c r="C17" i="4" s="1"/>
  <c r="B20" i="7"/>
  <c r="B25" i="7"/>
  <c r="B23" i="7"/>
  <c r="B27" i="7"/>
  <c r="B28" i="7"/>
  <c r="A20" i="4"/>
  <c r="A21" i="4" s="1"/>
  <c r="A22" i="4" s="1"/>
  <c r="A23" i="4" s="1"/>
  <c r="A24" i="4" s="1"/>
  <c r="A25" i="4" s="1"/>
  <c r="A26" i="4" s="1"/>
  <c r="A27" i="4" s="1"/>
  <c r="A28" i="4" s="1"/>
  <c r="B19" i="7"/>
  <c r="A19" i="7" s="1"/>
  <c r="B29" i="7"/>
  <c r="D16" i="7" s="1"/>
  <c r="A20" i="7"/>
  <c r="B22" i="7"/>
  <c r="B24" i="7"/>
  <c r="B26" i="7"/>
  <c r="B21" i="7"/>
  <c r="A12" i="10"/>
  <c r="A13" i="10"/>
  <c r="A9" i="10"/>
  <c r="A7" i="10"/>
  <c r="A15" i="7"/>
  <c r="A10" i="10"/>
  <c r="A6" i="10"/>
  <c r="A11" i="10"/>
  <c r="A14" i="10"/>
  <c r="A8" i="10"/>
  <c r="A15" i="10"/>
  <c r="A4" i="10"/>
  <c r="B2" i="10"/>
  <c r="B9" i="4"/>
  <c r="A9" i="4" s="1"/>
  <c r="B7" i="4"/>
  <c r="B12" i="4"/>
  <c r="B13" i="4"/>
  <c r="B13" i="7"/>
  <c r="B10" i="4"/>
  <c r="B10" i="7"/>
  <c r="A15" i="4"/>
  <c r="A8" i="4"/>
  <c r="B2" i="7"/>
  <c r="A1" i="7"/>
  <c r="A5" i="7"/>
  <c r="B6" i="4"/>
  <c r="B11" i="4"/>
  <c r="B11" i="7"/>
  <c r="B14" i="4"/>
  <c r="A4" i="7"/>
  <c r="D2" i="7" l="1"/>
  <c r="A17" i="7"/>
  <c r="C17" i="7" s="1"/>
  <c r="A21" i="7"/>
  <c r="A22" i="7" s="1"/>
  <c r="A23" i="7" s="1"/>
  <c r="A24" i="7" s="1"/>
  <c r="A25" i="7" s="1"/>
  <c r="A26" i="7" s="1"/>
  <c r="A27" i="7" s="1"/>
  <c r="A28" i="7" s="1"/>
  <c r="A13" i="4"/>
  <c r="A12" i="4"/>
  <c r="A7" i="4"/>
  <c r="A13" i="7"/>
  <c r="A12" i="7"/>
  <c r="A7" i="7"/>
  <c r="A9" i="7"/>
  <c r="A11" i="4"/>
  <c r="A14" i="7"/>
  <c r="A11" i="7"/>
  <c r="A6" i="7"/>
  <c r="A10" i="7"/>
  <c r="A14" i="4"/>
  <c r="A6" i="4"/>
  <c r="A10" i="4"/>
</calcChain>
</file>

<file path=xl/comments1.xml><?xml version="1.0" encoding="utf-8"?>
<comments xmlns="http://schemas.openxmlformats.org/spreadsheetml/2006/main">
  <authors>
    <author>Dad</author>
  </authors>
  <commentList>
    <comment ref="E6" authorId="0">
      <text>
        <r>
          <rPr>
            <sz val="9"/>
            <color indexed="81"/>
            <rFont val="Tahoma"/>
            <family val="2"/>
          </rPr>
          <t xml:space="preserve">
</t>
        </r>
      </text>
    </comment>
    <comment ref="B92" authorId="0">
      <text>
        <r>
          <rPr>
            <b/>
            <sz val="9"/>
            <color indexed="81"/>
            <rFont val="Tahoma"/>
            <family val="2"/>
          </rPr>
          <t>OR:</t>
        </r>
        <r>
          <rPr>
            <sz val="9"/>
            <color indexed="81"/>
            <rFont val="Tahoma"/>
            <family val="2"/>
          </rPr>
          <t xml:space="preserve">
as mentally ill</t>
        </r>
      </text>
    </comment>
    <comment ref="B93" authorId="0">
      <text>
        <r>
          <rPr>
            <b/>
            <sz val="9"/>
            <color indexed="81"/>
            <rFont val="Tahoma"/>
            <family val="2"/>
          </rPr>
          <t>OR:</t>
        </r>
        <r>
          <rPr>
            <sz val="9"/>
            <color indexed="81"/>
            <rFont val="Tahoma"/>
            <family val="2"/>
          </rPr>
          <t xml:space="preserve">
as an evil enemy</t>
        </r>
      </text>
    </comment>
  </commentList>
</comments>
</file>

<file path=xl/comments2.xml><?xml version="1.0" encoding="utf-8"?>
<comments xmlns="http://schemas.openxmlformats.org/spreadsheetml/2006/main">
  <authors>
    <author>Dad</author>
  </authors>
  <commentList>
    <comment ref="C17" authorId="0">
      <text>
        <r>
          <rPr>
            <b/>
            <sz val="10"/>
            <color indexed="28"/>
            <rFont val="Arial"/>
            <family val="2"/>
          </rPr>
          <t>Back to survey</t>
        </r>
        <r>
          <rPr>
            <sz val="10"/>
            <color indexed="28"/>
            <rFont val="Arial"/>
            <family val="2"/>
          </rPr>
          <t xml:space="preserve">
</t>
        </r>
      </text>
    </comment>
  </commentList>
</comments>
</file>

<file path=xl/comments3.xml><?xml version="1.0" encoding="utf-8"?>
<comments xmlns="http://schemas.openxmlformats.org/spreadsheetml/2006/main">
  <authors>
    <author>Dad</author>
  </authors>
  <commentList>
    <comment ref="C17" authorId="0">
      <text>
        <r>
          <rPr>
            <b/>
            <sz val="10"/>
            <color indexed="28"/>
            <rFont val="Arial"/>
            <family val="2"/>
          </rPr>
          <t>Back to survey</t>
        </r>
        <r>
          <rPr>
            <sz val="10"/>
            <color indexed="28"/>
            <rFont val="Arial"/>
            <family val="2"/>
          </rPr>
          <t xml:space="preserve">
</t>
        </r>
      </text>
    </comment>
  </commentList>
</comments>
</file>

<file path=xl/comments4.xml><?xml version="1.0" encoding="utf-8"?>
<comments xmlns="http://schemas.openxmlformats.org/spreadsheetml/2006/main">
  <authors>
    <author>Dad</author>
  </authors>
  <commentList>
    <comment ref="C17" authorId="0">
      <text>
        <r>
          <rPr>
            <b/>
            <sz val="10"/>
            <color indexed="28"/>
            <rFont val="Arial"/>
            <family val="2"/>
          </rPr>
          <t>Back to survey</t>
        </r>
        <r>
          <rPr>
            <sz val="10"/>
            <color indexed="28"/>
            <rFont val="Arial"/>
            <family val="2"/>
          </rPr>
          <t xml:space="preserve">
</t>
        </r>
      </text>
    </comment>
  </commentList>
</comments>
</file>

<file path=xl/comments5.xml><?xml version="1.0" encoding="utf-8"?>
<comments xmlns="http://schemas.openxmlformats.org/spreadsheetml/2006/main">
  <authors>
    <author>Dad</author>
  </authors>
  <commentList>
    <comment ref="C14" authorId="0">
      <text>
        <r>
          <rPr>
            <sz val="9"/>
            <color indexed="81"/>
            <rFont val="Tahoma"/>
            <family val="2"/>
          </rPr>
          <t xml:space="preserve">
</t>
        </r>
      </text>
    </comment>
    <comment ref="A32" authorId="0">
      <text>
        <r>
          <rPr>
            <b/>
            <sz val="24"/>
            <color indexed="81"/>
            <rFont val="Tahoma"/>
            <family val="2"/>
          </rPr>
          <t>Politics serves our needs.</t>
        </r>
        <r>
          <rPr>
            <sz val="9"/>
            <color indexed="81"/>
            <rFont val="Tahoma"/>
            <family val="2"/>
          </rPr>
          <t xml:space="preserve">
</t>
        </r>
      </text>
    </comment>
    <comment ref="A33" authorId="0">
      <text>
        <r>
          <rPr>
            <b/>
            <sz val="24"/>
            <color indexed="81"/>
            <rFont val="Tahoma"/>
            <family val="2"/>
          </rPr>
          <t>We do not choose our needs.</t>
        </r>
        <r>
          <rPr>
            <sz val="9"/>
            <color indexed="81"/>
            <rFont val="Tahoma"/>
            <family val="2"/>
          </rPr>
          <t xml:space="preserve">
</t>
        </r>
      </text>
    </comment>
    <comment ref="A34" authorId="0">
      <text>
        <r>
          <rPr>
            <b/>
            <sz val="24"/>
            <color indexed="81"/>
            <rFont val="Tahoma"/>
            <family val="2"/>
          </rPr>
          <t>We change our beliefs hesitantly.</t>
        </r>
        <r>
          <rPr>
            <sz val="9"/>
            <color indexed="81"/>
            <rFont val="Tahoma"/>
            <family val="2"/>
          </rPr>
          <t xml:space="preserve">
</t>
        </r>
      </text>
    </comment>
  </commentList>
</comments>
</file>

<file path=xl/sharedStrings.xml><?xml version="1.0" encoding="utf-8"?>
<sst xmlns="http://schemas.openxmlformats.org/spreadsheetml/2006/main" count="131" uniqueCount="121">
  <si>
    <t>When it comes to political stuff, I’d say I’m ___________________.</t>
  </si>
  <si>
    <t>moderately political</t>
  </si>
  <si>
    <t>If I had to locate myself along a left-right spectrum, I’d characterize myself as ____________.</t>
  </si>
  <si>
    <t>moderately liberal</t>
  </si>
  <si>
    <t>I strongly disagree</t>
  </si>
  <si>
    <t>I strongly agree</t>
  </si>
  <si>
    <t>I agree</t>
  </si>
  <si>
    <t>There is at least one person in my life with whom I can trust my deepest secrets.</t>
  </si>
  <si>
    <t>I view most conservatives ______________________________.</t>
  </si>
  <si>
    <t>as terribly misinformed</t>
  </si>
  <si>
    <t>I view most liberals ______________________________.</t>
  </si>
  <si>
    <t>as good people</t>
  </si>
  <si>
    <t>not right now, perhaps later</t>
  </si>
  <si>
    <t>very political</t>
  </si>
  <si>
    <t>very liberal</t>
  </si>
  <si>
    <t>centrist</t>
  </si>
  <si>
    <t>moderately conservative</t>
  </si>
  <si>
    <t>very conservative</t>
  </si>
  <si>
    <t>I disagree</t>
  </si>
  <si>
    <t>with some suspicion</t>
  </si>
  <si>
    <t>as morally bankrupt</t>
  </si>
  <si>
    <t>yes, please include me</t>
  </si>
  <si>
    <t>this is not for me, no thank you</t>
  </si>
  <si>
    <t>I tend to avoid challenges more than I welcome them.</t>
  </si>
  <si>
    <t>I identify as a traditional American yearning to live free from government interference.</t>
  </si>
  <si>
    <t>Being equally inclusive of all, especially minorities, matters more than freeing each other’s deep potential.</t>
  </si>
  <si>
    <t>Freeing each other’s deep potential, especially loved ones, matters more than being equally inclusive of all.</t>
  </si>
  <si>
    <t>I identify as a recognized minority or ally who knows the pain of historical oppression.</t>
  </si>
  <si>
    <t>not political</t>
  </si>
  <si>
    <t>as an evil enemy</t>
  </si>
  <si>
    <t>as mentally ill</t>
  </si>
  <si>
    <t>as mentally ill or worse</t>
  </si>
  <si>
    <t>as decent people</t>
  </si>
  <si>
    <t>as deCent people</t>
  </si>
  <si>
    <t>as morally corrupted</t>
  </si>
  <si>
    <t>C1</t>
  </si>
  <si>
    <t>C2</t>
  </si>
  <si>
    <t>C3</t>
  </si>
  <si>
    <t>C4</t>
  </si>
  <si>
    <t>C5</t>
  </si>
  <si>
    <t>C6</t>
  </si>
  <si>
    <t>L1</t>
  </si>
  <si>
    <t>L2</t>
  </si>
  <si>
    <t>R1</t>
  </si>
  <si>
    <t>R2</t>
  </si>
  <si>
    <t>L3</t>
  </si>
  <si>
    <t>L4</t>
  </si>
  <si>
    <t>L12</t>
  </si>
  <si>
    <t>R12</t>
  </si>
  <si>
    <t>L11</t>
  </si>
  <si>
    <t>R11</t>
  </si>
  <si>
    <t>R3</t>
  </si>
  <si>
    <t>R4</t>
  </si>
  <si>
    <t>L5</t>
  </si>
  <si>
    <t>L6</t>
  </si>
  <si>
    <t>R5</t>
  </si>
  <si>
    <t>R6</t>
  </si>
  <si>
    <t>LR7</t>
  </si>
  <si>
    <t>LR8</t>
  </si>
  <si>
    <t>LR9</t>
  </si>
  <si>
    <t>LR10</t>
  </si>
  <si>
    <t>C7</t>
  </si>
  <si>
    <t>C8</t>
  </si>
  <si>
    <t>C9</t>
  </si>
  <si>
    <t>C10</t>
  </si>
  <si>
    <t>C11</t>
  </si>
  <si>
    <t>C12</t>
  </si>
  <si>
    <t>Select from pulldown options.</t>
  </si>
  <si>
    <t>L</t>
  </si>
  <si>
    <t>R</t>
  </si>
  <si>
    <t>C</t>
  </si>
  <si>
    <t>yes</t>
  </si>
  <si>
    <t>no</t>
  </si>
  <si>
    <r>
      <t>A problem</t>
    </r>
    <r>
      <rPr>
        <sz val="14"/>
        <color rgb="FF000000"/>
        <rFont val="Century Gothic"/>
        <family val="2"/>
      </rPr>
      <t xml:space="preserve"> points to a need resisting a solution.</t>
    </r>
  </si>
  <si>
    <r>
      <t>Political polarization</t>
    </r>
    <r>
      <rPr>
        <b/>
        <i/>
        <sz val="11"/>
        <color rgb="FF000000"/>
        <rFont val="Times New Roman"/>
        <family val="1"/>
      </rPr>
      <t xml:space="preserve"> will inevitably persist</t>
    </r>
    <r>
      <rPr>
        <sz val="11"/>
        <color rgb="FF000000"/>
        <rFont val="Times New Roman"/>
        <family val="1"/>
      </rPr>
      <t xml:space="preserve"> unless we get over a common misconception. We must get over the idea that we </t>
    </r>
    <r>
      <rPr>
        <i/>
        <sz val="11"/>
        <color rgb="FF000000"/>
        <rFont val="Times New Roman"/>
        <family val="1"/>
      </rPr>
      <t>choose</t>
    </r>
    <r>
      <rPr>
        <sz val="11"/>
        <color rgb="FF000000"/>
        <rFont val="Times New Roman"/>
        <family val="1"/>
      </rPr>
      <t xml:space="preserve"> our political outlook. It is not that simple.</t>
    </r>
  </si>
  <si>
    <r>
      <t>Expecting others to change what cannot easily be changed fuels needless conflict</t>
    </r>
    <r>
      <rPr>
        <sz val="11"/>
        <color rgb="FF000000"/>
        <rFont val="Times New Roman"/>
        <family val="1"/>
      </rPr>
      <t>. Politics is more than choosing what is in one’s rational self-interest. Is more than manipulation by media. Is more than agreeing with given ideologies. Is more than choosing ideas from parents, peers or other influencers.</t>
    </r>
  </si>
  <si>
    <t xml:space="preserve">All of these contain a grain of truth. None of them can fully account for our political convictions. Not one. This “choice” fallacy stems from overlooking an essential ingredient in our political sensibilities: </t>
  </si>
  <si>
    <t>Politics generalize how to agreeably respect one another's needs.</t>
  </si>
  <si>
    <r>
      <t>1.  Politics serves our needs</t>
    </r>
    <r>
      <rPr>
        <sz val="11"/>
        <color rgb="FF000000"/>
        <rFont val="Times New Roman"/>
        <family val="1"/>
      </rPr>
      <t>. Our needs are not all the same. Even our shared needs get relieved in different ways. The more general a political view the less likely it will fit every specific need. No matter what gets chosen.</t>
    </r>
  </si>
  <si>
    <r>
      <t>2.  We do not choose our needs</t>
    </r>
    <r>
      <rPr>
        <sz val="11"/>
        <color rgb="FF000000"/>
        <rFont val="Times New Roman"/>
        <family val="1"/>
      </rPr>
      <t xml:space="preserve">. We feel strongly about our politics because we feel deeply about our triggered needs. We cannot easily choose which needs to feel. Or easily change how we feel about them. </t>
    </r>
  </si>
  <si>
    <r>
      <t>3.  We change our beliefs</t>
    </r>
    <r>
      <rPr>
        <sz val="11"/>
        <color rgb="FF000000"/>
        <rFont val="Times New Roman"/>
        <family val="1"/>
      </rPr>
      <t xml:space="preserve"> </t>
    </r>
    <r>
      <rPr>
        <b/>
        <sz val="11"/>
        <color rgb="FF000000"/>
        <rFont val="Times New Roman"/>
        <family val="1"/>
      </rPr>
      <t>hesitantly</t>
    </r>
    <r>
      <rPr>
        <sz val="11"/>
        <color rgb="FF000000"/>
        <rFont val="Times New Roman"/>
        <family val="1"/>
      </rPr>
      <t>. Beliefs tied to relieving our needs are naturally resistant to change. Any political views seeming to threaten our trusted means for relief typically trigger our defenses, which can even shut down are objectivity.</t>
    </r>
  </si>
  <si>
    <r>
      <t>A solution</t>
    </r>
    <r>
      <rPr>
        <sz val="14"/>
        <color rgb="FF000000"/>
        <rFont val="Century Gothic"/>
        <family val="2"/>
      </rPr>
      <t xml:space="preserve"> hides as an obstacle until turned into an opportunity.</t>
    </r>
  </si>
  <si>
    <r>
      <t>Value Relating</t>
    </r>
    <r>
      <rPr>
        <b/>
        <i/>
        <sz val="11"/>
        <color rgb="FF000000"/>
        <rFont val="Times New Roman"/>
        <family val="1"/>
      </rPr>
      <t xml:space="preserve"> counters political polarization</t>
    </r>
    <r>
      <rPr>
        <sz val="11"/>
        <color rgb="FF000000"/>
        <rFont val="Times New Roman"/>
        <family val="1"/>
      </rPr>
      <t xml:space="preserve"> by addressing specific needs. We all need to be heard. We all need to be affirmed. We all need to offered responses that are more specific to our actual needs.</t>
    </r>
  </si>
  <si>
    <r>
      <t>Value Relating</t>
    </r>
    <r>
      <rPr>
        <sz val="11"/>
        <color rgb="FF000000"/>
        <rFont val="Times New Roman"/>
        <family val="1"/>
      </rPr>
      <t xml:space="preserve"> offers a free one-on-one consulting session to deepen the insights into how this can add value to your life.</t>
    </r>
  </si>
  <si>
    <r>
      <t>Value Relating</t>
    </r>
    <r>
      <rPr>
        <sz val="11"/>
        <color rgb="FF000000"/>
        <rFont val="Times New Roman"/>
        <family val="1"/>
      </rPr>
      <t xml:space="preserve"> offers a free eBook that introduces you to this pioneering process.</t>
    </r>
  </si>
  <si>
    <r>
      <t>Value Relating</t>
    </r>
    <r>
      <rPr>
        <sz val="11"/>
        <color rgb="FF000000"/>
        <rFont val="Times New Roman"/>
        <family val="1"/>
      </rPr>
      <t xml:space="preserve"> offers an eBook that delves more deeply into transcending political polarization, called </t>
    </r>
    <r>
      <rPr>
        <i/>
        <sz val="11"/>
        <color rgb="FF000000"/>
        <rFont val="Times New Roman"/>
        <family val="1"/>
      </rPr>
      <t>Politics Defused: Moving Beyond Political Polarization</t>
    </r>
    <r>
      <rPr>
        <sz val="11"/>
        <color rgb="FF000000"/>
        <rFont val="Times New Roman"/>
        <family val="1"/>
      </rPr>
      <t xml:space="preserve">. </t>
    </r>
  </si>
  <si>
    <r>
      <t>Value Relating</t>
    </r>
    <r>
      <rPr>
        <sz val="11"/>
        <color rgb="FF000000"/>
        <rFont val="Times New Roman"/>
        <family val="1"/>
      </rPr>
      <t xml:space="preserve"> offers an eCourse that explores the book’s content in visual detail. </t>
    </r>
  </si>
  <si>
    <r>
      <t>Value Relating</t>
    </r>
    <r>
      <rPr>
        <sz val="11"/>
        <color rgb="FF000000"/>
        <rFont val="Times New Roman"/>
        <family val="1"/>
      </rPr>
      <t xml:space="preserve"> offers one-on-one sessions to apply this material specifically to your valuable life.</t>
    </r>
  </si>
  <si>
    <r>
      <t>Value Relating</t>
    </r>
    <r>
      <rPr>
        <sz val="11"/>
        <color rgb="FF000000"/>
        <rFont val="Times New Roman"/>
        <family val="1"/>
      </rPr>
      <t xml:space="preserve"> also offers to speak at events to further what this new understanding can do for you.</t>
    </r>
  </si>
  <si>
    <t>Are you next in line to help depolarize America?</t>
  </si>
  <si>
    <r>
      <t>Value Relating</t>
    </r>
    <r>
      <rPr>
        <sz val="11"/>
        <color rgb="FF000000"/>
        <rFont val="Times New Roman"/>
        <family val="1"/>
      </rPr>
      <t xml:space="preserve"> offers a more in-depth assessment for you to apply to your life.</t>
    </r>
  </si>
  <si>
    <t>Step 1</t>
  </si>
  <si>
    <t>Step 2</t>
  </si>
  <si>
    <t>Step 3</t>
  </si>
  <si>
    <t>Thank you for joining us in overcoming political polarization. This is the VOTE that truly counts!</t>
  </si>
  <si>
    <t>[optional] Click "more" to explore more options we can provide for you</t>
  </si>
  <si>
    <t>Take the 10-item survey</t>
  </si>
  <si>
    <t>Then look for CLICK ON RESULTS button after 10th item to read results</t>
  </si>
  <si>
    <t>Upload to Value Relating. Follow any instructions in reply message for follow-up.</t>
  </si>
  <si>
    <t>1. Discover how we experience needs differently.</t>
  </si>
  <si>
    <t>2. Discover how our politics express these different need experiences.</t>
  </si>
  <si>
    <t>3. Discover how to turn political enemies into allies.</t>
  </si>
  <si>
    <t>4. Discover how to convert political weaknesses into attractive strengths.</t>
  </si>
  <si>
    <t>Discover how to overcome political polarization</t>
  </si>
  <si>
    <t>After taking this brief survey you will find deeper insight into our political outlooks.</t>
  </si>
  <si>
    <t>What is the source of our political conflicts between us? Is one side the paragon of good, while the other the eminence of evil? Or could there be some helpful insight by looking beyond such a binary?</t>
  </si>
  <si>
    <t>More</t>
  </si>
  <si>
    <t>Further products are currently in development. A free eCourse is to be available soon, to deepen the insights learned here. A book is also in the works, that delves deeply into how our differing needs shape our differing political outlooks.</t>
  </si>
  <si>
    <t>Informed consent</t>
  </si>
  <si>
    <t>If deciding to complete the survey, saving it, and uploading it, you can see the results at valuerelating.com</t>
  </si>
  <si>
    <r>
      <t xml:space="preserve">Feel free to </t>
    </r>
    <r>
      <rPr>
        <u/>
        <sz val="12"/>
        <color rgb="FF002060"/>
        <rFont val="Calibri"/>
        <family val="2"/>
        <scheme val="minor"/>
      </rPr>
      <t>contact us</t>
    </r>
    <r>
      <rPr>
        <sz val="12"/>
        <color theme="1"/>
        <rFont val="Calibri"/>
        <family val="2"/>
        <scheme val="minor"/>
      </rPr>
      <t xml:space="preserve"> with any concerns or questions. Thank you for participating in this insightful survey. We hope you have been serve by it.</t>
    </r>
  </si>
  <si>
    <r>
      <t xml:space="preserve">As an alternative, you can </t>
    </r>
    <r>
      <rPr>
        <u/>
        <sz val="12"/>
        <color rgb="FF002060"/>
        <rFont val="Calibri"/>
        <family val="2"/>
        <scheme val="minor"/>
      </rPr>
      <t>click here</t>
    </r>
    <r>
      <rPr>
        <sz val="12"/>
        <color theme="1"/>
        <rFont val="Calibri"/>
        <family val="2"/>
        <scheme val="minor"/>
      </rPr>
      <t xml:space="preserve"> to view alternative political surveys online.</t>
    </r>
  </si>
  <si>
    <r>
      <rPr>
        <b/>
        <i/>
        <sz val="20"/>
        <color rgb="FF7030A0"/>
        <rFont val="Verdana"/>
        <family val="2"/>
      </rPr>
      <t>Problem</t>
    </r>
    <r>
      <rPr>
        <b/>
        <sz val="20"/>
        <color rgb="FF7030A0"/>
        <rFont val="Verdana"/>
        <family val="2"/>
      </rPr>
      <t xml:space="preserve"> of political polarization</t>
    </r>
  </si>
  <si>
    <r>
      <rPr>
        <b/>
        <i/>
        <sz val="20"/>
        <color rgb="FF7030A0"/>
        <rFont val="Verdana"/>
        <family val="2"/>
      </rPr>
      <t>Solution</t>
    </r>
    <r>
      <rPr>
        <b/>
        <sz val="20"/>
        <color rgb="FF7030A0"/>
        <rFont val="Verdana"/>
        <family val="2"/>
      </rPr>
      <t xml:space="preserve"> to political polarization</t>
    </r>
  </si>
  <si>
    <t>Data you provide may be used to help validate or invalidate the hypotheses in this book, and in the eCourse. Its more immediate benefit is normalizing your own set of needs that often get expressed in political terms. No, just because your politics remain different from others this does not mean you're crazy.</t>
  </si>
  <si>
    <t xml:space="preserve">Nonetheless, you may not want others know you're taking this survey. We use no demographic data, so your anonymity is fully assured. The only risk we forsee is evoking intense and potentially uncomfortable emotions associated with political conflicts you may have encountered with others. While we seek to ultimately remedy such conflicts and their frequent painful results, you are free to steer clear of such discomfort and discontinue this quiz at any time. </t>
  </si>
  <si>
    <t>As a form of data collection, your participation is fully voluntary. You are under no obligation to complete this survey for any purpose. You can stop filling it out at any time without any repurcussions. Except we would not be able to serve its purpose to alleviate any political tensions which you may still endure. We trust you will decide what is best for you and your needs, which we prioritize over any need we have for this data.</t>
  </si>
  <si>
    <t>COMING SOON!</t>
  </si>
  <si>
    <r>
      <t xml:space="preserve">For more information you can contact Value Relating </t>
    </r>
    <r>
      <rPr>
        <u/>
        <sz val="14"/>
        <color rgb="FF002060"/>
        <rFont val="Calibri"/>
        <family val="2"/>
        <scheme val="minor"/>
      </rPr>
      <t>here</t>
    </r>
    <r>
      <rPr>
        <sz val="14"/>
        <color theme="1"/>
        <rFont val="Calibri"/>
        <family val="2"/>
        <scheme val="minor"/>
      </rPr>
      <t>.</t>
    </r>
  </si>
  <si>
    <r>
      <rPr>
        <u/>
        <sz val="12"/>
        <color theme="1"/>
        <rFont val="Calibri"/>
        <family val="2"/>
        <scheme val="minor"/>
      </rPr>
      <t>S</t>
    </r>
    <r>
      <rPr>
        <sz val="12"/>
        <color theme="1"/>
        <rFont val="Calibri"/>
        <family val="2"/>
        <scheme val="minor"/>
      </rPr>
      <t>ave your completed survey.</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</si>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</sst>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400]h:mm:ss\ AM/PM"/>
  </numFmts>
  <fonts count="73"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color theme="1"/>
      <name val="Times New Roman"/>
      <family val="1"/>
    </font>
    <font>
      <sz val="10.5"/>
      <color theme="1"/>
      <name val="Arial"/>
      <family val="2"/>
    </font>
    <font>
      <sz val="10.5"/>
      <color theme="1"/>
      <name val="Tahoma"/>
      <family val="2"/>
    </font>
    <font>
      <b/>
      <sz val="9"/>
      <color indexed="81"/>
      <name val="Tahoma"/>
      <family val="2"/>
    </font>
    <font>
      <sz val="9"/>
      <color indexed="81"/>
      <name val="Tahoma"/>
      <family val="2"/>
    </font>
    <font>
      <sz val="10"/>
      <name val="Arial"/>
      <family val="2"/>
    </font>
    <font>
      <u/>
      <sz val="8.5"/>
      <color indexed="12"/>
      <name val="Arial"/>
      <family val="2"/>
    </font>
    <font>
      <u/>
      <sz val="11"/>
      <color theme="10"/>
      <name val="Calibri"/>
      <family val="2"/>
    </font>
    <font>
      <u/>
      <sz val="11"/>
      <color theme="10"/>
      <name val="Calibri"/>
      <family val="2"/>
      <scheme val="minor"/>
    </font>
    <font>
      <b/>
      <sz val="11"/>
      <color theme="1"/>
      <name val="Times New Roman"/>
      <family val="1"/>
    </font>
    <font>
      <sz val="12"/>
      <color theme="1"/>
      <name val="Times New Roman"/>
      <family val="1"/>
    </font>
    <font>
      <sz val="10.5"/>
      <color theme="1"/>
      <name val="Calibri"/>
      <family val="2"/>
      <scheme val="minor"/>
    </font>
    <font>
      <sz val="11"/>
      <color theme="1" tint="0.499984740745262"/>
      <name val="Times New Roman"/>
      <family val="1"/>
    </font>
    <font>
      <b/>
      <u/>
      <sz val="11"/>
      <color theme="10"/>
      <name val="Tahoma"/>
      <family val="2"/>
    </font>
    <font>
      <b/>
      <sz val="24"/>
      <color rgb="FF7030A0"/>
      <name val="Tahoma"/>
      <family val="2"/>
    </font>
    <font>
      <b/>
      <sz val="14"/>
      <color theme="1"/>
      <name val="Tahoma"/>
      <family val="2"/>
    </font>
    <font>
      <b/>
      <sz val="11"/>
      <color theme="10"/>
      <name val="Tahoma"/>
      <family val="2"/>
    </font>
    <font>
      <sz val="11"/>
      <color theme="1"/>
      <name val="Tahoma"/>
      <family val="2"/>
    </font>
    <font>
      <b/>
      <sz val="12"/>
      <color theme="10"/>
      <name val="Tahoma"/>
      <family val="2"/>
    </font>
    <font>
      <b/>
      <sz val="11"/>
      <color theme="1"/>
      <name val="Tahoma"/>
      <family val="2"/>
    </font>
    <font>
      <sz val="14"/>
      <color theme="1"/>
      <name val="Calibri"/>
      <family val="2"/>
      <scheme val="minor"/>
    </font>
    <font>
      <b/>
      <sz val="14"/>
      <color theme="1"/>
      <name val="Calibri"/>
      <family val="2"/>
      <scheme val="minor"/>
    </font>
    <font>
      <b/>
      <sz val="20"/>
      <color rgb="FF7030A0"/>
      <name val="Wingdings 3"/>
      <family val="1"/>
      <charset val="2"/>
    </font>
    <font>
      <b/>
      <sz val="10"/>
      <color indexed="28"/>
      <name val="Arial"/>
      <family val="2"/>
    </font>
    <font>
      <sz val="10"/>
      <color indexed="28"/>
      <name val="Arial"/>
      <family val="2"/>
    </font>
    <font>
      <b/>
      <sz val="24"/>
      <color theme="6" tint="-0.499984740745262"/>
      <name val="Wingdings"/>
      <charset val="2"/>
    </font>
    <font>
      <b/>
      <sz val="24"/>
      <color rgb="FFFFC000"/>
      <name val="Wingdings"/>
      <charset val="2"/>
    </font>
    <font>
      <b/>
      <sz val="11"/>
      <color theme="7" tint="-0.499984740745262"/>
      <name val="Arial"/>
      <family val="2"/>
    </font>
    <font>
      <b/>
      <sz val="24"/>
      <color theme="6" tint="-0.499984740745262"/>
      <name val="Wingdings 2"/>
      <family val="1"/>
      <charset val="2"/>
    </font>
    <font>
      <b/>
      <sz val="24"/>
      <color rgb="FFFF0000"/>
      <name val="Wingdings"/>
      <charset val="2"/>
    </font>
    <font>
      <sz val="11"/>
      <color theme="0" tint="-0.14999847407452621"/>
      <name val="Times New Roman"/>
      <family val="1"/>
    </font>
    <font>
      <sz val="8"/>
      <color theme="0" tint="-0.34998626667073579"/>
      <name val="Times New Roman"/>
      <family val="1"/>
    </font>
    <font>
      <b/>
      <sz val="20"/>
      <color rgb="FFC00000"/>
      <name val="Tahoma"/>
      <family val="2"/>
    </font>
    <font>
      <b/>
      <sz val="11"/>
      <color rgb="FF000000"/>
      <name val="Times New Roman"/>
      <family val="1"/>
    </font>
    <font>
      <sz val="11"/>
      <color rgb="FF000000"/>
      <name val="Times New Roman"/>
      <family val="1"/>
    </font>
    <font>
      <i/>
      <sz val="11"/>
      <color rgb="FF000000"/>
      <name val="Times New Roman"/>
      <family val="1"/>
    </font>
    <font>
      <b/>
      <i/>
      <sz val="11"/>
      <color rgb="FF000000"/>
      <name val="Times New Roman"/>
      <family val="1"/>
    </font>
    <font>
      <sz val="14"/>
      <color theme="1"/>
      <name val="Tahoma"/>
      <family val="2"/>
    </font>
    <font>
      <sz val="16"/>
      <color theme="1"/>
      <name val="Calibri"/>
      <family val="2"/>
      <scheme val="minor"/>
    </font>
    <font>
      <b/>
      <sz val="11"/>
      <color theme="10"/>
      <name val="Times New Roman"/>
      <family val="1"/>
    </font>
    <font>
      <b/>
      <sz val="14"/>
      <color rgb="FF4A206A"/>
      <name val="Times New Roman"/>
      <family val="1"/>
    </font>
    <font>
      <sz val="11"/>
      <color rgb="FF4A206A"/>
      <name val="Calibri"/>
      <family val="2"/>
      <scheme val="minor"/>
    </font>
    <font>
      <u/>
      <sz val="20"/>
      <color theme="1"/>
      <name val="Verdana"/>
      <family val="2"/>
    </font>
    <font>
      <b/>
      <sz val="14"/>
      <color rgb="FF000000"/>
      <name val="Century Gothic"/>
      <family val="2"/>
    </font>
    <font>
      <sz val="14"/>
      <color rgb="FF000000"/>
      <name val="Century Gothic"/>
      <family val="2"/>
    </font>
    <font>
      <b/>
      <i/>
      <sz val="14"/>
      <color rgb="FF000000"/>
      <name val="Times New Roman"/>
      <family val="1"/>
    </font>
    <font>
      <sz val="14"/>
      <color rgb="FF000000"/>
      <name val="Tahoma"/>
      <family val="2"/>
    </font>
    <font>
      <b/>
      <sz val="12"/>
      <color theme="8" tint="-0.499984740745262"/>
      <name val="Calibri"/>
      <family val="2"/>
      <scheme val="minor"/>
    </font>
    <font>
      <sz val="14"/>
      <color theme="1"/>
      <name val="Times New Roman"/>
      <family val="1"/>
    </font>
    <font>
      <b/>
      <sz val="12"/>
      <color theme="1"/>
      <name val="Times New Roman"/>
      <family val="1"/>
    </font>
    <font>
      <sz val="11"/>
      <color rgb="FF4A206A"/>
      <name val="Verdana"/>
      <family val="2"/>
    </font>
    <font>
      <sz val="10"/>
      <color theme="1"/>
      <name val="Trebuchet MS"/>
      <family val="2"/>
    </font>
    <font>
      <b/>
      <sz val="10"/>
      <color theme="6" tint="-0.499984740745262"/>
      <name val="Times New Roman"/>
      <family val="1"/>
    </font>
    <font>
      <b/>
      <sz val="24"/>
      <color indexed="81"/>
      <name val="Tahoma"/>
      <family val="2"/>
    </font>
    <font>
      <sz val="11"/>
      <color theme="7" tint="0.59999389629810485"/>
      <name val="Calibri"/>
      <family val="2"/>
      <scheme val="minor"/>
    </font>
    <font>
      <b/>
      <sz val="24"/>
      <color theme="0"/>
      <name val="Tahoma"/>
      <family val="2"/>
    </font>
    <font>
      <b/>
      <sz val="20"/>
      <color theme="7" tint="0.59999389629810485"/>
      <name val="Tahoma"/>
      <family val="2"/>
    </font>
    <font>
      <sz val="12"/>
      <color theme="1"/>
      <name val="Calibri"/>
      <family val="2"/>
      <scheme val="minor"/>
    </font>
    <font>
      <b/>
      <sz val="10.5"/>
      <color theme="7" tint="-0.499984740745262"/>
      <name val="Calibri"/>
      <family val="2"/>
      <scheme val="minor"/>
    </font>
    <font>
      <sz val="11"/>
      <color theme="7" tint="-0.499984740745262"/>
      <name val="Calibri"/>
      <family val="2"/>
      <scheme val="minor"/>
    </font>
    <font>
      <b/>
      <sz val="18"/>
      <color rgb="FF4A206A"/>
      <name val="Calibri"/>
      <family val="2"/>
      <scheme val="minor"/>
    </font>
    <font>
      <sz val="12"/>
      <color rgb="FF4A206A"/>
      <name val="Calibri"/>
      <family val="2"/>
      <scheme val="minor"/>
    </font>
    <font>
      <b/>
      <sz val="14"/>
      <color theme="10"/>
      <name val="Calibri"/>
      <family val="2"/>
      <scheme val="minor"/>
    </font>
    <font>
      <u/>
      <sz val="12"/>
      <color rgb="FF002060"/>
      <name val="Calibri"/>
      <family val="2"/>
      <scheme val="minor"/>
    </font>
    <font>
      <b/>
      <sz val="20"/>
      <color rgb="FF7030A0"/>
      <name val="Verdana"/>
      <family val="2"/>
    </font>
    <font>
      <b/>
      <i/>
      <sz val="20"/>
      <color rgb="FF7030A0"/>
      <name val="Verdana"/>
      <family val="2"/>
    </font>
    <font>
      <b/>
      <sz val="20"/>
      <color rgb="FF7030A0"/>
      <name val="Calibri"/>
      <family val="2"/>
      <scheme val="minor"/>
    </font>
    <font>
      <u/>
      <sz val="14"/>
      <color rgb="FF002060"/>
      <name val="Calibri"/>
      <family val="2"/>
      <scheme val="minor"/>
    </font>
    <font>
      <u/>
      <sz val="12"/>
      <color theme="1"/>
      <name val="Calibri"/>
      <family val="2"/>
      <scheme val="minor"/>
    </font>
  </fonts>
  <fills count="19">
    <fill>
      <patternFill patternType="none"/>
    </fill>
    <fill>
      <patternFill patternType="gray125"/>
    </fill>
    <fill>
      <patternFill patternType="solid">
        <fgColor rgb="FFC6EFCE"/>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2"/>
        <bgColor indexed="64"/>
      </patternFill>
    </fill>
    <fill>
      <patternFill patternType="solid">
        <fgColor rgb="FF7030A0"/>
        <bgColor indexed="64"/>
      </patternFill>
    </fill>
    <fill>
      <patternFill patternType="solid">
        <fgColor rgb="FFBC8FDD"/>
        <bgColor indexed="64"/>
      </patternFill>
    </fill>
    <fill>
      <patternFill patternType="solid">
        <fgColor rgb="FFFFA7A7"/>
        <bgColor indexed="64"/>
      </patternFill>
    </fill>
    <fill>
      <patternFill patternType="solid">
        <fgColor rgb="FF100717"/>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theme="7" tint="0.79998168889431442"/>
      </left>
      <right style="thick">
        <color theme="7" tint="0.79998168889431442"/>
      </right>
      <top style="thick">
        <color theme="7" tint="0.79998168889431442"/>
      </top>
      <bottom/>
      <diagonal/>
    </border>
    <border>
      <left style="thick">
        <color theme="7" tint="0.79998168889431442"/>
      </left>
      <right style="thick">
        <color theme="7" tint="0.79998168889431442"/>
      </right>
      <top/>
      <bottom/>
      <diagonal/>
    </border>
    <border>
      <left style="thick">
        <color theme="7" tint="0.79998168889431442"/>
      </left>
      <right style="thick">
        <color theme="7" tint="0.79998168889431442"/>
      </right>
      <top/>
      <bottom style="thick">
        <color theme="7" tint="0.79998168889431442"/>
      </bottom>
      <diagonal/>
    </border>
  </borders>
  <cellStyleXfs count="34">
    <xf numFmtId="0" fontId="0" fillId="0" borderId="0"/>
    <xf numFmtId="44" fontId="9" fillId="0" borderId="0" applyFont="0" applyFill="0" applyBorder="0" applyAlignment="0" applyProtection="0"/>
    <xf numFmtId="0" fontId="2" fillId="2" borderId="0" applyNumberFormat="0" applyBorder="0" applyAlignment="0" applyProtection="0"/>
    <xf numFmtId="164" fontId="10" fillId="0" borderId="0" applyNumberFormat="0" applyFill="0" applyBorder="0" applyAlignment="0" applyProtection="0">
      <alignment vertical="top"/>
      <protection locked="0"/>
    </xf>
    <xf numFmtId="164" fontId="10" fillId="0" borderId="0" applyNumberFormat="0" applyFill="0" applyBorder="0" applyAlignment="0" applyProtection="0">
      <alignment vertical="top"/>
      <protection locked="0"/>
    </xf>
    <xf numFmtId="164" fontId="10" fillId="0" borderId="0" applyNumberFormat="0" applyFill="0" applyBorder="0" applyAlignment="0" applyProtection="0">
      <alignment vertical="top"/>
      <protection locked="0"/>
    </xf>
    <xf numFmtId="164" fontId="10" fillId="0" borderId="0" applyNumberFormat="0" applyFill="0" applyBorder="0" applyAlignment="0" applyProtection="0">
      <alignment vertical="top"/>
      <protection locked="0"/>
    </xf>
    <xf numFmtId="164" fontId="11" fillId="0" borderId="0" applyNumberFormat="0" applyFill="0" applyBorder="0" applyAlignment="0" applyProtection="0">
      <alignment vertical="top"/>
      <protection locked="0"/>
    </xf>
    <xf numFmtId="0" fontId="12" fillId="0" borderId="0" applyNumberFormat="0" applyFill="0" applyBorder="0" applyAlignment="0" applyProtection="0"/>
    <xf numFmtId="164" fontId="9" fillId="0" borderId="0"/>
    <xf numFmtId="0" fontId="1"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1"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9" fillId="0" borderId="0"/>
    <xf numFmtId="164" fontId="1" fillId="0" borderId="0"/>
    <xf numFmtId="164" fontId="9" fillId="0" borderId="0"/>
    <xf numFmtId="164" fontId="9" fillId="0" borderId="0"/>
    <xf numFmtId="0" fontId="12" fillId="0" borderId="0" applyNumberFormat="0" applyFill="0" applyBorder="0" applyAlignment="0" applyProtection="0"/>
    <xf numFmtId="9" fontId="1" fillId="0" borderId="0" applyFont="0" applyFill="0" applyBorder="0" applyAlignment="0" applyProtection="0"/>
  </cellStyleXfs>
  <cellXfs count="122">
    <xf numFmtId="0" fontId="0" fillId="0" borderId="0" xfId="0"/>
    <xf numFmtId="0" fontId="3" fillId="0" borderId="0" xfId="0" applyFont="1" applyAlignment="1">
      <alignment vertical="top"/>
    </xf>
    <xf numFmtId="0" fontId="4" fillId="0" borderId="0" xfId="0" applyFont="1" applyAlignment="1">
      <alignment vertical="top" wrapText="1"/>
    </xf>
    <xf numFmtId="0" fontId="5" fillId="0" borderId="0" xfId="0" applyFont="1"/>
    <xf numFmtId="0" fontId="6" fillId="0" borderId="0" xfId="0" applyFont="1"/>
    <xf numFmtId="0" fontId="5" fillId="3" borderId="0" xfId="0" applyFont="1" applyFill="1"/>
    <xf numFmtId="0" fontId="4" fillId="0" borderId="0" xfId="0" applyFont="1" applyAlignment="1">
      <alignment horizontal="center" vertical="center" wrapText="1"/>
    </xf>
    <xf numFmtId="0" fontId="4" fillId="4" borderId="0" xfId="0" applyFont="1" applyFill="1" applyAlignment="1">
      <alignment horizontal="center" vertical="center" wrapText="1"/>
    </xf>
    <xf numFmtId="0" fontId="5" fillId="4" borderId="0" xfId="0" applyFont="1" applyFill="1" applyAlignment="1">
      <alignment horizontal="center" vertical="center"/>
    </xf>
    <xf numFmtId="0" fontId="4" fillId="5" borderId="0" xfId="0" applyFont="1" applyFill="1" applyAlignment="1">
      <alignment horizontal="center" vertical="center"/>
    </xf>
    <xf numFmtId="0" fontId="0" fillId="4" borderId="0" xfId="0" applyFill="1"/>
    <xf numFmtId="0" fontId="4" fillId="4" borderId="0" xfId="0" applyFont="1" applyFill="1" applyAlignment="1">
      <alignment vertical="top" wrapText="1"/>
    </xf>
    <xf numFmtId="0" fontId="4" fillId="4" borderId="0" xfId="0" applyFont="1" applyFill="1"/>
    <xf numFmtId="0" fontId="5" fillId="4" borderId="0" xfId="0" applyFont="1" applyFill="1"/>
    <xf numFmtId="0" fontId="0" fillId="0" borderId="1" xfId="0" applyBorder="1"/>
    <xf numFmtId="0" fontId="16" fillId="0" borderId="0" xfId="0" applyFont="1" applyAlignment="1">
      <alignment horizontal="center" vertical="center" wrapText="1"/>
    </xf>
    <xf numFmtId="0" fontId="17" fillId="6" borderId="1" xfId="32" applyFont="1" applyFill="1" applyBorder="1" applyAlignment="1">
      <alignment horizontal="center" vertical="center" wrapText="1"/>
    </xf>
    <xf numFmtId="0" fontId="3" fillId="0" borderId="0" xfId="0" applyFont="1"/>
    <xf numFmtId="0" fontId="3" fillId="4" borderId="0" xfId="0" applyFont="1" applyFill="1" applyAlignment="1">
      <alignment vertical="top"/>
    </xf>
    <xf numFmtId="0" fontId="20" fillId="4" borderId="0" xfId="32" applyFont="1" applyFill="1" applyBorder="1" applyAlignment="1">
      <alignment horizontal="center" vertical="center" wrapText="1"/>
    </xf>
    <xf numFmtId="0" fontId="22" fillId="4" borderId="0" xfId="32" applyFont="1"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left" vertical="top" wrapText="1" indent="1"/>
    </xf>
    <xf numFmtId="0" fontId="15" fillId="8" borderId="0" xfId="0" applyFont="1" applyFill="1"/>
    <xf numFmtId="0" fontId="5" fillId="9" borderId="0" xfId="0" applyFont="1" applyFill="1"/>
    <xf numFmtId="0" fontId="5" fillId="10" borderId="0" xfId="0" applyFont="1" applyFill="1"/>
    <xf numFmtId="0" fontId="5" fillId="11" borderId="0" xfId="0" applyFont="1" applyFill="1"/>
    <xf numFmtId="0" fontId="5" fillId="8" borderId="0" xfId="0" applyFont="1" applyFill="1"/>
    <xf numFmtId="9" fontId="23" fillId="7" borderId="0" xfId="33" applyFont="1" applyFill="1" applyAlignment="1">
      <alignment horizontal="center" vertical="center" wrapText="1"/>
    </xf>
    <xf numFmtId="0" fontId="0" fillId="7" borderId="0" xfId="0" applyFill="1"/>
    <xf numFmtId="0" fontId="3" fillId="0" borderId="0" xfId="0" applyFont="1" applyAlignment="1">
      <alignment horizontal="right" vertical="top"/>
    </xf>
    <xf numFmtId="0" fontId="3" fillId="13" borderId="0" xfId="0" applyFont="1" applyFill="1" applyAlignment="1">
      <alignment vertical="top"/>
    </xf>
    <xf numFmtId="0" fontId="14" fillId="0" borderId="2" xfId="0" applyFont="1" applyBorder="1" applyAlignment="1">
      <alignment horizontal="left" vertical="top" wrapText="1" indent="1"/>
    </xf>
    <xf numFmtId="0" fontId="14" fillId="0" borderId="3" xfId="0" applyFont="1" applyBorder="1" applyAlignment="1">
      <alignment horizontal="left" vertical="top" wrapText="1" indent="1"/>
    </xf>
    <xf numFmtId="0" fontId="14" fillId="0" borderId="4" xfId="0" applyFont="1" applyBorder="1" applyAlignment="1">
      <alignment horizontal="left" vertical="top" wrapText="1" indent="1"/>
    </xf>
    <xf numFmtId="0" fontId="14" fillId="0" borderId="5" xfId="0" applyFont="1" applyBorder="1" applyAlignment="1">
      <alignment horizontal="left" vertical="top" wrapText="1" indent="1"/>
    </xf>
    <xf numFmtId="0" fontId="14" fillId="0" borderId="6" xfId="0" applyFont="1" applyBorder="1" applyAlignment="1">
      <alignment horizontal="left" vertical="top" wrapText="1" indent="1"/>
    </xf>
    <xf numFmtId="0" fontId="14" fillId="7" borderId="4" xfId="0" applyFont="1" applyFill="1" applyBorder="1" applyAlignment="1">
      <alignment horizontal="left" vertical="top" wrapText="1" indent="1"/>
    </xf>
    <xf numFmtId="0" fontId="14" fillId="7" borderId="5" xfId="0" applyFont="1" applyFill="1" applyBorder="1" applyAlignment="1">
      <alignment horizontal="left" vertical="top" wrapText="1" indent="1"/>
    </xf>
    <xf numFmtId="0" fontId="26" fillId="7" borderId="0" xfId="32" applyFont="1" applyFill="1" applyAlignment="1">
      <alignment horizontal="center" vertical="center"/>
    </xf>
    <xf numFmtId="0" fontId="29" fillId="0" borderId="0" xfId="32" applyFont="1" applyFill="1" applyAlignment="1">
      <alignment horizontal="center" vertical="center"/>
    </xf>
    <xf numFmtId="0" fontId="30" fillId="0" borderId="0" xfId="32" applyFont="1" applyFill="1" applyAlignment="1">
      <alignment horizontal="center" vertical="center"/>
    </xf>
    <xf numFmtId="0" fontId="31" fillId="0" borderId="0" xfId="0" applyFont="1" applyAlignment="1">
      <alignment horizontal="left" vertical="top" indent="1" shrinkToFit="1"/>
    </xf>
    <xf numFmtId="0" fontId="32" fillId="0" borderId="0" xfId="32" applyFont="1" applyFill="1" applyAlignment="1">
      <alignment horizontal="center" vertical="center"/>
    </xf>
    <xf numFmtId="0" fontId="33" fillId="0" borderId="0" xfId="32" applyFont="1" applyFill="1" applyAlignment="1">
      <alignment horizontal="center" vertical="center"/>
    </xf>
    <xf numFmtId="0" fontId="4" fillId="4" borderId="0" xfId="0" applyFont="1" applyFill="1" applyAlignment="1">
      <alignment horizontal="center" vertical="center"/>
    </xf>
    <xf numFmtId="0" fontId="21" fillId="4" borderId="0" xfId="0" applyFont="1" applyFill="1" applyAlignment="1">
      <alignment horizontal="left" vertical="top" wrapText="1"/>
    </xf>
    <xf numFmtId="0" fontId="4" fillId="4" borderId="0" xfId="0" applyFont="1" applyFill="1" applyAlignment="1">
      <alignment vertical="top" wrapText="1"/>
    </xf>
    <xf numFmtId="0" fontId="12" fillId="4" borderId="0" xfId="32" applyFill="1" applyAlignment="1">
      <alignment vertical="top" wrapText="1"/>
    </xf>
    <xf numFmtId="0" fontId="34" fillId="4" borderId="0" xfId="0" applyFont="1" applyFill="1" applyAlignment="1">
      <alignment horizontal="center" vertical="center" wrapText="1"/>
    </xf>
    <xf numFmtId="0" fontId="24" fillId="4" borderId="0" xfId="0" applyFont="1" applyFill="1" applyAlignment="1">
      <alignment horizontal="center" vertical="center"/>
    </xf>
    <xf numFmtId="0" fontId="35" fillId="4" borderId="0" xfId="0" applyFont="1" applyFill="1" applyAlignment="1">
      <alignment horizontal="center" vertical="center" wrapText="1"/>
    </xf>
    <xf numFmtId="0" fontId="4" fillId="4" borderId="0" xfId="0" applyFont="1" applyFill="1" applyAlignment="1">
      <alignment vertical="top" wrapText="1"/>
    </xf>
    <xf numFmtId="0" fontId="0" fillId="0" borderId="0" xfId="0" applyAlignment="1">
      <alignment vertical="center"/>
    </xf>
    <xf numFmtId="0" fontId="4" fillId="14" borderId="0" xfId="0" applyFont="1" applyFill="1" applyAlignment="1">
      <alignment vertical="top" wrapText="1"/>
    </xf>
    <xf numFmtId="0" fontId="13" fillId="14" borderId="0" xfId="0" applyFont="1" applyFill="1" applyAlignment="1">
      <alignment horizontal="right" wrapText="1"/>
    </xf>
    <xf numFmtId="0" fontId="41" fillId="14" borderId="0" xfId="0" applyFont="1" applyFill="1" applyAlignment="1">
      <alignment horizontal="right"/>
    </xf>
    <xf numFmtId="0" fontId="0" fillId="14" borderId="0" xfId="0" applyFill="1"/>
    <xf numFmtId="0" fontId="0" fillId="14" borderId="0" xfId="0" applyFill="1" applyAlignment="1">
      <alignment horizontal="left" vertical="top" wrapText="1" indent="1"/>
    </xf>
    <xf numFmtId="0" fontId="42" fillId="5" borderId="7" xfId="0" applyFont="1" applyFill="1" applyBorder="1" applyAlignment="1">
      <alignment horizontal="center" vertical="center"/>
    </xf>
    <xf numFmtId="0" fontId="43" fillId="14" borderId="0" xfId="32" applyFont="1" applyFill="1" applyAlignment="1">
      <alignment horizontal="right" wrapText="1"/>
    </xf>
    <xf numFmtId="0" fontId="44" fillId="14" borderId="0" xfId="0" applyFont="1" applyFill="1" applyAlignment="1">
      <alignment horizontal="center" wrapText="1"/>
    </xf>
    <xf numFmtId="0" fontId="45" fillId="14" borderId="0" xfId="0" applyFont="1" applyFill="1" applyAlignment="1">
      <alignment horizontal="center" vertical="top"/>
    </xf>
    <xf numFmtId="0" fontId="0" fillId="0" borderId="0" xfId="0" applyAlignment="1">
      <alignment horizontal="left" vertical="center"/>
    </xf>
    <xf numFmtId="0" fontId="51" fillId="14" borderId="0" xfId="32" applyFont="1" applyFill="1" applyAlignment="1">
      <alignment horizontal="center" vertical="center"/>
    </xf>
    <xf numFmtId="0" fontId="4" fillId="14" borderId="0" xfId="0" applyFont="1" applyFill="1" applyAlignment="1">
      <alignment horizontal="left" wrapText="1"/>
    </xf>
    <xf numFmtId="0" fontId="18" fillId="14" borderId="0" xfId="0" applyFont="1" applyFill="1" applyAlignment="1">
      <alignment vertical="top"/>
    </xf>
    <xf numFmtId="0" fontId="36" fillId="14" borderId="0" xfId="32" applyFont="1" applyFill="1"/>
    <xf numFmtId="0" fontId="26" fillId="14" borderId="0" xfId="32" applyFont="1" applyFill="1" applyAlignment="1">
      <alignment horizontal="center" vertical="center"/>
    </xf>
    <xf numFmtId="0" fontId="0" fillId="14" borderId="0" xfId="0" applyFill="1" applyAlignment="1">
      <alignment horizontal="left" vertical="center" indent="1"/>
    </xf>
    <xf numFmtId="0" fontId="52" fillId="14" borderId="0" xfId="0" applyFont="1" applyFill="1" applyAlignment="1">
      <alignment horizontal="right" vertical="center"/>
    </xf>
    <xf numFmtId="0" fontId="53" fillId="14" borderId="0" xfId="0" applyFont="1" applyFill="1" applyAlignment="1">
      <alignment vertical="top"/>
    </xf>
    <xf numFmtId="0" fontId="54" fillId="14" borderId="0" xfId="32" applyFont="1" applyFill="1" applyAlignment="1">
      <alignment horizontal="center" vertical="center"/>
    </xf>
    <xf numFmtId="0" fontId="4" fillId="14" borderId="0" xfId="0" applyFont="1" applyFill="1" applyAlignment="1">
      <alignment vertical="center" wrapText="1"/>
    </xf>
    <xf numFmtId="0" fontId="55" fillId="14" borderId="0" xfId="0" applyFont="1" applyFill="1" applyAlignment="1">
      <alignment horizontal="left" wrapText="1" indent="1"/>
    </xf>
    <xf numFmtId="0" fontId="55" fillId="14" borderId="0" xfId="0" applyFont="1" applyFill="1" applyAlignment="1">
      <alignment horizontal="left" vertical="center" wrapText="1" indent="1"/>
    </xf>
    <xf numFmtId="0" fontId="55" fillId="14" borderId="0" xfId="0" applyFont="1" applyFill="1" applyAlignment="1">
      <alignment horizontal="left" vertical="top" wrapText="1" indent="1"/>
    </xf>
    <xf numFmtId="0" fontId="0" fillId="15" borderId="0" xfId="0" applyFill="1"/>
    <xf numFmtId="0" fontId="0" fillId="16" borderId="0" xfId="0" applyFill="1"/>
    <xf numFmtId="0" fontId="0" fillId="17" borderId="0" xfId="0" applyFill="1"/>
    <xf numFmtId="0" fontId="0" fillId="3" borderId="0" xfId="0" applyFill="1"/>
    <xf numFmtId="0" fontId="46" fillId="3" borderId="0" xfId="0" applyFont="1" applyFill="1" applyAlignment="1">
      <alignment vertical="top" wrapText="1"/>
    </xf>
    <xf numFmtId="0" fontId="0" fillId="12" borderId="0" xfId="0" applyFill="1"/>
    <xf numFmtId="0" fontId="47" fillId="12" borderId="0" xfId="0" applyFont="1" applyFill="1" applyAlignment="1">
      <alignment horizontal="center" vertical="top" wrapText="1"/>
    </xf>
    <xf numFmtId="0" fontId="49" fillId="12" borderId="0" xfId="0" applyFont="1" applyFill="1" applyAlignment="1">
      <alignment vertical="top" wrapText="1"/>
    </xf>
    <xf numFmtId="0" fontId="37" fillId="12" borderId="0" xfId="0" applyFont="1" applyFill="1" applyAlignment="1">
      <alignment vertical="top" wrapText="1"/>
    </xf>
    <xf numFmtId="0" fontId="38" fillId="12" borderId="0" xfId="0" applyFont="1" applyFill="1" applyAlignment="1">
      <alignment vertical="top" wrapText="1"/>
    </xf>
    <xf numFmtId="0" fontId="0" fillId="12" borderId="0" xfId="0" applyFill="1" applyAlignment="1">
      <alignment vertical="center"/>
    </xf>
    <xf numFmtId="0" fontId="38" fillId="12" borderId="0" xfId="0" applyFont="1" applyFill="1" applyAlignment="1">
      <alignment vertical="center" wrapText="1"/>
    </xf>
    <xf numFmtId="0" fontId="0" fillId="12" borderId="0" xfId="0" applyFill="1" applyAlignment="1">
      <alignment horizontal="left" vertical="center"/>
    </xf>
    <xf numFmtId="0" fontId="50" fillId="12" borderId="0" xfId="0" applyFont="1" applyFill="1" applyAlignment="1">
      <alignment horizontal="left" vertical="top" wrapText="1"/>
    </xf>
    <xf numFmtId="0" fontId="19" fillId="4" borderId="0" xfId="0" applyFont="1" applyFill="1" applyAlignment="1">
      <alignment horizontal="left" indent="1"/>
    </xf>
    <xf numFmtId="0" fontId="56" fillId="4" borderId="0" xfId="0" applyFont="1" applyFill="1" applyAlignment="1">
      <alignment horizontal="center" wrapText="1"/>
    </xf>
    <xf numFmtId="0" fontId="18" fillId="15" borderId="0" xfId="0" applyFont="1" applyFill="1" applyAlignment="1">
      <alignment horizontal="center" vertical="top"/>
    </xf>
    <xf numFmtId="0" fontId="58" fillId="15" borderId="0" xfId="0" applyFont="1" applyFill="1" applyAlignment="1">
      <alignment horizontal="left" vertical="top" wrapText="1" indent="1"/>
    </xf>
    <xf numFmtId="0" fontId="59" fillId="15" borderId="0" xfId="0" applyFont="1" applyFill="1" applyAlignment="1">
      <alignment horizontal="center" vertical="top"/>
    </xf>
    <xf numFmtId="0" fontId="60" fillId="15" borderId="0" xfId="0" applyFont="1" applyFill="1" applyAlignment="1">
      <alignment horizontal="left" vertical="top"/>
    </xf>
    <xf numFmtId="0" fontId="63" fillId="18" borderId="0" xfId="0" applyFont="1" applyFill="1"/>
    <xf numFmtId="0" fontId="61" fillId="7" borderId="0" xfId="0" applyFont="1" applyFill="1" applyAlignment="1">
      <alignment vertical="top" wrapText="1"/>
    </xf>
    <xf numFmtId="0" fontId="24" fillId="7" borderId="0" xfId="0" applyFont="1" applyFill="1" applyAlignment="1">
      <alignment horizontal="left" vertical="top" wrapText="1" indent="1"/>
    </xf>
    <xf numFmtId="0" fontId="61" fillId="7" borderId="0" xfId="0" applyFont="1" applyFill="1" applyAlignment="1">
      <alignment horizontal="left" vertical="top" wrapText="1" indent="1"/>
    </xf>
    <xf numFmtId="0" fontId="0" fillId="7" borderId="0" xfId="0" applyFill="1" applyAlignment="1">
      <alignment vertical="top"/>
    </xf>
    <xf numFmtId="0" fontId="61" fillId="7" borderId="0" xfId="0" applyFont="1" applyFill="1" applyAlignment="1">
      <alignment horizontal="left" vertical="top"/>
    </xf>
    <xf numFmtId="0" fontId="64" fillId="12" borderId="0" xfId="0" applyFont="1" applyFill="1" applyAlignment="1">
      <alignment vertical="top"/>
    </xf>
    <xf numFmtId="0" fontId="0" fillId="12" borderId="0" xfId="0" applyFill="1" applyAlignment="1">
      <alignment vertical="top"/>
    </xf>
    <xf numFmtId="0" fontId="62" fillId="12" borderId="0" xfId="0" applyFont="1" applyFill="1" applyAlignment="1">
      <alignment horizontal="center" vertical="top"/>
    </xf>
    <xf numFmtId="0" fontId="65" fillId="12" borderId="0" xfId="0" applyFont="1" applyFill="1" applyAlignment="1">
      <alignment horizontal="left" vertical="top" indent="2"/>
    </xf>
    <xf numFmtId="0" fontId="61" fillId="7" borderId="0" xfId="0" applyFont="1" applyFill="1" applyAlignment="1">
      <alignment horizontal="left" vertical="top" indent="2"/>
    </xf>
    <xf numFmtId="0" fontId="25" fillId="7" borderId="0" xfId="0" applyFont="1" applyFill="1" applyAlignment="1">
      <alignment horizontal="left" vertical="top" indent="1"/>
    </xf>
    <xf numFmtId="0" fontId="12" fillId="15" borderId="0" xfId="32" applyFill="1" applyAlignment="1">
      <alignment vertical="center"/>
    </xf>
    <xf numFmtId="0" fontId="66" fillId="0" borderId="0" xfId="32" applyFont="1"/>
    <xf numFmtId="0" fontId="61" fillId="13" borderId="0" xfId="0" applyFont="1" applyFill="1" applyAlignment="1">
      <alignment vertical="top" wrapText="1"/>
    </xf>
    <xf numFmtId="0" fontId="70" fillId="7" borderId="0" xfId="0" applyFont="1" applyFill="1" applyAlignment="1">
      <alignment horizontal="left" vertical="top" wrapText="1" indent="1"/>
    </xf>
    <xf numFmtId="0" fontId="0" fillId="16" borderId="8" xfId="0" applyFill="1" applyBorder="1"/>
    <xf numFmtId="0" fontId="24" fillId="16" borderId="9" xfId="0" applyFont="1" applyFill="1" applyBorder="1" applyAlignment="1">
      <alignment horizontal="center"/>
    </xf>
    <xf numFmtId="0" fontId="0" fillId="16" borderId="10" xfId="0" applyFill="1" applyBorder="1"/>
    <xf numFmtId="0" fontId="68" fillId="7" borderId="0" xfId="0" applyFont="1" applyFill="1" applyAlignment="1">
      <alignment horizontal="left" vertical="top" indent="2"/>
    </xf>
    <xf numFmtId="0" fontId="68" fillId="17" borderId="0" xfId="0" applyFont="1" applyFill="1" applyAlignment="1">
      <alignment horizontal="left" vertical="top" indent="1"/>
    </xf>
    <xf numFmtId="0" fontId="68" fillId="3" borderId="0" xfId="0" applyFont="1" applyFill="1" applyAlignment="1">
      <alignment horizontal="left" vertical="top" indent="1"/>
    </xf>
    <xf numFmtId="0" fontId="4" fillId="4" borderId="0" xfId="0" applyFont="1" applyFill="1" applyAlignment="1">
      <alignment vertical="top" wrapText="1"/>
    </xf>
    <xf numFmtId="0" fontId="47" fillId="3" borderId="0" xfId="0" applyFont="1" applyFill="1" applyAlignment="1">
      <alignment horizontal="center" vertical="center" wrapText="1"/>
    </xf>
    <xf numFmtId="0" fontId="47" fillId="17" borderId="0" xfId="0" applyFont="1" applyFill="1" applyAlignment="1">
      <alignment horizontal="center" vertical="center" wrapText="1"/>
    </xf>
  </cellXfs>
  <cellStyles count="34">
    <cellStyle name="Currency 2" xfId="1"/>
    <cellStyle name="Good 2" xfId="2"/>
    <cellStyle name="Hyperlink" xfId="32" builtinId="8"/>
    <cellStyle name="Hyperlink 2" xfId="3"/>
    <cellStyle name="Hyperlink 3" xfId="4"/>
    <cellStyle name="Hyperlink 4" xfId="5"/>
    <cellStyle name="Hyperlink 5" xfId="6"/>
    <cellStyle name="Hyperlink 6" xfId="7"/>
    <cellStyle name="Hyperlink 7" xfId="8"/>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19"/>
    <cellStyle name="Normal 2 2" xfId="20"/>
    <cellStyle name="Normal 20" xfId="21"/>
    <cellStyle name="Normal 22" xfId="22"/>
    <cellStyle name="Normal 24" xfId="23"/>
    <cellStyle name="Normal 3" xfId="24"/>
    <cellStyle name="Normal 4" xfId="25"/>
    <cellStyle name="Normal 5" xfId="26"/>
    <cellStyle name="Normal 6" xfId="27"/>
    <cellStyle name="Normal 7" xfId="28"/>
    <cellStyle name="Normal 7 2" xfId="29"/>
    <cellStyle name="Normal 8" xfId="30"/>
    <cellStyle name="Normal 9" xfId="31"/>
    <cellStyle name="Percent" xfId="33" builtinId="5"/>
  </cellStyles>
  <dxfs count="57">
    <dxf>
      <border>
        <left style="thin">
          <color rgb="FF7030A0"/>
        </left>
        <right style="thin">
          <color rgb="FF7030A0"/>
        </right>
        <top/>
        <bottom/>
        <vertical/>
        <horizontal/>
      </border>
    </dxf>
    <dxf>
      <border>
        <left style="thin">
          <color rgb="FF7030A0"/>
        </left>
        <right style="thin">
          <color rgb="FF7030A0"/>
        </right>
        <top/>
        <bottom/>
        <vertical/>
        <horizontal/>
      </border>
    </dxf>
    <dxf>
      <border>
        <left style="thin">
          <color rgb="FF7030A0"/>
        </left>
        <right style="thin">
          <color rgb="FF7030A0"/>
        </right>
        <top/>
        <bottom/>
        <vertical/>
        <horizontal/>
      </border>
    </dxf>
    <dxf>
      <border>
        <left style="thin">
          <color rgb="FF7030A0"/>
        </left>
        <right style="thin">
          <color rgb="FF7030A0"/>
        </right>
        <top/>
        <bottom/>
        <vertical/>
        <horizontal/>
      </border>
    </dxf>
    <dxf>
      <border>
        <left style="thin">
          <color rgb="FF7030A0"/>
        </left>
        <right style="thin">
          <color rgb="FF7030A0"/>
        </right>
        <top/>
        <bottom/>
        <vertical/>
        <horizontal/>
      </border>
    </dxf>
    <dxf>
      <border>
        <left style="thin">
          <color rgb="FF7030A0"/>
        </left>
        <right style="thin">
          <color rgb="FF7030A0"/>
        </right>
        <top/>
        <bottom/>
        <vertical/>
        <horizontal/>
      </border>
    </dxf>
    <dxf>
      <border>
        <left style="thin">
          <color rgb="FF7030A0"/>
        </left>
        <right style="thin">
          <color rgb="FF7030A0"/>
        </right>
        <top/>
        <bottom/>
        <vertical/>
        <horizontal/>
      </border>
    </dxf>
    <dxf>
      <border>
        <left style="thin">
          <color rgb="FF7030A0"/>
        </left>
        <right style="thin">
          <color rgb="FF7030A0"/>
        </right>
        <bottom style="thin">
          <color rgb="FF7030A0"/>
        </bottom>
        <vertical/>
        <horizontal/>
      </border>
    </dxf>
    <dxf>
      <border>
        <left style="thin">
          <color rgb="FF7030A0"/>
        </left>
        <right style="thin">
          <color rgb="FF7030A0"/>
        </right>
        <top style="thin">
          <color rgb="FF7030A0"/>
        </top>
        <bottom/>
        <vertical/>
        <horizontal/>
      </border>
    </dxf>
    <dxf>
      <font>
        <color theme="1" tint="0.499984740745262"/>
      </font>
    </dxf>
    <dxf>
      <font>
        <color rgb="FFFFFF00"/>
      </font>
      <fill>
        <patternFill>
          <bgColor theme="7" tint="0.39994506668294322"/>
        </patternFill>
      </fill>
    </dxf>
    <dxf>
      <font>
        <color rgb="FFFFFF00"/>
      </font>
      <fill>
        <patternFill>
          <bgColor theme="7" tint="0.39994506668294322"/>
        </patternFill>
      </fill>
    </dxf>
    <dxf>
      <font>
        <color rgb="FFFFFF00"/>
      </font>
      <fill>
        <patternFill>
          <bgColor theme="7" tint="0.39994506668294322"/>
        </patternFill>
      </fill>
    </dxf>
    <dxf>
      <font>
        <color rgb="FF9C0006"/>
      </font>
      <fill>
        <patternFill>
          <bgColor rgb="FFFFC7CE"/>
        </patternFill>
      </fill>
    </dxf>
    <dxf>
      <font>
        <color rgb="FF9C0006"/>
      </font>
      <fill>
        <patternFill>
          <bgColor rgb="FFFFC7CE"/>
        </patternFill>
      </fill>
    </dxf>
    <dxf>
      <font>
        <color rgb="FFFFFF00"/>
      </font>
      <fill>
        <patternFill>
          <bgColor theme="7" tint="0.39994506668294322"/>
        </patternFill>
      </fill>
    </dxf>
    <dxf>
      <fill>
        <patternFill>
          <bgColor theme="7" tint="0.79998168889431442"/>
        </patternFill>
      </fill>
    </dxf>
    <dxf>
      <fill>
        <patternFill>
          <bgColor theme="8" tint="0.59996337778862885"/>
        </patternFill>
      </fill>
    </dxf>
    <dxf>
      <fill>
        <patternFill>
          <bgColor theme="7" tint="0.59996337778862885"/>
        </patternFill>
      </fill>
    </dxf>
    <dxf>
      <fill>
        <patternFill>
          <bgColor rgb="FFFFFF99"/>
        </patternFill>
      </fill>
    </dxf>
    <dxf>
      <border>
        <left style="thin">
          <color rgb="FF7030A0"/>
        </left>
        <right style="thin">
          <color rgb="FF7030A0"/>
        </right>
        <top/>
        <bottom/>
        <vertical/>
        <horizontal/>
      </border>
    </dxf>
    <dxf>
      <border>
        <left style="thin">
          <color rgb="FF7030A0"/>
        </left>
        <right style="thin">
          <color rgb="FF7030A0"/>
        </right>
        <bottom style="thin">
          <color rgb="FF7030A0"/>
        </bottom>
        <vertical/>
        <horizontal/>
      </border>
    </dxf>
    <dxf>
      <border>
        <left style="thin">
          <color rgb="FF7030A0"/>
        </left>
        <right style="thin">
          <color rgb="FF7030A0"/>
        </right>
        <top style="thin">
          <color rgb="FF7030A0"/>
        </top>
        <bottom/>
        <vertical/>
        <horizontal/>
      </border>
    </dxf>
    <dxf>
      <font>
        <color theme="1" tint="0.499984740745262"/>
      </font>
    </dxf>
    <dxf>
      <font>
        <color rgb="FFFFFF00"/>
      </font>
      <fill>
        <patternFill>
          <bgColor theme="7" tint="0.39994506668294322"/>
        </patternFill>
      </fill>
    </dxf>
    <dxf>
      <font>
        <color rgb="FFFFFF00"/>
      </font>
      <fill>
        <patternFill>
          <bgColor theme="7" tint="0.39994506668294322"/>
        </patternFill>
      </fill>
    </dxf>
    <dxf>
      <font>
        <color rgb="FFFFFF00"/>
      </font>
      <fill>
        <patternFill>
          <bgColor theme="7" tint="0.39994506668294322"/>
        </patternFill>
      </fill>
    </dxf>
    <dxf>
      <font>
        <color rgb="FF9C0006"/>
      </font>
      <fill>
        <patternFill>
          <bgColor rgb="FFFFC7CE"/>
        </patternFill>
      </fill>
    </dxf>
    <dxf>
      <font>
        <color rgb="FF9C0006"/>
      </font>
      <fill>
        <patternFill>
          <bgColor rgb="FFFFC7CE"/>
        </patternFill>
      </fill>
    </dxf>
    <dxf>
      <font>
        <color rgb="FFFFFF00"/>
      </font>
      <fill>
        <patternFill>
          <bgColor theme="7" tint="0.39994506668294322"/>
        </patternFill>
      </fill>
    </dxf>
    <dxf>
      <fill>
        <patternFill>
          <bgColor theme="7" tint="0.79998168889431442"/>
        </patternFill>
      </fill>
    </dxf>
    <dxf>
      <fill>
        <patternFill>
          <bgColor rgb="FFFFFF99"/>
        </patternFill>
      </fill>
    </dxf>
    <dxf>
      <border>
        <left style="thin">
          <color rgb="FF7030A0"/>
        </left>
        <right style="thin">
          <color rgb="FF7030A0"/>
        </right>
        <top/>
        <bottom/>
        <vertical/>
        <horizontal/>
      </border>
    </dxf>
    <dxf>
      <border>
        <left style="thin">
          <color rgb="FF7030A0"/>
        </left>
        <right style="thin">
          <color rgb="FF7030A0"/>
        </right>
        <bottom style="thin">
          <color rgb="FF7030A0"/>
        </bottom>
        <vertical/>
        <horizontal/>
      </border>
    </dxf>
    <dxf>
      <border>
        <left style="thin">
          <color rgb="FF7030A0"/>
        </left>
        <right style="thin">
          <color rgb="FF7030A0"/>
        </right>
        <top style="thin">
          <color rgb="FF7030A0"/>
        </top>
        <bottom/>
        <vertical/>
        <horizontal/>
      </border>
    </dxf>
    <dxf>
      <font>
        <color theme="1" tint="0.499984740745262"/>
      </font>
    </dxf>
    <dxf>
      <font>
        <color rgb="FFFFFF00"/>
      </font>
      <fill>
        <patternFill>
          <bgColor theme="7" tint="0.39994506668294322"/>
        </patternFill>
      </fill>
    </dxf>
    <dxf>
      <font>
        <color rgb="FFFFFF00"/>
      </font>
      <fill>
        <patternFill>
          <bgColor theme="7" tint="0.39994506668294322"/>
        </patternFill>
      </fill>
    </dxf>
    <dxf>
      <font>
        <color rgb="FFFFFF00"/>
      </font>
      <fill>
        <patternFill>
          <bgColor theme="7" tint="0.39994506668294322"/>
        </patternFill>
      </fill>
    </dxf>
    <dxf>
      <font>
        <color rgb="FF9C0006"/>
      </font>
      <fill>
        <patternFill>
          <bgColor rgb="FFFFC7CE"/>
        </patternFill>
      </fill>
    </dxf>
    <dxf>
      <font>
        <color rgb="FF9C0006"/>
      </font>
      <fill>
        <patternFill>
          <bgColor rgb="FFFFC7CE"/>
        </patternFill>
      </fill>
    </dxf>
    <dxf>
      <font>
        <color rgb="FFFFFF00"/>
      </font>
      <fill>
        <patternFill>
          <bgColor theme="7" tint="0.39994506668294322"/>
        </patternFill>
      </fill>
    </dxf>
    <dxf>
      <fill>
        <patternFill>
          <bgColor theme="7" tint="0.79998168889431442"/>
        </patternFill>
      </fill>
    </dxf>
    <dxf>
      <fill>
        <patternFill>
          <bgColor theme="8" tint="0.59996337778862885"/>
        </patternFill>
      </fill>
    </dxf>
    <dxf>
      <fill>
        <patternFill>
          <bgColor rgb="FFFFA7A7"/>
        </patternFill>
      </fill>
    </dxf>
    <dxf>
      <fill>
        <patternFill>
          <bgColor rgb="FFFFFF99"/>
        </patternFill>
      </fill>
    </dxf>
    <dxf>
      <font>
        <b/>
        <i val="0"/>
        <color rgb="FF7030A0"/>
      </font>
      <fill>
        <patternFill>
          <bgColor theme="7" tint="0.59996337778862885"/>
        </patternFill>
      </fill>
      <border>
        <left style="thin">
          <color rgb="FF7030A0"/>
        </left>
        <right style="thin">
          <color rgb="FF7030A0"/>
        </right>
        <top style="thin">
          <color rgb="FF7030A0"/>
        </top>
        <bottom style="thin">
          <color rgb="FF7030A0"/>
        </bottom>
        <vertical/>
        <horizontal/>
      </border>
    </dxf>
    <dxf>
      <font>
        <b val="0"/>
        <i val="0"/>
        <strike val="0"/>
        <color theme="1"/>
      </font>
    </dxf>
    <dxf>
      <font>
        <b/>
        <i val="0"/>
        <color rgb="FF7030A0"/>
      </font>
      <fill>
        <patternFill>
          <bgColor theme="7" tint="0.59996337778862885"/>
        </patternFill>
      </fill>
      <border>
        <left style="thin">
          <color rgb="FF7030A0"/>
        </left>
        <right style="thin">
          <color rgb="FF7030A0"/>
        </right>
        <top style="thin">
          <color rgb="FF7030A0"/>
        </top>
        <bottom style="thin">
          <color rgb="FF7030A0"/>
        </bottom>
        <vertical/>
        <horizontal/>
      </border>
    </dxf>
    <dxf>
      <font>
        <b val="0"/>
        <i val="0"/>
        <strike val="0"/>
        <color theme="1"/>
      </font>
    </dxf>
    <dxf>
      <font>
        <b/>
        <i val="0"/>
        <color rgb="FF7030A0"/>
      </font>
      <fill>
        <patternFill>
          <bgColor theme="7" tint="0.59996337778862885"/>
        </patternFill>
      </fill>
      <border>
        <left style="thin">
          <color rgb="FF7030A0"/>
        </left>
        <right style="thin">
          <color rgb="FF7030A0"/>
        </right>
        <top style="thin">
          <color rgb="FF7030A0"/>
        </top>
        <bottom style="thin">
          <color rgb="FF7030A0"/>
        </bottom>
        <vertical/>
        <horizontal/>
      </border>
    </dxf>
    <dxf>
      <font>
        <b val="0"/>
        <i val="0"/>
        <strike val="0"/>
        <color theme="1"/>
      </font>
    </dxf>
    <dxf>
      <fill>
        <patternFill>
          <bgColor theme="7" tint="0.59996337778862885"/>
        </patternFill>
      </fill>
      <border>
        <left style="thin">
          <color rgb="FF7030A0"/>
        </left>
        <right style="thin">
          <color rgb="FF7030A0"/>
        </right>
        <top style="thin">
          <color rgb="FF7030A0"/>
        </top>
        <bottom style="thin">
          <color rgb="FF7030A0"/>
        </bottom>
        <vertical/>
        <horizontal/>
      </border>
    </dxf>
    <dxf>
      <font>
        <b val="0"/>
        <i val="0"/>
        <color theme="1"/>
      </font>
    </dxf>
    <dxf>
      <font>
        <b/>
        <i val="0"/>
        <color rgb="FF7030A0"/>
      </font>
      <fill>
        <patternFill>
          <bgColor theme="7" tint="0.59996337778862885"/>
        </patternFill>
      </fill>
      <border>
        <left style="thin">
          <color rgb="FF7030A0"/>
        </left>
        <right style="thin">
          <color rgb="FF7030A0"/>
        </right>
        <top style="thin">
          <color rgb="FF7030A0"/>
        </top>
        <bottom style="thin">
          <color rgb="FF7030A0"/>
        </bottom>
        <vertical/>
        <horizontal/>
      </border>
    </dxf>
    <dxf>
      <font>
        <b val="0"/>
        <i val="0"/>
        <strike val="0"/>
        <color theme="1"/>
      </font>
    </dxf>
    <dxf>
      <font>
        <color theme="1" tint="0.34998626667073579"/>
      </font>
    </dxf>
  </dxfs>
  <tableStyles count="0" defaultTableStyle="TableStyleMedium2" defaultPivotStyle="PivotStyleLight16"/>
  <colors>
    <mruColors>
      <color rgb="FF4A206A"/>
      <color rgb="FF100717"/>
      <color rgb="FF210E30"/>
      <color rgb="FFFFFF66"/>
      <color rgb="FFCCFF66"/>
      <color rgb="FFFF7171"/>
      <color rgb="FFFFA7A7"/>
      <color rgb="FFBC8FDD"/>
      <color rgb="FFFF797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more!B6:B12"/><Relationship Id="rId3" Type="http://schemas.openxmlformats.org/officeDocument/2006/relationships/hyperlink" Target="#L!A1"/><Relationship Id="rId7" Type="http://schemas.openxmlformats.org/officeDocument/2006/relationships/image" Target="../media/image1.jpg"/><Relationship Id="rId2" Type="http://schemas.openxmlformats.org/officeDocument/2006/relationships/hyperlink" Target="#'C'!A1"/><Relationship Id="rId1" Type="http://schemas.openxmlformats.org/officeDocument/2006/relationships/hyperlink" Target="#survey!A1"/><Relationship Id="rId6" Type="http://schemas.openxmlformats.org/officeDocument/2006/relationships/hyperlink" Target="https://valuerelating.com/" TargetMode="External"/><Relationship Id="rId5" Type="http://schemas.openxmlformats.org/officeDocument/2006/relationships/hyperlink" Target="#more!A1:C1"/><Relationship Id="rId4" Type="http://schemas.openxmlformats.org/officeDocument/2006/relationships/hyperlink" Target="#'R'!A1"/><Relationship Id="rId9"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L!A1"/><Relationship Id="rId7" Type="http://schemas.openxmlformats.org/officeDocument/2006/relationships/hyperlink" Target="#more!B6:B12"/><Relationship Id="rId2" Type="http://schemas.openxmlformats.org/officeDocument/2006/relationships/hyperlink" Target="#'C'!A1"/><Relationship Id="rId1" Type="http://schemas.openxmlformats.org/officeDocument/2006/relationships/hyperlink" Target="#survey!A1"/><Relationship Id="rId6" Type="http://schemas.openxmlformats.org/officeDocument/2006/relationships/hyperlink" Target="#home!A1"/><Relationship Id="rId5" Type="http://schemas.openxmlformats.org/officeDocument/2006/relationships/hyperlink" Target="#more!B3"/><Relationship Id="rId4" Type="http://schemas.openxmlformats.org/officeDocument/2006/relationships/hyperlink" Target="#'R'!A1"/></Relationships>
</file>

<file path=xl/drawings/_rels/drawing3.xml.rels><?xml version="1.0" encoding="UTF-8" standalone="yes"?>
<Relationships xmlns="http://schemas.openxmlformats.org/package/2006/relationships"><Relationship Id="rId3" Type="http://schemas.openxmlformats.org/officeDocument/2006/relationships/hyperlink" Target="#'R'!A1"/><Relationship Id="rId2" Type="http://schemas.openxmlformats.org/officeDocument/2006/relationships/hyperlink" Target="#'C'!A1"/><Relationship Id="rId1" Type="http://schemas.openxmlformats.org/officeDocument/2006/relationships/hyperlink" Target="#survey!A1"/><Relationship Id="rId5" Type="http://schemas.openxmlformats.org/officeDocument/2006/relationships/hyperlink" Target="#home!A1"/><Relationship Id="rId4" Type="http://schemas.openxmlformats.org/officeDocument/2006/relationships/hyperlink" Target="#more!A1:C1"/></Relationships>
</file>

<file path=xl/drawings/_rels/drawing4.xml.rels><?xml version="1.0" encoding="UTF-8" standalone="yes"?>
<Relationships xmlns="http://schemas.openxmlformats.org/package/2006/relationships"><Relationship Id="rId3" Type="http://schemas.openxmlformats.org/officeDocument/2006/relationships/hyperlink" Target="#L!A1"/><Relationship Id="rId2" Type="http://schemas.openxmlformats.org/officeDocument/2006/relationships/hyperlink" Target="#'C'!A1"/><Relationship Id="rId1" Type="http://schemas.openxmlformats.org/officeDocument/2006/relationships/hyperlink" Target="#survey!A1"/><Relationship Id="rId5" Type="http://schemas.openxmlformats.org/officeDocument/2006/relationships/hyperlink" Target="#home!A1"/><Relationship Id="rId4" Type="http://schemas.openxmlformats.org/officeDocument/2006/relationships/hyperlink" Target="#more!A1:C1"/></Relationships>
</file>

<file path=xl/drawings/_rels/drawing5.xml.rels><?xml version="1.0" encoding="UTF-8" standalone="yes"?>
<Relationships xmlns="http://schemas.openxmlformats.org/package/2006/relationships"><Relationship Id="rId3" Type="http://schemas.openxmlformats.org/officeDocument/2006/relationships/hyperlink" Target="#'R'!A1"/><Relationship Id="rId2" Type="http://schemas.openxmlformats.org/officeDocument/2006/relationships/hyperlink" Target="#L!A1"/><Relationship Id="rId1" Type="http://schemas.openxmlformats.org/officeDocument/2006/relationships/hyperlink" Target="#survey!A1"/><Relationship Id="rId5" Type="http://schemas.openxmlformats.org/officeDocument/2006/relationships/hyperlink" Target="#home!A1"/><Relationship Id="rId4" Type="http://schemas.openxmlformats.org/officeDocument/2006/relationships/hyperlink" Target="#more!A1:C1"/></Relationships>
</file>

<file path=xl/drawings/_rels/drawing6.xml.rels><?xml version="1.0" encoding="UTF-8" standalone="yes"?>
<Relationships xmlns="http://schemas.openxmlformats.org/package/2006/relationships"><Relationship Id="rId3" Type="http://schemas.openxmlformats.org/officeDocument/2006/relationships/hyperlink" Target="#L!A1"/><Relationship Id="rId7" Type="http://schemas.openxmlformats.org/officeDocument/2006/relationships/hyperlink" Target="#home!A1"/><Relationship Id="rId2" Type="http://schemas.openxmlformats.org/officeDocument/2006/relationships/hyperlink" Target="#'C'!A1"/><Relationship Id="rId1" Type="http://schemas.openxmlformats.org/officeDocument/2006/relationships/hyperlink" Target="#survey!A1"/><Relationship Id="rId6" Type="http://schemas.openxmlformats.org/officeDocument/2006/relationships/image" Target="../media/image3.png"/><Relationship Id="rId5" Type="http://schemas.openxmlformats.org/officeDocument/2006/relationships/hyperlink" Target="#more!A1:C4"/><Relationship Id="rId4" Type="http://schemas.openxmlformats.org/officeDocument/2006/relationships/hyperlink" Target="#'R'!A1"/></Relationships>
</file>

<file path=xl/drawings/drawing1.xml><?xml version="1.0" encoding="utf-8"?>
<xdr:wsDr xmlns:xdr="http://schemas.openxmlformats.org/drawingml/2006/spreadsheetDrawing" xmlns:a="http://schemas.openxmlformats.org/drawingml/2006/main">
  <xdr:oneCellAnchor>
    <xdr:from>
      <xdr:col>1</xdr:col>
      <xdr:colOff>767501</xdr:colOff>
      <xdr:row>0</xdr:row>
      <xdr:rowOff>19050</xdr:rowOff>
    </xdr:from>
    <xdr:ext cx="838628" cy="342786"/>
    <xdr:sp macro="" textlink="">
      <xdr:nvSpPr>
        <xdr:cNvPr id="5" name="Rectangle 4">
          <a:hlinkClick xmlns:r="http://schemas.openxmlformats.org/officeDocument/2006/relationships" r:id="rId1"/>
        </xdr:cNvPr>
        <xdr:cNvSpPr/>
      </xdr:nvSpPr>
      <xdr:spPr>
        <a:xfrm>
          <a:off x="1015151" y="19050"/>
          <a:ext cx="83862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SURVEY</a:t>
          </a:r>
        </a:p>
      </xdr:txBody>
    </xdr:sp>
    <xdr:clientData/>
  </xdr:oneCellAnchor>
  <xdr:oneCellAnchor>
    <xdr:from>
      <xdr:col>1</xdr:col>
      <xdr:colOff>2343686</xdr:colOff>
      <xdr:row>0</xdr:row>
      <xdr:rowOff>19050</xdr:rowOff>
    </xdr:from>
    <xdr:ext cx="296107" cy="342786"/>
    <xdr:sp macro="" textlink="">
      <xdr:nvSpPr>
        <xdr:cNvPr id="6" name="Rectangle 5">
          <a:hlinkClick xmlns:r="http://schemas.openxmlformats.org/officeDocument/2006/relationships" r:id="rId2"/>
        </xdr:cNvPr>
        <xdr:cNvSpPr/>
      </xdr:nvSpPr>
      <xdr:spPr>
        <a:xfrm>
          <a:off x="2591336"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C</a:t>
          </a:r>
        </a:p>
      </xdr:txBody>
    </xdr:sp>
    <xdr:clientData/>
  </xdr:oneCellAnchor>
  <xdr:oneCellAnchor>
    <xdr:from>
      <xdr:col>1</xdr:col>
      <xdr:colOff>1660961</xdr:colOff>
      <xdr:row>0</xdr:row>
      <xdr:rowOff>19050</xdr:rowOff>
    </xdr:from>
    <xdr:ext cx="270907" cy="342786"/>
    <xdr:sp macro="" textlink="">
      <xdr:nvSpPr>
        <xdr:cNvPr id="8" name="Rectangle 7">
          <a:hlinkClick xmlns:r="http://schemas.openxmlformats.org/officeDocument/2006/relationships" r:id="rId3"/>
        </xdr:cNvPr>
        <xdr:cNvSpPr/>
      </xdr:nvSpPr>
      <xdr:spPr>
        <a:xfrm>
          <a:off x="1908611" y="19050"/>
          <a:ext cx="2709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t>
          </a:r>
        </a:p>
      </xdr:txBody>
    </xdr:sp>
    <xdr:clientData/>
  </xdr:oneCellAnchor>
  <xdr:oneCellAnchor>
    <xdr:from>
      <xdr:col>1</xdr:col>
      <xdr:colOff>1991261</xdr:colOff>
      <xdr:row>0</xdr:row>
      <xdr:rowOff>19050</xdr:rowOff>
    </xdr:from>
    <xdr:ext cx="296107" cy="342786"/>
    <xdr:sp macro="" textlink="">
      <xdr:nvSpPr>
        <xdr:cNvPr id="9" name="Rectangle 8">
          <a:hlinkClick xmlns:r="http://schemas.openxmlformats.org/officeDocument/2006/relationships" r:id="rId4"/>
        </xdr:cNvPr>
        <xdr:cNvSpPr/>
      </xdr:nvSpPr>
      <xdr:spPr>
        <a:xfrm>
          <a:off x="2238911"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a:t>
          </a:r>
        </a:p>
      </xdr:txBody>
    </xdr:sp>
    <xdr:clientData/>
  </xdr:oneCellAnchor>
  <xdr:oneCellAnchor>
    <xdr:from>
      <xdr:col>1</xdr:col>
      <xdr:colOff>2690376</xdr:colOff>
      <xdr:row>0</xdr:row>
      <xdr:rowOff>19050</xdr:rowOff>
    </xdr:from>
    <xdr:ext cx="707631" cy="342786"/>
    <xdr:sp macro="" textlink="">
      <xdr:nvSpPr>
        <xdr:cNvPr id="10" name="Rectangle 9">
          <a:hlinkClick xmlns:r="http://schemas.openxmlformats.org/officeDocument/2006/relationships" r:id="rId5"/>
        </xdr:cNvPr>
        <xdr:cNvSpPr/>
      </xdr:nvSpPr>
      <xdr:spPr>
        <a:xfrm>
          <a:off x="2938026" y="19050"/>
          <a:ext cx="707631"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MORE</a:t>
          </a:r>
        </a:p>
      </xdr:txBody>
    </xdr:sp>
    <xdr:clientData/>
  </xdr:oneCellAnchor>
  <xdr:oneCellAnchor>
    <xdr:from>
      <xdr:col>1</xdr:col>
      <xdr:colOff>5644</xdr:colOff>
      <xdr:row>0</xdr:row>
      <xdr:rowOff>19050</xdr:rowOff>
    </xdr:from>
    <xdr:ext cx="724044" cy="342786"/>
    <xdr:sp macro="" textlink="">
      <xdr:nvSpPr>
        <xdr:cNvPr id="11" name="Rectangle 10"/>
        <xdr:cNvSpPr/>
      </xdr:nvSpPr>
      <xdr:spPr>
        <a:xfrm>
          <a:off x="253294" y="19050"/>
          <a:ext cx="724044"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twoCellAnchor editAs="oneCell">
    <xdr:from>
      <xdr:col>1</xdr:col>
      <xdr:colOff>4988</xdr:colOff>
      <xdr:row>1</xdr:row>
      <xdr:rowOff>5889</xdr:rowOff>
    </xdr:from>
    <xdr:to>
      <xdr:col>2</xdr:col>
      <xdr:colOff>35</xdr:colOff>
      <xdr:row>9</xdr:row>
      <xdr:rowOff>130487</xdr:rowOff>
    </xdr:to>
    <xdr:pic>
      <xdr:nvPicPr>
        <xdr:cNvPr id="15" name="Picture 14">
          <a:hlinkClick xmlns:r="http://schemas.openxmlformats.org/officeDocument/2006/relationships" r:id="rId6"/>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r="506" b="1787"/>
        <a:stretch/>
      </xdr:blipFill>
      <xdr:spPr>
        <a:xfrm>
          <a:off x="254452" y="386889"/>
          <a:ext cx="5376672" cy="1648598"/>
        </a:xfrm>
        <a:prstGeom prst="rect">
          <a:avLst/>
        </a:prstGeom>
      </xdr:spPr>
    </xdr:pic>
    <xdr:clientData/>
  </xdr:twoCellAnchor>
  <xdr:oneCellAnchor>
    <xdr:from>
      <xdr:col>1</xdr:col>
      <xdr:colOff>371475</xdr:colOff>
      <xdr:row>6</xdr:row>
      <xdr:rowOff>123825</xdr:rowOff>
    </xdr:from>
    <xdr:ext cx="4610100" cy="2036283"/>
    <xdr:sp macro="" textlink="">
      <xdr:nvSpPr>
        <xdr:cNvPr id="16" name="Rectangle 15"/>
        <xdr:cNvSpPr/>
      </xdr:nvSpPr>
      <xdr:spPr>
        <a:xfrm>
          <a:off x="619125" y="1457325"/>
          <a:ext cx="4610100" cy="2036283"/>
        </a:xfrm>
        <a:prstGeom prst="rect">
          <a:avLst/>
        </a:prstGeom>
        <a:noFill/>
      </xdr:spPr>
      <xdr:txBody>
        <a:bodyPr wrap="square" lIns="91440" tIns="45720" rIns="91440" bIns="45720">
          <a:noAutofit/>
        </a:bodyPr>
        <a:lstStyle/>
        <a:p>
          <a:pPr algn="ctr"/>
          <a:r>
            <a:rPr lang="en-US" sz="4000" b="0" cap="none" spc="0">
              <a:ln w="18415" cmpd="sng">
                <a:solidFill>
                  <a:schemeClr val="accent4">
                    <a:lumMod val="40000"/>
                    <a:lumOff val="60000"/>
                  </a:schemeClr>
                </a:solidFill>
                <a:prstDash val="solid"/>
              </a:ln>
              <a:solidFill>
                <a:srgbClr val="FFFFFF"/>
              </a:solidFill>
              <a:effectLst>
                <a:outerShdw blurRad="25400" dist="38100" rotWithShape="0">
                  <a:prstClr val="black">
                    <a:alpha val="85000"/>
                  </a:prstClr>
                </a:outerShdw>
              </a:effectLst>
              <a:latin typeface="Tw Cen MT Condensed Extra Bold" panose="020B0803020202020204" pitchFamily="34" charset="0"/>
            </a:rPr>
            <a:t>Ready to move</a:t>
          </a:r>
          <a:r>
            <a:rPr lang="en-US" sz="4000" b="0" cap="none" spc="0" baseline="0">
              <a:ln w="18415" cmpd="sng">
                <a:solidFill>
                  <a:schemeClr val="accent4">
                    <a:lumMod val="40000"/>
                    <a:lumOff val="60000"/>
                  </a:schemeClr>
                </a:solidFill>
                <a:prstDash val="solid"/>
              </a:ln>
              <a:solidFill>
                <a:srgbClr val="FFFFFF"/>
              </a:solidFill>
              <a:effectLst>
                <a:outerShdw blurRad="25400" dist="38100" rotWithShape="0">
                  <a:prstClr val="black">
                    <a:alpha val="85000"/>
                  </a:prstClr>
                </a:outerShdw>
              </a:effectLst>
              <a:latin typeface="Tw Cen MT Condensed Extra Bold" panose="020B0803020202020204" pitchFamily="34" charset="0"/>
            </a:rPr>
            <a:t> beyond </a:t>
          </a:r>
          <a:r>
            <a:rPr lang="en-US" sz="4000" b="0" cap="none" spc="0" baseline="0">
              <a:ln w="18415" cmpd="sng">
                <a:solidFill>
                  <a:srgbClr val="FFFFFF"/>
                </a:solidFill>
                <a:prstDash val="solid"/>
              </a:ln>
              <a:gradFill flip="none" rotWithShape="1">
                <a:gsLst>
                  <a:gs pos="0">
                    <a:srgbClr val="7030A0">
                      <a:tint val="66000"/>
                      <a:satMod val="160000"/>
                    </a:srgbClr>
                  </a:gs>
                  <a:gs pos="50000">
                    <a:srgbClr val="7030A0"/>
                  </a:gs>
                  <a:gs pos="100000">
                    <a:schemeClr val="accent4">
                      <a:lumMod val="40000"/>
                      <a:lumOff val="60000"/>
                    </a:schemeClr>
                  </a:gs>
                </a:gsLst>
                <a:lin ang="16200000" scaled="1"/>
                <a:tileRect/>
              </a:gradFill>
              <a:effectLst>
                <a:outerShdw blurRad="25400" dist="38100" rotWithShape="0">
                  <a:prstClr val="black">
                    <a:alpha val="85000"/>
                  </a:prstClr>
                </a:outerShdw>
              </a:effectLst>
              <a:latin typeface="Tw Cen MT Condensed Extra Bold" panose="020B0803020202020204" pitchFamily="34" charset="0"/>
            </a:rPr>
            <a:t>political polarization</a:t>
          </a:r>
          <a:r>
            <a:rPr lang="en-US" sz="4000" b="0" cap="none" spc="0" baseline="0">
              <a:ln w="18415" cmpd="sng">
                <a:solidFill>
                  <a:schemeClr val="accent4">
                    <a:lumMod val="40000"/>
                    <a:lumOff val="60000"/>
                  </a:schemeClr>
                </a:solidFill>
                <a:prstDash val="solid"/>
              </a:ln>
              <a:solidFill>
                <a:srgbClr val="FFFFFF"/>
              </a:solidFill>
              <a:effectLst>
                <a:outerShdw blurRad="25400" dist="38100" rotWithShape="0">
                  <a:prstClr val="black">
                    <a:alpha val="85000"/>
                  </a:prstClr>
                </a:outerShdw>
              </a:effectLst>
              <a:latin typeface="Tw Cen MT Condensed Extra Bold" panose="020B0803020202020204" pitchFamily="34" charset="0"/>
            </a:rPr>
            <a:t>?</a:t>
          </a:r>
        </a:p>
        <a:p>
          <a:pPr algn="ctr"/>
          <a:endParaRPr lang="en-US" sz="1200" b="0" cap="none" spc="0" baseline="0">
            <a:ln w="18415" cmpd="sng">
              <a:solidFill>
                <a:schemeClr val="accent4">
                  <a:lumMod val="40000"/>
                  <a:lumOff val="60000"/>
                </a:schemeClr>
              </a:solidFill>
              <a:prstDash val="solid"/>
            </a:ln>
            <a:solidFill>
              <a:srgbClr val="FFFFFF"/>
            </a:solidFill>
            <a:effectLst>
              <a:outerShdw blurRad="25400" dist="38100" rotWithShape="0">
                <a:prstClr val="black">
                  <a:alpha val="85000"/>
                </a:prstClr>
              </a:outerShdw>
            </a:effectLst>
            <a:latin typeface="Tw Cen MT Condensed Extra Bold" panose="020B0803020202020204" pitchFamily="34" charset="0"/>
          </a:endParaRPr>
        </a:p>
        <a:p>
          <a:pPr algn="ctr">
            <a:spcBef>
              <a:spcPts val="1200"/>
            </a:spcBef>
          </a:pPr>
          <a:r>
            <a:rPr lang="en-US" sz="2400" b="0" cap="none" spc="0" baseline="0">
              <a:ln w="9525" cmpd="sng">
                <a:solidFill>
                  <a:schemeClr val="accent4">
                    <a:lumMod val="40000"/>
                    <a:lumOff val="60000"/>
                  </a:schemeClr>
                </a:solidFill>
                <a:prstDash val="solid"/>
              </a:ln>
              <a:solidFill>
                <a:srgbClr val="FFFFFF"/>
              </a:solidFill>
              <a:effectLst>
                <a:outerShdw blurRad="25400" dist="38100" rotWithShape="0">
                  <a:prstClr val="black">
                    <a:alpha val="85000"/>
                  </a:prstClr>
                </a:outerShdw>
              </a:effectLst>
              <a:latin typeface="Tw Cen MT Condensed Extra Bold" panose="020B0803020202020204" pitchFamily="34" charset="0"/>
            </a:rPr>
            <a:t>Join us by taking these steps below</a:t>
          </a:r>
          <a:r>
            <a:rPr lang="en-US" sz="2400" b="0" cap="none" spc="0" baseline="0">
              <a:ln w="9525" cmpd="sng">
                <a:solidFill>
                  <a:schemeClr val="accent4">
                    <a:lumMod val="40000"/>
                    <a:lumOff val="60000"/>
                  </a:schemeClr>
                </a:solidFill>
                <a:prstDash val="solid"/>
              </a:ln>
              <a:solidFill>
                <a:srgbClr val="FFFFFF"/>
              </a:solidFill>
              <a:effectLst>
                <a:outerShdw blurRad="25400" dist="38100" dir="16200000" rotWithShape="0">
                  <a:prstClr val="black">
                    <a:alpha val="85000"/>
                  </a:prstClr>
                </a:outerShdw>
              </a:effectLst>
              <a:latin typeface="Tw Cen MT Condensed Extra Bold" panose="020B0803020202020204" pitchFamily="34" charset="0"/>
            </a:rPr>
            <a:t>.</a:t>
          </a:r>
          <a:endParaRPr lang="en-US" sz="2400" b="0" cap="none" spc="0">
            <a:ln w="9525" cmpd="sng">
              <a:solidFill>
                <a:schemeClr val="accent4">
                  <a:lumMod val="40000"/>
                  <a:lumOff val="60000"/>
                </a:schemeClr>
              </a:solidFill>
              <a:prstDash val="solid"/>
            </a:ln>
            <a:solidFill>
              <a:srgbClr val="FFFFFF"/>
            </a:solidFill>
            <a:effectLst>
              <a:outerShdw blurRad="25400" dist="38100" dir="16200000" rotWithShape="0">
                <a:prstClr val="black">
                  <a:alpha val="85000"/>
                </a:prstClr>
              </a:outerShdw>
            </a:effectLst>
            <a:latin typeface="Tw Cen MT Condensed Extra Bold" panose="020B0803020202020204" pitchFamily="34" charset="0"/>
          </a:endParaRPr>
        </a:p>
      </xdr:txBody>
    </xdr:sp>
    <xdr:clientData/>
  </xdr:oneCellAnchor>
  <xdr:twoCellAnchor>
    <xdr:from>
      <xdr:col>1</xdr:col>
      <xdr:colOff>894207</xdr:colOff>
      <xdr:row>0</xdr:row>
      <xdr:rowOff>376916</xdr:rowOff>
    </xdr:from>
    <xdr:to>
      <xdr:col>1</xdr:col>
      <xdr:colOff>1442847</xdr:colOff>
      <xdr:row>2</xdr:row>
      <xdr:rowOff>79736</xdr:rowOff>
    </xdr:to>
    <xdr:sp macro="" textlink="">
      <xdr:nvSpPr>
        <xdr:cNvPr id="18" name="Up Arrow 17"/>
        <xdr:cNvSpPr/>
      </xdr:nvSpPr>
      <xdr:spPr>
        <a:xfrm>
          <a:off x="1141857" y="376916"/>
          <a:ext cx="548640" cy="274320"/>
        </a:xfrm>
        <a:prstGeom prst="upArrow">
          <a:avLst>
            <a:gd name="adj1" fmla="val 64881"/>
            <a:gd name="adj2" fmla="val 50000"/>
          </a:avLst>
        </a:prstGeom>
        <a:gradFill>
          <a:gsLst>
            <a:gs pos="0">
              <a:schemeClr val="accent3">
                <a:shade val="51000"/>
                <a:satMod val="130000"/>
              </a:schemeClr>
            </a:gs>
            <a:gs pos="80000">
              <a:schemeClr val="accent3">
                <a:shade val="93000"/>
                <a:satMod val="130000"/>
              </a:schemeClr>
            </a:gs>
            <a:gs pos="100000">
              <a:schemeClr val="accent3">
                <a:shade val="94000"/>
                <a:satMod val="135000"/>
              </a:schemeClr>
            </a:gs>
          </a:gsLst>
        </a:gradFill>
      </xdr:spPr>
      <xdr:style>
        <a:lnRef idx="0">
          <a:schemeClr val="accent3"/>
        </a:lnRef>
        <a:fillRef idx="3">
          <a:schemeClr val="accent3"/>
        </a:fillRef>
        <a:effectRef idx="3">
          <a:schemeClr val="accent3"/>
        </a:effectRef>
        <a:fontRef idx="minor">
          <a:schemeClr val="lt1"/>
        </a:fontRef>
      </xdr:style>
      <xdr:txBody>
        <a:bodyPr wrap="none" lIns="91440" tIns="45720" rIns="91440" bIns="45720">
          <a:spAutoFit/>
        </a:bodyPr>
        <a:lstStyle/>
        <a:p>
          <a:pPr marL="0" indent="0" algn="ctr"/>
          <a:endPar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endParaRPr>
        </a:p>
      </xdr:txBody>
    </xdr:sp>
    <xdr:clientData/>
  </xdr:twoCellAnchor>
  <xdr:oneCellAnchor>
    <xdr:from>
      <xdr:col>1</xdr:col>
      <xdr:colOff>3699732</xdr:colOff>
      <xdr:row>0</xdr:row>
      <xdr:rowOff>21723</xdr:rowOff>
    </xdr:from>
    <xdr:ext cx="1668342" cy="342786"/>
    <xdr:sp macro="" textlink="">
      <xdr:nvSpPr>
        <xdr:cNvPr id="2" name="Rectangle 1">
          <a:hlinkClick xmlns:r="http://schemas.openxmlformats.org/officeDocument/2006/relationships" r:id="rId8"/>
        </xdr:cNvPr>
        <xdr:cNvSpPr/>
      </xdr:nvSpPr>
      <xdr:spPr>
        <a:xfrm>
          <a:off x="3947382" y="21723"/>
          <a:ext cx="1668342" cy="342786"/>
        </a:xfrm>
        <a:prstGeom prst="rect">
          <a:avLst/>
        </a:prstGeom>
        <a:gradFill flip="none" rotWithShape="1">
          <a:gsLst>
            <a:gs pos="0">
              <a:srgbClr val="7030A0">
                <a:shade val="30000"/>
                <a:satMod val="115000"/>
              </a:srgbClr>
            </a:gs>
            <a:gs pos="50000">
              <a:srgbClr val="7030A0">
                <a:shade val="67500"/>
                <a:satMod val="115000"/>
              </a:srgbClr>
            </a:gs>
            <a:gs pos="100000">
              <a:srgbClr val="7030A0">
                <a:shade val="100000"/>
                <a:satMod val="115000"/>
              </a:srgbClr>
            </a:gs>
          </a:gsLst>
          <a:lin ang="16200000" scaled="1"/>
          <a:tileRect/>
        </a:gradFill>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Informed consent</a:t>
          </a:r>
        </a:p>
      </xdr:txBody>
    </xdr:sp>
    <xdr:clientData/>
  </xdr:oneCellAnchor>
  <xdr:twoCellAnchor editAs="oneCell">
    <xdr:from>
      <xdr:col>1</xdr:col>
      <xdr:colOff>2028825</xdr:colOff>
      <xdr:row>25</xdr:row>
      <xdr:rowOff>200024</xdr:rowOff>
    </xdr:from>
    <xdr:to>
      <xdr:col>1</xdr:col>
      <xdr:colOff>3400425</xdr:colOff>
      <xdr:row>28</xdr:row>
      <xdr:rowOff>231124</xdr:rowOff>
    </xdr:to>
    <xdr:pic>
      <xdr:nvPicPr>
        <xdr:cNvPr id="14" name="Picture 13" descr="Image result for microsoft excel save icon"/>
        <xdr:cNvPicPr>
          <a:picLocks noChangeAspect="1" noChangeArrowheads="1"/>
        </xdr:cNvPicPr>
      </xdr:nvPicPr>
      <xdr:blipFill rotWithShape="1">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l="1487" t="2439" r="71074" b="72866"/>
        <a:stretch/>
      </xdr:blipFill>
      <xdr:spPr bwMode="auto">
        <a:xfrm>
          <a:off x="2276475" y="6153149"/>
          <a:ext cx="1371600" cy="66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767501</xdr:colOff>
      <xdr:row>0</xdr:row>
      <xdr:rowOff>19050</xdr:rowOff>
    </xdr:from>
    <xdr:ext cx="838628" cy="342786"/>
    <xdr:sp macro="" textlink="">
      <xdr:nvSpPr>
        <xdr:cNvPr id="2" name="Rectangle 1">
          <a:hlinkClick xmlns:r="http://schemas.openxmlformats.org/officeDocument/2006/relationships" r:id="rId1"/>
        </xdr:cNvPr>
        <xdr:cNvSpPr/>
      </xdr:nvSpPr>
      <xdr:spPr>
        <a:xfrm>
          <a:off x="1015151" y="19050"/>
          <a:ext cx="838628"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SURVEY</a:t>
          </a:r>
        </a:p>
      </xdr:txBody>
    </xdr:sp>
    <xdr:clientData/>
  </xdr:oneCellAnchor>
  <xdr:oneCellAnchor>
    <xdr:from>
      <xdr:col>1</xdr:col>
      <xdr:colOff>2343686</xdr:colOff>
      <xdr:row>0</xdr:row>
      <xdr:rowOff>19050</xdr:rowOff>
    </xdr:from>
    <xdr:ext cx="296107" cy="342786"/>
    <xdr:sp macro="" textlink="">
      <xdr:nvSpPr>
        <xdr:cNvPr id="3" name="Rectangle 2">
          <a:hlinkClick xmlns:r="http://schemas.openxmlformats.org/officeDocument/2006/relationships" r:id="rId2"/>
        </xdr:cNvPr>
        <xdr:cNvSpPr/>
      </xdr:nvSpPr>
      <xdr:spPr>
        <a:xfrm>
          <a:off x="2591336"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C</a:t>
          </a:r>
        </a:p>
      </xdr:txBody>
    </xdr:sp>
    <xdr:clientData/>
  </xdr:oneCellAnchor>
  <xdr:oneCellAnchor>
    <xdr:from>
      <xdr:col>1</xdr:col>
      <xdr:colOff>1660961</xdr:colOff>
      <xdr:row>0</xdr:row>
      <xdr:rowOff>19050</xdr:rowOff>
    </xdr:from>
    <xdr:ext cx="270907" cy="342786"/>
    <xdr:sp macro="" textlink="">
      <xdr:nvSpPr>
        <xdr:cNvPr id="5" name="Rectangle 4">
          <a:hlinkClick xmlns:r="http://schemas.openxmlformats.org/officeDocument/2006/relationships" r:id="rId3"/>
        </xdr:cNvPr>
        <xdr:cNvSpPr/>
      </xdr:nvSpPr>
      <xdr:spPr>
        <a:xfrm>
          <a:off x="1908611" y="19050"/>
          <a:ext cx="2709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t>
          </a:r>
        </a:p>
      </xdr:txBody>
    </xdr:sp>
    <xdr:clientData/>
  </xdr:oneCellAnchor>
  <xdr:oneCellAnchor>
    <xdr:from>
      <xdr:col>1</xdr:col>
      <xdr:colOff>1991261</xdr:colOff>
      <xdr:row>0</xdr:row>
      <xdr:rowOff>19050</xdr:rowOff>
    </xdr:from>
    <xdr:ext cx="296107" cy="342786"/>
    <xdr:sp macro="" textlink="">
      <xdr:nvSpPr>
        <xdr:cNvPr id="6" name="Rectangle 5">
          <a:hlinkClick xmlns:r="http://schemas.openxmlformats.org/officeDocument/2006/relationships" r:id="rId4"/>
        </xdr:cNvPr>
        <xdr:cNvSpPr/>
      </xdr:nvSpPr>
      <xdr:spPr>
        <a:xfrm>
          <a:off x="2238911"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a:t>
          </a:r>
        </a:p>
      </xdr:txBody>
    </xdr:sp>
    <xdr:clientData/>
  </xdr:oneCellAnchor>
  <xdr:oneCellAnchor>
    <xdr:from>
      <xdr:col>1</xdr:col>
      <xdr:colOff>2671326</xdr:colOff>
      <xdr:row>0</xdr:row>
      <xdr:rowOff>19050</xdr:rowOff>
    </xdr:from>
    <xdr:ext cx="707631" cy="342786"/>
    <xdr:sp macro="" textlink="">
      <xdr:nvSpPr>
        <xdr:cNvPr id="7" name="Rectangle 6">
          <a:hlinkClick xmlns:r="http://schemas.openxmlformats.org/officeDocument/2006/relationships" r:id="rId5"/>
        </xdr:cNvPr>
        <xdr:cNvSpPr/>
      </xdr:nvSpPr>
      <xdr:spPr>
        <a:xfrm>
          <a:off x="2918976" y="19050"/>
          <a:ext cx="707631"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MORE</a:t>
          </a:r>
        </a:p>
      </xdr:txBody>
    </xdr:sp>
    <xdr:clientData/>
  </xdr:oneCellAnchor>
  <xdr:oneCellAnchor>
    <xdr:from>
      <xdr:col>1</xdr:col>
      <xdr:colOff>5644</xdr:colOff>
      <xdr:row>0</xdr:row>
      <xdr:rowOff>19050</xdr:rowOff>
    </xdr:from>
    <xdr:ext cx="724044" cy="342786"/>
    <xdr:sp macro="" textlink="">
      <xdr:nvSpPr>
        <xdr:cNvPr id="8" name="Rectangle 7">
          <a:hlinkClick xmlns:r="http://schemas.openxmlformats.org/officeDocument/2006/relationships" r:id="rId6"/>
        </xdr:cNvPr>
        <xdr:cNvSpPr/>
      </xdr:nvSpPr>
      <xdr:spPr>
        <a:xfrm>
          <a:off x="253294" y="19050"/>
          <a:ext cx="724044"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oneCellAnchor>
    <xdr:from>
      <xdr:col>1</xdr:col>
      <xdr:colOff>3533775</xdr:colOff>
      <xdr:row>0</xdr:row>
      <xdr:rowOff>19050</xdr:rowOff>
    </xdr:from>
    <xdr:ext cx="1668342" cy="342786"/>
    <xdr:sp macro="" textlink="">
      <xdr:nvSpPr>
        <xdr:cNvPr id="9" name="Rectangle 8">
          <a:hlinkClick xmlns:r="http://schemas.openxmlformats.org/officeDocument/2006/relationships" r:id="rId7"/>
        </xdr:cNvPr>
        <xdr:cNvSpPr/>
      </xdr:nvSpPr>
      <xdr:spPr>
        <a:xfrm>
          <a:off x="3781425" y="19050"/>
          <a:ext cx="1668342" cy="342786"/>
        </a:xfrm>
        <a:prstGeom prst="rect">
          <a:avLst/>
        </a:prstGeom>
        <a:gradFill flip="none" rotWithShape="1">
          <a:gsLst>
            <a:gs pos="0">
              <a:srgbClr val="7030A0">
                <a:shade val="30000"/>
                <a:satMod val="115000"/>
              </a:srgbClr>
            </a:gs>
            <a:gs pos="50000">
              <a:srgbClr val="7030A0">
                <a:shade val="67500"/>
                <a:satMod val="115000"/>
              </a:srgbClr>
            </a:gs>
            <a:gs pos="100000">
              <a:srgbClr val="7030A0">
                <a:shade val="100000"/>
                <a:satMod val="115000"/>
              </a:srgbClr>
            </a:gs>
          </a:gsLst>
          <a:lin ang="16200000" scaled="1"/>
          <a:tileRect/>
        </a:gradFill>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Informed consent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2609707</xdr:colOff>
      <xdr:row>0</xdr:row>
      <xdr:rowOff>0</xdr:rowOff>
    </xdr:from>
    <xdr:ext cx="838628" cy="342786"/>
    <xdr:sp macro="" textlink="">
      <xdr:nvSpPr>
        <xdr:cNvPr id="2" name="Rectangle 1">
          <a:hlinkClick xmlns:r="http://schemas.openxmlformats.org/officeDocument/2006/relationships" r:id="rId1"/>
        </xdr:cNvPr>
        <xdr:cNvSpPr/>
      </xdr:nvSpPr>
      <xdr:spPr>
        <a:xfrm>
          <a:off x="2924032" y="0"/>
          <a:ext cx="83862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SURVEY</a:t>
          </a:r>
        </a:p>
      </xdr:txBody>
    </xdr:sp>
    <xdr:clientData/>
  </xdr:oneCellAnchor>
  <xdr:oneCellAnchor>
    <xdr:from>
      <xdr:col>1</xdr:col>
      <xdr:colOff>4185892</xdr:colOff>
      <xdr:row>0</xdr:row>
      <xdr:rowOff>0</xdr:rowOff>
    </xdr:from>
    <xdr:ext cx="296107" cy="342786"/>
    <xdr:sp macro="" textlink="">
      <xdr:nvSpPr>
        <xdr:cNvPr id="3" name="Rectangle 2">
          <a:hlinkClick xmlns:r="http://schemas.openxmlformats.org/officeDocument/2006/relationships" r:id="rId2"/>
        </xdr:cNvPr>
        <xdr:cNvSpPr/>
      </xdr:nvSpPr>
      <xdr:spPr>
        <a:xfrm>
          <a:off x="4500217" y="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C</a:t>
          </a:r>
        </a:p>
      </xdr:txBody>
    </xdr:sp>
    <xdr:clientData/>
  </xdr:oneCellAnchor>
  <xdr:oneCellAnchor>
    <xdr:from>
      <xdr:col>1</xdr:col>
      <xdr:colOff>3503167</xdr:colOff>
      <xdr:row>0</xdr:row>
      <xdr:rowOff>0</xdr:rowOff>
    </xdr:from>
    <xdr:ext cx="270907" cy="342786"/>
    <xdr:sp macro="" textlink="">
      <xdr:nvSpPr>
        <xdr:cNvPr id="5" name="Rectangle 4"/>
        <xdr:cNvSpPr/>
      </xdr:nvSpPr>
      <xdr:spPr>
        <a:xfrm>
          <a:off x="3817492" y="0"/>
          <a:ext cx="270907"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L</a:t>
          </a:r>
        </a:p>
      </xdr:txBody>
    </xdr:sp>
    <xdr:clientData/>
  </xdr:oneCellAnchor>
  <xdr:oneCellAnchor>
    <xdr:from>
      <xdr:col>1</xdr:col>
      <xdr:colOff>3833467</xdr:colOff>
      <xdr:row>0</xdr:row>
      <xdr:rowOff>0</xdr:rowOff>
    </xdr:from>
    <xdr:ext cx="296107" cy="342786"/>
    <xdr:sp macro="" textlink="">
      <xdr:nvSpPr>
        <xdr:cNvPr id="6" name="Rectangle 5">
          <a:hlinkClick xmlns:r="http://schemas.openxmlformats.org/officeDocument/2006/relationships" r:id="rId3"/>
        </xdr:cNvPr>
        <xdr:cNvSpPr/>
      </xdr:nvSpPr>
      <xdr:spPr>
        <a:xfrm>
          <a:off x="4147792" y="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a:t>
          </a:r>
        </a:p>
      </xdr:txBody>
    </xdr:sp>
    <xdr:clientData/>
  </xdr:oneCellAnchor>
  <xdr:oneCellAnchor>
    <xdr:from>
      <xdr:col>1</xdr:col>
      <xdr:colOff>4513532</xdr:colOff>
      <xdr:row>0</xdr:row>
      <xdr:rowOff>0</xdr:rowOff>
    </xdr:from>
    <xdr:ext cx="707631" cy="342786"/>
    <xdr:sp macro="" textlink="">
      <xdr:nvSpPr>
        <xdr:cNvPr id="7" name="Rectangle 6">
          <a:hlinkClick xmlns:r="http://schemas.openxmlformats.org/officeDocument/2006/relationships" r:id="rId4"/>
        </xdr:cNvPr>
        <xdr:cNvSpPr/>
      </xdr:nvSpPr>
      <xdr:spPr>
        <a:xfrm>
          <a:off x="4827857" y="0"/>
          <a:ext cx="707631"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MORE</a:t>
          </a:r>
        </a:p>
      </xdr:txBody>
    </xdr:sp>
    <xdr:clientData/>
  </xdr:oneCellAnchor>
  <xdr:oneCellAnchor>
    <xdr:from>
      <xdr:col>1</xdr:col>
      <xdr:colOff>1847850</xdr:colOff>
      <xdr:row>0</xdr:row>
      <xdr:rowOff>0</xdr:rowOff>
    </xdr:from>
    <xdr:ext cx="724044" cy="342786"/>
    <xdr:sp macro="" textlink="">
      <xdr:nvSpPr>
        <xdr:cNvPr id="8" name="Rectangle 7">
          <a:hlinkClick xmlns:r="http://schemas.openxmlformats.org/officeDocument/2006/relationships" r:id="rId5"/>
        </xdr:cNvPr>
        <xdr:cNvSpPr/>
      </xdr:nvSpPr>
      <xdr:spPr>
        <a:xfrm>
          <a:off x="2162175" y="0"/>
          <a:ext cx="724044"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2590657</xdr:colOff>
      <xdr:row>0</xdr:row>
      <xdr:rowOff>0</xdr:rowOff>
    </xdr:from>
    <xdr:ext cx="838628" cy="342786"/>
    <xdr:sp macro="" textlink="">
      <xdr:nvSpPr>
        <xdr:cNvPr id="2" name="Rectangle 1">
          <a:hlinkClick xmlns:r="http://schemas.openxmlformats.org/officeDocument/2006/relationships" r:id="rId1"/>
        </xdr:cNvPr>
        <xdr:cNvSpPr/>
      </xdr:nvSpPr>
      <xdr:spPr>
        <a:xfrm>
          <a:off x="2904982" y="0"/>
          <a:ext cx="83862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SURVEY</a:t>
          </a:r>
        </a:p>
      </xdr:txBody>
    </xdr:sp>
    <xdr:clientData/>
  </xdr:oneCellAnchor>
  <xdr:oneCellAnchor>
    <xdr:from>
      <xdr:col>1</xdr:col>
      <xdr:colOff>4166842</xdr:colOff>
      <xdr:row>0</xdr:row>
      <xdr:rowOff>0</xdr:rowOff>
    </xdr:from>
    <xdr:ext cx="296107" cy="342786"/>
    <xdr:sp macro="" textlink="">
      <xdr:nvSpPr>
        <xdr:cNvPr id="3" name="Rectangle 2">
          <a:hlinkClick xmlns:r="http://schemas.openxmlformats.org/officeDocument/2006/relationships" r:id="rId2"/>
        </xdr:cNvPr>
        <xdr:cNvSpPr/>
      </xdr:nvSpPr>
      <xdr:spPr>
        <a:xfrm>
          <a:off x="4481167" y="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C</a:t>
          </a:r>
        </a:p>
      </xdr:txBody>
    </xdr:sp>
    <xdr:clientData/>
  </xdr:oneCellAnchor>
  <xdr:oneCellAnchor>
    <xdr:from>
      <xdr:col>1</xdr:col>
      <xdr:colOff>3484117</xdr:colOff>
      <xdr:row>0</xdr:row>
      <xdr:rowOff>0</xdr:rowOff>
    </xdr:from>
    <xdr:ext cx="270907" cy="342786"/>
    <xdr:sp macro="" textlink="">
      <xdr:nvSpPr>
        <xdr:cNvPr id="5" name="Rectangle 4">
          <a:hlinkClick xmlns:r="http://schemas.openxmlformats.org/officeDocument/2006/relationships" r:id="rId3"/>
        </xdr:cNvPr>
        <xdr:cNvSpPr/>
      </xdr:nvSpPr>
      <xdr:spPr>
        <a:xfrm>
          <a:off x="3798442" y="0"/>
          <a:ext cx="2709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t>
          </a:r>
        </a:p>
      </xdr:txBody>
    </xdr:sp>
    <xdr:clientData/>
  </xdr:oneCellAnchor>
  <xdr:oneCellAnchor>
    <xdr:from>
      <xdr:col>1</xdr:col>
      <xdr:colOff>3814417</xdr:colOff>
      <xdr:row>0</xdr:row>
      <xdr:rowOff>0</xdr:rowOff>
    </xdr:from>
    <xdr:ext cx="296107" cy="342786"/>
    <xdr:sp macro="" textlink="">
      <xdr:nvSpPr>
        <xdr:cNvPr id="6" name="Rectangle 5"/>
        <xdr:cNvSpPr/>
      </xdr:nvSpPr>
      <xdr:spPr>
        <a:xfrm>
          <a:off x="4128742" y="0"/>
          <a:ext cx="296107"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R</a:t>
          </a:r>
        </a:p>
      </xdr:txBody>
    </xdr:sp>
    <xdr:clientData/>
  </xdr:oneCellAnchor>
  <xdr:oneCellAnchor>
    <xdr:from>
      <xdr:col>1</xdr:col>
      <xdr:colOff>4523057</xdr:colOff>
      <xdr:row>0</xdr:row>
      <xdr:rowOff>0</xdr:rowOff>
    </xdr:from>
    <xdr:ext cx="707631" cy="342786"/>
    <xdr:sp macro="" textlink="">
      <xdr:nvSpPr>
        <xdr:cNvPr id="7" name="Rectangle 6">
          <a:hlinkClick xmlns:r="http://schemas.openxmlformats.org/officeDocument/2006/relationships" r:id="rId4"/>
        </xdr:cNvPr>
        <xdr:cNvSpPr/>
      </xdr:nvSpPr>
      <xdr:spPr>
        <a:xfrm>
          <a:off x="4837382" y="0"/>
          <a:ext cx="707631"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MORE</a:t>
          </a:r>
        </a:p>
      </xdr:txBody>
    </xdr:sp>
    <xdr:clientData/>
  </xdr:oneCellAnchor>
  <xdr:oneCellAnchor>
    <xdr:from>
      <xdr:col>1</xdr:col>
      <xdr:colOff>1828800</xdr:colOff>
      <xdr:row>0</xdr:row>
      <xdr:rowOff>0</xdr:rowOff>
    </xdr:from>
    <xdr:ext cx="724044" cy="342786"/>
    <xdr:sp macro="" textlink="">
      <xdr:nvSpPr>
        <xdr:cNvPr id="8" name="Rectangle 7">
          <a:hlinkClick xmlns:r="http://schemas.openxmlformats.org/officeDocument/2006/relationships" r:id="rId5"/>
        </xdr:cNvPr>
        <xdr:cNvSpPr/>
      </xdr:nvSpPr>
      <xdr:spPr>
        <a:xfrm>
          <a:off x="2143125" y="0"/>
          <a:ext cx="724044"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2657332</xdr:colOff>
      <xdr:row>0</xdr:row>
      <xdr:rowOff>19050</xdr:rowOff>
    </xdr:from>
    <xdr:ext cx="838628" cy="342786"/>
    <xdr:sp macro="" textlink="">
      <xdr:nvSpPr>
        <xdr:cNvPr id="2" name="Rectangle 1">
          <a:hlinkClick xmlns:r="http://schemas.openxmlformats.org/officeDocument/2006/relationships" r:id="rId1"/>
        </xdr:cNvPr>
        <xdr:cNvSpPr/>
      </xdr:nvSpPr>
      <xdr:spPr>
        <a:xfrm>
          <a:off x="2971657" y="19050"/>
          <a:ext cx="838628"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SURVEY</a:t>
          </a:r>
        </a:p>
      </xdr:txBody>
    </xdr:sp>
    <xdr:clientData/>
  </xdr:oneCellAnchor>
  <xdr:oneCellAnchor>
    <xdr:from>
      <xdr:col>1</xdr:col>
      <xdr:colOff>4233517</xdr:colOff>
      <xdr:row>0</xdr:row>
      <xdr:rowOff>19050</xdr:rowOff>
    </xdr:from>
    <xdr:ext cx="296107" cy="342786"/>
    <xdr:sp macro="" textlink="">
      <xdr:nvSpPr>
        <xdr:cNvPr id="3" name="Rectangle 2"/>
        <xdr:cNvSpPr/>
      </xdr:nvSpPr>
      <xdr:spPr>
        <a:xfrm>
          <a:off x="4547842" y="19050"/>
          <a:ext cx="296107"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C</a:t>
          </a:r>
        </a:p>
      </xdr:txBody>
    </xdr:sp>
    <xdr:clientData/>
  </xdr:oneCellAnchor>
  <xdr:oneCellAnchor>
    <xdr:from>
      <xdr:col>1</xdr:col>
      <xdr:colOff>3550792</xdr:colOff>
      <xdr:row>0</xdr:row>
      <xdr:rowOff>19050</xdr:rowOff>
    </xdr:from>
    <xdr:ext cx="270907" cy="342786"/>
    <xdr:sp macro="" textlink="">
      <xdr:nvSpPr>
        <xdr:cNvPr id="5" name="Rectangle 4">
          <a:hlinkClick xmlns:r="http://schemas.openxmlformats.org/officeDocument/2006/relationships" r:id="rId2"/>
        </xdr:cNvPr>
        <xdr:cNvSpPr/>
      </xdr:nvSpPr>
      <xdr:spPr>
        <a:xfrm>
          <a:off x="3865117" y="19050"/>
          <a:ext cx="2709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t>
          </a:r>
        </a:p>
      </xdr:txBody>
    </xdr:sp>
    <xdr:clientData/>
  </xdr:oneCellAnchor>
  <xdr:oneCellAnchor>
    <xdr:from>
      <xdr:col>1</xdr:col>
      <xdr:colOff>3881092</xdr:colOff>
      <xdr:row>0</xdr:row>
      <xdr:rowOff>19050</xdr:rowOff>
    </xdr:from>
    <xdr:ext cx="296107" cy="342786"/>
    <xdr:sp macro="" textlink="">
      <xdr:nvSpPr>
        <xdr:cNvPr id="6" name="Rectangle 5">
          <a:hlinkClick xmlns:r="http://schemas.openxmlformats.org/officeDocument/2006/relationships" r:id="rId3"/>
        </xdr:cNvPr>
        <xdr:cNvSpPr/>
      </xdr:nvSpPr>
      <xdr:spPr>
        <a:xfrm>
          <a:off x="4195417"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a:t>
          </a:r>
        </a:p>
      </xdr:txBody>
    </xdr:sp>
    <xdr:clientData/>
  </xdr:oneCellAnchor>
  <xdr:oneCellAnchor>
    <xdr:from>
      <xdr:col>1</xdr:col>
      <xdr:colOff>4551632</xdr:colOff>
      <xdr:row>0</xdr:row>
      <xdr:rowOff>19050</xdr:rowOff>
    </xdr:from>
    <xdr:ext cx="707631" cy="342786"/>
    <xdr:sp macro="" textlink="">
      <xdr:nvSpPr>
        <xdr:cNvPr id="7" name="Rectangle 6">
          <a:hlinkClick xmlns:r="http://schemas.openxmlformats.org/officeDocument/2006/relationships" r:id="rId4"/>
        </xdr:cNvPr>
        <xdr:cNvSpPr/>
      </xdr:nvSpPr>
      <xdr:spPr>
        <a:xfrm>
          <a:off x="4865957" y="19050"/>
          <a:ext cx="707631"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MORE</a:t>
          </a:r>
        </a:p>
      </xdr:txBody>
    </xdr:sp>
    <xdr:clientData/>
  </xdr:oneCellAnchor>
  <xdr:oneCellAnchor>
    <xdr:from>
      <xdr:col>1</xdr:col>
      <xdr:colOff>1895475</xdr:colOff>
      <xdr:row>0</xdr:row>
      <xdr:rowOff>19050</xdr:rowOff>
    </xdr:from>
    <xdr:ext cx="724044" cy="342786"/>
    <xdr:sp macro="" textlink="">
      <xdr:nvSpPr>
        <xdr:cNvPr id="8" name="Rectangle 7">
          <a:hlinkClick xmlns:r="http://schemas.openxmlformats.org/officeDocument/2006/relationships" r:id="rId5"/>
        </xdr:cNvPr>
        <xdr:cNvSpPr/>
      </xdr:nvSpPr>
      <xdr:spPr>
        <a:xfrm>
          <a:off x="2209800" y="19050"/>
          <a:ext cx="724044"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1771650</xdr:colOff>
      <xdr:row>0</xdr:row>
      <xdr:rowOff>0</xdr:rowOff>
    </xdr:from>
    <xdr:ext cx="2011680" cy="365760"/>
    <xdr:sp macro="" textlink="">
      <xdr:nvSpPr>
        <xdr:cNvPr id="5" name="Rectangle 4">
          <a:hlinkClick xmlns:r="http://schemas.openxmlformats.org/officeDocument/2006/relationships" r:id="rId1"/>
        </xdr:cNvPr>
        <xdr:cNvSpPr/>
      </xdr:nvSpPr>
      <xdr:spPr>
        <a:xfrm>
          <a:off x="2019300" y="0"/>
          <a:ext cx="2011680" cy="365760"/>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RETURN TO SURVEY</a:t>
          </a:r>
        </a:p>
      </xdr:txBody>
    </xdr:sp>
    <xdr:clientData/>
  </xdr:oneCellAnchor>
  <xdr:oneCellAnchor>
    <xdr:from>
      <xdr:col>1</xdr:col>
      <xdr:colOff>4515386</xdr:colOff>
      <xdr:row>0</xdr:row>
      <xdr:rowOff>19050</xdr:rowOff>
    </xdr:from>
    <xdr:ext cx="296107" cy="342786"/>
    <xdr:sp macro="" textlink="">
      <xdr:nvSpPr>
        <xdr:cNvPr id="6" name="Rectangle 5">
          <a:hlinkClick xmlns:r="http://schemas.openxmlformats.org/officeDocument/2006/relationships" r:id="rId2"/>
        </xdr:cNvPr>
        <xdr:cNvSpPr/>
      </xdr:nvSpPr>
      <xdr:spPr>
        <a:xfrm>
          <a:off x="4763036"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C</a:t>
          </a:r>
        </a:p>
      </xdr:txBody>
    </xdr:sp>
    <xdr:clientData/>
  </xdr:oneCellAnchor>
  <xdr:oneCellAnchor>
    <xdr:from>
      <xdr:col>1</xdr:col>
      <xdr:colOff>3832661</xdr:colOff>
      <xdr:row>0</xdr:row>
      <xdr:rowOff>19050</xdr:rowOff>
    </xdr:from>
    <xdr:ext cx="270907" cy="342786"/>
    <xdr:sp macro="" textlink="">
      <xdr:nvSpPr>
        <xdr:cNvPr id="8" name="Rectangle 7">
          <a:hlinkClick xmlns:r="http://schemas.openxmlformats.org/officeDocument/2006/relationships" r:id="rId3"/>
        </xdr:cNvPr>
        <xdr:cNvSpPr/>
      </xdr:nvSpPr>
      <xdr:spPr>
        <a:xfrm>
          <a:off x="4080311" y="19050"/>
          <a:ext cx="2709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L</a:t>
          </a:r>
        </a:p>
      </xdr:txBody>
    </xdr:sp>
    <xdr:clientData/>
  </xdr:oneCellAnchor>
  <xdr:oneCellAnchor>
    <xdr:from>
      <xdr:col>1</xdr:col>
      <xdr:colOff>4162961</xdr:colOff>
      <xdr:row>0</xdr:row>
      <xdr:rowOff>19050</xdr:rowOff>
    </xdr:from>
    <xdr:ext cx="296107" cy="342786"/>
    <xdr:sp macro="" textlink="">
      <xdr:nvSpPr>
        <xdr:cNvPr id="9" name="Rectangle 8">
          <a:hlinkClick xmlns:r="http://schemas.openxmlformats.org/officeDocument/2006/relationships" r:id="rId4"/>
        </xdr:cNvPr>
        <xdr:cNvSpPr/>
      </xdr:nvSpPr>
      <xdr:spPr>
        <a:xfrm>
          <a:off x="4410611" y="19050"/>
          <a:ext cx="296107"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a:t>
          </a:r>
        </a:p>
      </xdr:txBody>
    </xdr:sp>
    <xdr:clientData/>
  </xdr:oneCellAnchor>
  <xdr:oneCellAnchor>
    <xdr:from>
      <xdr:col>1</xdr:col>
      <xdr:colOff>4871601</xdr:colOff>
      <xdr:row>0</xdr:row>
      <xdr:rowOff>19050</xdr:rowOff>
    </xdr:from>
    <xdr:ext cx="707631" cy="342786"/>
    <xdr:sp macro="" textlink="">
      <xdr:nvSpPr>
        <xdr:cNvPr id="10" name="Rectangle 9">
          <a:hlinkClick xmlns:r="http://schemas.openxmlformats.org/officeDocument/2006/relationships" r:id="rId5"/>
        </xdr:cNvPr>
        <xdr:cNvSpPr/>
      </xdr:nvSpPr>
      <xdr:spPr>
        <a:xfrm>
          <a:off x="5119251" y="19050"/>
          <a:ext cx="707631" cy="342786"/>
        </a:xfrm>
        <a:prstGeom prst="rect">
          <a:avLst/>
        </a:prstGeom>
        <a:gradFill flip="none" rotWithShape="1">
          <a:gsLst>
            <a:gs pos="0">
              <a:srgbClr val="7030A0">
                <a:tint val="66000"/>
                <a:satMod val="160000"/>
              </a:srgbClr>
            </a:gs>
            <a:gs pos="50000">
              <a:srgbClr val="7030A0">
                <a:tint val="44500"/>
                <a:satMod val="160000"/>
              </a:srgbClr>
            </a:gs>
            <a:gs pos="100000">
              <a:srgbClr val="7030A0"/>
            </a:gs>
          </a:gsLst>
          <a:path path="circle">
            <a:fillToRect l="50000" t="50000" r="50000" b="50000"/>
          </a:path>
          <a:tileRect/>
        </a:gradFill>
        <a:effectLst>
          <a:glow rad="139700">
            <a:schemeClr val="accent4">
              <a:satMod val="175000"/>
              <a:alpha val="40000"/>
            </a:schemeClr>
          </a:glow>
        </a:effectLst>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algn="ctr"/>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MORE</a:t>
          </a:r>
        </a:p>
      </xdr:txBody>
    </xdr:sp>
    <xdr:clientData/>
  </xdr:oneCellAnchor>
  <xdr:twoCellAnchor>
    <xdr:from>
      <xdr:col>1</xdr:col>
      <xdr:colOff>114300</xdr:colOff>
      <xdr:row>15</xdr:row>
      <xdr:rowOff>103338</xdr:rowOff>
    </xdr:from>
    <xdr:to>
      <xdr:col>1</xdr:col>
      <xdr:colOff>4486275</xdr:colOff>
      <xdr:row>18</xdr:row>
      <xdr:rowOff>82396</xdr:rowOff>
    </xdr:to>
    <xdr:sp macro="" textlink="">
      <xdr:nvSpPr>
        <xdr:cNvPr id="14" name="Text Box 1"/>
        <xdr:cNvSpPr txBox="1"/>
      </xdr:nvSpPr>
      <xdr:spPr>
        <a:xfrm>
          <a:off x="361950" y="7332813"/>
          <a:ext cx="4371975" cy="579133"/>
        </a:xfrm>
        <a:prstGeom prst="rect">
          <a:avLst/>
        </a:prstGeom>
        <a:noFill/>
        <a:ln w="6350">
          <a:noFill/>
        </a:ln>
        <a:effectLst/>
      </xdr:spPr>
      <xdr:txBody>
        <a:bodyPr rot="0" spcFirstLastPara="0" vert="horz" wrap="square" lIns="0" tIns="0" rIns="0" bIns="0" numCol="1" spcCol="0" rtlCol="0" fromWordArt="0" anchor="ctr" anchorCtr="0" forceAA="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54610" algn="l">
            <a:spcBef>
              <a:spcPts val="0"/>
            </a:spcBef>
            <a:spcAft>
              <a:spcPts val="0"/>
            </a:spcAft>
          </a:pPr>
          <a:r>
            <a:rPr lang="en-US" sz="4000" b="1" kern="1800">
              <a:ln>
                <a:noFill/>
              </a:ln>
              <a:gradFill>
                <a:gsLst>
                  <a:gs pos="0">
                    <a:srgbClr val="000082"/>
                  </a:gs>
                  <a:gs pos="30000">
                    <a:srgbClr val="66008F"/>
                  </a:gs>
                  <a:gs pos="64999">
                    <a:srgbClr val="BA0066"/>
                  </a:gs>
                  <a:gs pos="89999">
                    <a:srgbClr val="FF0000"/>
                  </a:gs>
                  <a:gs pos="100000">
                    <a:srgbClr val="FF8200"/>
                  </a:gs>
                </a:gsLst>
                <a:lin ang="5400000" scaled="0"/>
              </a:gradFill>
              <a:effectLst>
                <a:outerShdw blurRad="50800" dist="38100" dir="5400000" algn="t" rotWithShape="0">
                  <a:prstClr val="black">
                    <a:alpha val="40000"/>
                  </a:prstClr>
                </a:outerShdw>
              </a:effectLst>
              <a:latin typeface="Berlin Sans FB Demi"/>
              <a:ea typeface="Times New Roman"/>
              <a:cs typeface="Times New Roman"/>
            </a:rPr>
            <a:t>Politics Defused</a:t>
          </a:r>
        </a:p>
      </xdr:txBody>
    </xdr:sp>
    <xdr:clientData/>
  </xdr:twoCellAnchor>
  <xdr:twoCellAnchor editAs="oneCell">
    <xdr:from>
      <xdr:col>1</xdr:col>
      <xdr:colOff>4276725</xdr:colOff>
      <xdr:row>13</xdr:row>
      <xdr:rowOff>57150</xdr:rowOff>
    </xdr:from>
    <xdr:to>
      <xdr:col>1</xdr:col>
      <xdr:colOff>5344822</xdr:colOff>
      <xdr:row>20</xdr:row>
      <xdr:rowOff>169545</xdr:rowOff>
    </xdr:to>
    <xdr:pic>
      <xdr:nvPicPr>
        <xdr:cNvPr id="15" name="Picture 1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24375" y="6886575"/>
          <a:ext cx="1068097" cy="1645920"/>
        </a:xfrm>
        <a:prstGeom prst="rect">
          <a:avLst/>
        </a:prstGeom>
        <a:ln>
          <a:noFill/>
        </a:ln>
        <a:effectLst>
          <a:outerShdw blurRad="292100" dist="139700" dir="2700000" algn="tl" rotWithShape="0">
            <a:srgbClr val="333333">
              <a:alpha val="65000"/>
            </a:srgbClr>
          </a:outerShdw>
        </a:effectLst>
        <a:scene3d>
          <a:camera prst="orthographicFront">
            <a:rot lat="600000" lon="600000" rev="0"/>
          </a:camera>
          <a:lightRig rig="threePt" dir="t"/>
        </a:scene3d>
      </xdr:spPr>
    </xdr:pic>
    <xdr:clientData/>
  </xdr:twoCellAnchor>
  <xdr:oneCellAnchor>
    <xdr:from>
      <xdr:col>1</xdr:col>
      <xdr:colOff>1028700</xdr:colOff>
      <xdr:row>0</xdr:row>
      <xdr:rowOff>19050</xdr:rowOff>
    </xdr:from>
    <xdr:ext cx="724044" cy="342786"/>
    <xdr:sp macro="" textlink="">
      <xdr:nvSpPr>
        <xdr:cNvPr id="21" name="Rectangle 20">
          <a:hlinkClick xmlns:r="http://schemas.openxmlformats.org/officeDocument/2006/relationships" r:id="rId7"/>
        </xdr:cNvPr>
        <xdr:cNvSpPr/>
      </xdr:nvSpPr>
      <xdr:spPr>
        <a:xfrm>
          <a:off x="1276350" y="19050"/>
          <a:ext cx="724044" cy="342786"/>
        </a:xfrm>
        <a:prstGeom prst="rect">
          <a:avLst/>
        </a:prstGeom>
        <a:solidFill>
          <a:srgbClr val="7030A0"/>
        </a:solidFill>
        <a:scene3d>
          <a:camera prst="orthographicFront"/>
          <a:lightRig rig="threePt" dir="t"/>
        </a:scene3d>
        <a:sp3d>
          <a:bevelT prst="angle"/>
        </a:sp3d>
      </xdr:spPr>
      <xdr:style>
        <a:lnRef idx="2">
          <a:schemeClr val="accent4"/>
        </a:lnRef>
        <a:fillRef idx="1">
          <a:schemeClr val="lt1"/>
        </a:fillRef>
        <a:effectRef idx="0">
          <a:schemeClr val="accent4"/>
        </a:effectRef>
        <a:fontRef idx="minor">
          <a:schemeClr val="dk1"/>
        </a:fontRef>
      </xdr:style>
      <xdr:txBody>
        <a:bodyPr wrap="none" lIns="91440" tIns="45720" rIns="91440" bIns="45720">
          <a:spAutoFit/>
        </a:bodyPr>
        <a:lstStyle/>
        <a:p>
          <a:pPr marL="0" indent="0" algn="just"/>
          <a:r>
            <a:rPr lang="en-US"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HOME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valuerelating.com/qd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s://www.google.com/search?site=&amp;source=hp&amp;q=political+surveys+online&amp;oq=political+survey&amp;gs_l=hp.1.9.0l10.17592618.17597323.0.17602962.23.20.2.0.0.0.149.1824.11j8.19.0....0...1.1.64.hp..2.18.1505.0..0i131k1j0i10k1.yZCXblDS0xw" TargetMode="External"/><Relationship Id="rId7" Type="http://schemas.openxmlformats.org/officeDocument/2006/relationships/vmlDrawing" Target="../drawings/vmlDrawing5.vml"/><Relationship Id="rId2" Type="http://schemas.openxmlformats.org/officeDocument/2006/relationships/hyperlink" Target="https://www.hhs.gov/ohrp/regulations-and-policy/guidance/informed-consent-tips/index.html" TargetMode="External"/><Relationship Id="rId1" Type="http://schemas.openxmlformats.org/officeDocument/2006/relationships/hyperlink" Target="http://www.valuerelating.com/contact"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valuerelating/cont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RowColHeaders="0" tabSelected="1" zoomScaleNormal="100" workbookViewId="0">
      <pane ySplit="1" topLeftCell="A2" activePane="bottomLeft" state="frozen"/>
      <selection pane="bottomLeft"/>
    </sheetView>
  </sheetViews>
  <sheetFormatPr defaultRowHeight="15" x14ac:dyDescent="0.25"/>
  <cols>
    <col min="1" max="1" width="3.7109375" customWidth="1"/>
    <col min="2" max="2" width="80.7109375" customWidth="1"/>
    <col min="3" max="3" width="3.7109375" customWidth="1"/>
  </cols>
  <sheetData>
    <row r="1" spans="1:3" ht="30" customHeight="1" x14ac:dyDescent="0.25">
      <c r="A1" s="77"/>
      <c r="B1" s="77"/>
      <c r="C1" s="77"/>
    </row>
    <row r="2" spans="1:3" x14ac:dyDescent="0.25">
      <c r="A2" s="78"/>
      <c r="B2" s="97"/>
      <c r="C2" s="78"/>
    </row>
    <row r="3" spans="1:3" x14ac:dyDescent="0.25">
      <c r="A3" s="78"/>
      <c r="B3" s="97"/>
      <c r="C3" s="78"/>
    </row>
    <row r="4" spans="1:3" x14ac:dyDescent="0.25">
      <c r="A4" s="78"/>
      <c r="B4" s="97"/>
      <c r="C4" s="78"/>
    </row>
    <row r="5" spans="1:3" x14ac:dyDescent="0.25">
      <c r="A5" s="78"/>
      <c r="B5" s="97"/>
      <c r="C5" s="78"/>
    </row>
    <row r="6" spans="1:3" x14ac:dyDescent="0.25">
      <c r="A6" s="78"/>
      <c r="B6" s="97"/>
      <c r="C6" s="78"/>
    </row>
    <row r="7" spans="1:3" x14ac:dyDescent="0.25">
      <c r="A7" s="78"/>
      <c r="B7" s="97"/>
      <c r="C7" s="78"/>
    </row>
    <row r="8" spans="1:3" x14ac:dyDescent="0.25">
      <c r="A8" s="78"/>
      <c r="B8" s="97"/>
      <c r="C8" s="78"/>
    </row>
    <row r="9" spans="1:3" x14ac:dyDescent="0.25">
      <c r="A9" s="78"/>
      <c r="B9" s="97"/>
      <c r="C9" s="78"/>
    </row>
    <row r="10" spans="1:3" x14ac:dyDescent="0.25">
      <c r="A10" s="78"/>
      <c r="B10" s="97"/>
      <c r="C10" s="78"/>
    </row>
    <row r="11" spans="1:3" x14ac:dyDescent="0.25">
      <c r="A11" s="78"/>
      <c r="B11" s="97"/>
      <c r="C11" s="78"/>
    </row>
    <row r="12" spans="1:3" x14ac:dyDescent="0.25">
      <c r="A12" s="78"/>
      <c r="B12" s="97"/>
      <c r="C12" s="78"/>
    </row>
    <row r="13" spans="1:3" x14ac:dyDescent="0.25">
      <c r="A13" s="78"/>
      <c r="B13" s="97"/>
      <c r="C13" s="78"/>
    </row>
    <row r="14" spans="1:3" x14ac:dyDescent="0.25">
      <c r="A14" s="78"/>
      <c r="B14" s="97"/>
      <c r="C14" s="78"/>
    </row>
    <row r="15" spans="1:3" x14ac:dyDescent="0.25">
      <c r="A15" s="78"/>
      <c r="B15" s="97"/>
      <c r="C15" s="78"/>
    </row>
    <row r="16" spans="1:3" x14ac:dyDescent="0.25">
      <c r="A16" s="78"/>
      <c r="B16" s="97"/>
      <c r="C16" s="78"/>
    </row>
    <row r="17" spans="1:6" x14ac:dyDescent="0.25">
      <c r="A17" s="78"/>
      <c r="B17" s="97"/>
      <c r="C17" s="78"/>
    </row>
    <row r="18" spans="1:6" x14ac:dyDescent="0.25">
      <c r="A18" s="78"/>
      <c r="B18" s="97"/>
      <c r="C18" s="78"/>
    </row>
    <row r="19" spans="1:6" x14ac:dyDescent="0.25">
      <c r="A19" s="78"/>
      <c r="B19" s="97"/>
      <c r="C19" s="78"/>
    </row>
    <row r="20" spans="1:6" x14ac:dyDescent="0.25">
      <c r="A20" s="78"/>
      <c r="B20" s="101"/>
      <c r="C20" s="78"/>
    </row>
    <row r="21" spans="1:6" ht="72" customHeight="1" x14ac:dyDescent="0.25">
      <c r="A21" s="78"/>
      <c r="B21" s="99" t="s">
        <v>105</v>
      </c>
      <c r="C21" s="78"/>
    </row>
    <row r="22" spans="1:6" ht="31.5" x14ac:dyDescent="0.25">
      <c r="A22" s="78"/>
      <c r="B22" s="100" t="s">
        <v>104</v>
      </c>
      <c r="C22" s="78"/>
    </row>
    <row r="23" spans="1:6" ht="18.75" x14ac:dyDescent="0.25">
      <c r="A23" s="78"/>
      <c r="B23" s="108" t="s">
        <v>91</v>
      </c>
      <c r="C23" s="78"/>
    </row>
    <row r="24" spans="1:6" ht="15.75" x14ac:dyDescent="0.25">
      <c r="A24" s="78"/>
      <c r="B24" s="107" t="s">
        <v>96</v>
      </c>
      <c r="C24" s="78"/>
    </row>
    <row r="25" spans="1:6" ht="15.75" x14ac:dyDescent="0.25">
      <c r="A25" s="78"/>
      <c r="B25" s="107" t="s">
        <v>97</v>
      </c>
      <c r="C25" s="78"/>
      <c r="F25" t="s">
        <v>120</v>
      </c>
    </row>
    <row r="26" spans="1:6" ht="15.75" x14ac:dyDescent="0.25">
      <c r="A26" s="78"/>
      <c r="B26" s="107" t="s">
        <v>95</v>
      </c>
      <c r="C26" s="78"/>
    </row>
    <row r="27" spans="1:6" ht="18.75" x14ac:dyDescent="0.25">
      <c r="A27" s="78"/>
      <c r="B27" s="108" t="s">
        <v>92</v>
      </c>
      <c r="C27" s="78"/>
    </row>
    <row r="28" spans="1:6" ht="15.75" x14ac:dyDescent="0.25">
      <c r="A28" s="78"/>
      <c r="B28" s="107" t="s">
        <v>119</v>
      </c>
      <c r="C28" s="78"/>
    </row>
    <row r="29" spans="1:6" ht="18.75" x14ac:dyDescent="0.25">
      <c r="A29" s="78"/>
      <c r="B29" s="108" t="s">
        <v>93</v>
      </c>
      <c r="C29" s="78"/>
    </row>
    <row r="30" spans="1:6" ht="15.75" x14ac:dyDescent="0.25">
      <c r="A30" s="78"/>
      <c r="B30" s="107" t="s">
        <v>98</v>
      </c>
      <c r="C30" s="78"/>
    </row>
    <row r="31" spans="1:6" ht="15.75" x14ac:dyDescent="0.25">
      <c r="A31" s="78"/>
      <c r="B31" s="102"/>
      <c r="C31" s="78"/>
    </row>
    <row r="32" spans="1:6" ht="23.25" x14ac:dyDescent="0.25">
      <c r="A32" s="78"/>
      <c r="B32" s="103" t="s">
        <v>103</v>
      </c>
      <c r="C32" s="78"/>
    </row>
    <row r="33" spans="1:3" ht="15.75" x14ac:dyDescent="0.25">
      <c r="A33" s="78"/>
      <c r="B33" s="106" t="s">
        <v>99</v>
      </c>
      <c r="C33" s="78"/>
    </row>
    <row r="34" spans="1:3" ht="15.75" x14ac:dyDescent="0.25">
      <c r="A34" s="78"/>
      <c r="B34" s="106" t="s">
        <v>100</v>
      </c>
      <c r="C34" s="78"/>
    </row>
    <row r="35" spans="1:3" ht="15.75" x14ac:dyDescent="0.25">
      <c r="A35" s="78"/>
      <c r="B35" s="106" t="s">
        <v>101</v>
      </c>
      <c r="C35" s="78"/>
    </row>
    <row r="36" spans="1:3" ht="15.75" x14ac:dyDescent="0.25">
      <c r="A36" s="78"/>
      <c r="B36" s="106" t="s">
        <v>102</v>
      </c>
      <c r="C36" s="78"/>
    </row>
    <row r="37" spans="1:3" x14ac:dyDescent="0.25">
      <c r="A37" s="78"/>
      <c r="B37" s="104"/>
      <c r="C37" s="78"/>
    </row>
    <row r="38" spans="1:3" x14ac:dyDescent="0.25">
      <c r="A38" s="78"/>
      <c r="B38" s="105" t="s">
        <v>94</v>
      </c>
      <c r="C38" s="78"/>
    </row>
    <row r="39" spans="1:3" x14ac:dyDescent="0.25">
      <c r="A39" s="78"/>
      <c r="B39" s="78"/>
      <c r="C39" s="78"/>
    </row>
  </sheetData>
  <hyperlinks>
    <hyperlink ref="B24" location="survey!A1" display="Take the survey"/>
    <hyperlink ref="B25" location="survey!D63:D65" display="Then look for CLICK ON RESULTS button after 10th item, and click"/>
    <hyperlink ref="B30" r:id="rId1"/>
  </hyperlinks>
  <pageMargins left="0.7" right="0.7" top="0.75" bottom="0.75" header="0.3" footer="0.3"/>
  <pageSetup orientation="portrait" r:id="rId2"/>
  <headerFooter>
    <oddFooter>&amp;CResponding better to what we need of each other</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3"/>
  <sheetViews>
    <sheetView showGridLines="0" showRowColHeaders="0" workbookViewId="0">
      <pane ySplit="1" topLeftCell="A2" activePane="bottomLeft" state="frozen"/>
      <selection pane="bottomLeft"/>
    </sheetView>
  </sheetViews>
  <sheetFormatPr defaultRowHeight="15" x14ac:dyDescent="0.25"/>
  <cols>
    <col min="1" max="1" width="3.7109375" style="1" customWidth="1"/>
    <col min="2" max="2" width="85.7109375" style="2" customWidth="1"/>
    <col min="3" max="3" width="2.7109375" style="2" customWidth="1"/>
    <col min="4" max="4" width="25.7109375" style="6" customWidth="1"/>
    <col min="5" max="7" width="2.7109375" customWidth="1"/>
    <col min="8" max="12" width="3.7109375" hidden="1" customWidth="1"/>
    <col min="14" max="14" width="3.7109375" customWidth="1"/>
  </cols>
  <sheetData>
    <row r="1" spans="1:12" ht="30" customHeight="1" x14ac:dyDescent="0.25">
      <c r="A1" s="77"/>
      <c r="B1" s="77"/>
      <c r="C1" s="77"/>
      <c r="D1" s="28">
        <f>E85/10</f>
        <v>0</v>
      </c>
      <c r="E1" s="77"/>
    </row>
    <row r="2" spans="1:12" ht="30" customHeight="1" x14ac:dyDescent="0.25">
      <c r="A2" s="91" t="s">
        <v>89</v>
      </c>
      <c r="B2" s="11"/>
      <c r="C2" s="11"/>
      <c r="D2" s="92" t="s">
        <v>67</v>
      </c>
      <c r="E2" s="10"/>
    </row>
    <row r="3" spans="1:12" x14ac:dyDescent="0.25">
      <c r="A3" s="18"/>
      <c r="B3" s="11"/>
      <c r="C3" s="11"/>
      <c r="D3" s="7"/>
      <c r="E3" s="10"/>
    </row>
    <row r="4" spans="1:12" x14ac:dyDescent="0.25">
      <c r="A4" s="18">
        <v>1</v>
      </c>
      <c r="B4" s="12" t="s">
        <v>0</v>
      </c>
      <c r="C4" s="12"/>
      <c r="D4" s="9"/>
      <c r="E4" s="10"/>
      <c r="H4">
        <f>IF($D4=B75,1,0)</f>
        <v>0</v>
      </c>
      <c r="I4">
        <f>IF($D4=B76,1,0)</f>
        <v>0</v>
      </c>
      <c r="J4">
        <f>IF($D4=B77,1,0)</f>
        <v>0</v>
      </c>
    </row>
    <row r="5" spans="1:12" x14ac:dyDescent="0.25">
      <c r="A5" s="18"/>
      <c r="B5" s="12"/>
      <c r="C5" s="12"/>
      <c r="D5" s="7"/>
      <c r="E5" s="10"/>
    </row>
    <row r="6" spans="1:12" hidden="1" x14ac:dyDescent="0.25">
      <c r="A6" s="18" t="s">
        <v>37</v>
      </c>
      <c r="B6" s="13" t="str">
        <f>IF(AND(J4=1,H40=2),"Politics generalizes, but perhaps you prefer specifics. If so, you may be “transpolitical.” This means you naturally transcend the left-right divide, as you yearn to connect with others more deeply.","")</f>
        <v/>
      </c>
      <c r="C6" s="8"/>
      <c r="D6" s="7"/>
      <c r="E6" s="10"/>
      <c r="H6">
        <f>IF(OR($D4=B75,$D4=B76),2,0)</f>
        <v>0</v>
      </c>
      <c r="J6" s="3" t="str">
        <f>IF(OR(I4=1,J4=1),3,"")</f>
        <v/>
      </c>
    </row>
    <row r="7" spans="1:12" hidden="1" x14ac:dyDescent="0.25">
      <c r="A7" s="18" t="s">
        <v>38</v>
      </c>
      <c r="B7" s="13" t="str">
        <f>IF(AND(J4=1,H40=2,K43=1),"Others mistake you for being politically apathetic. But you really do care about these moral issues, only in a deeper and less divisive way. You prefer win-win over our win-lose politics. If so, we all need you.","")</f>
        <v/>
      </c>
      <c r="C7" s="13"/>
      <c r="D7" s="7"/>
      <c r="E7" s="10"/>
    </row>
    <row r="8" spans="1:12" hidden="1" x14ac:dyDescent="0.25">
      <c r="A8" s="18" t="s">
        <v>39</v>
      </c>
      <c r="B8" s="13" t="str">
        <f>IF(AND(J6=3,J14=3),"You sound like what we call “transpolitical,” as in “moving across” political categories. You have little use for political generalizations. You’re thorough in resolving other’s needs. But if too thorough they may feel overwhelmed by pain. ","")</f>
        <v/>
      </c>
      <c r="C8" s="13"/>
      <c r="D8" s="7"/>
      <c r="E8" s="10"/>
    </row>
    <row r="9" spans="1:12" hidden="1" x14ac:dyDescent="0.25">
      <c r="A9" s="18" t="s">
        <v>40</v>
      </c>
      <c r="B9" s="13" t="str">
        <f>IF(AND(J6=3,J14=3),"You respond thoroughly, but less promptly. Your life is something like St. Paul’s. Moving beyond old categories, pioneering a new path. But you tend to be a late comer and can be tough to understand. ","")</f>
        <v/>
      </c>
      <c r="C9" s="13"/>
      <c r="D9" s="7"/>
      <c r="E9" s="10"/>
    </row>
    <row r="10" spans="1:12" hidden="1" x14ac:dyDescent="0.25">
      <c r="A10" s="18" t="s">
        <v>57</v>
      </c>
      <c r="B10" s="11" t="str">
        <f>IF(AND(I4=1,J14=3),"You sound like what we call “cispolitical,” as in “aligning with” a given political category. You find politics helpful to ease problems. You’re quick to ease the pain in others. But if too quick the underlying needs can get neglected.","")</f>
        <v/>
      </c>
      <c r="C10" s="13"/>
      <c r="D10" s="7"/>
      <c r="E10" s="10"/>
    </row>
    <row r="11" spans="1:12" hidden="1" x14ac:dyDescent="0.25">
      <c r="A11" s="18" t="s">
        <v>58</v>
      </c>
      <c r="B11" s="13" t="str">
        <f>IF(AND(I4=1,J14=3),"You react promptly, but less thoroughly. Your life is something like St. Peter’s. Bold, decisive, reliable, a solid foundation for others to follow. But at times you can be impetuous and prone to error. ","")</f>
        <v/>
      </c>
      <c r="C11" s="13"/>
      <c r="D11" s="7"/>
      <c r="E11" s="10"/>
    </row>
    <row r="12" spans="1:12" x14ac:dyDescent="0.25">
      <c r="A12" s="18">
        <v>2</v>
      </c>
      <c r="B12" s="12" t="s">
        <v>2</v>
      </c>
      <c r="C12" s="12"/>
      <c r="D12" s="9"/>
      <c r="E12" s="10"/>
      <c r="H12">
        <f>IF($D12=$B79,1,0)</f>
        <v>0</v>
      </c>
      <c r="I12">
        <f>IF($D12=$B80,1,0)</f>
        <v>0</v>
      </c>
      <c r="J12">
        <f>IF($D12=$B81,1,0)</f>
        <v>0</v>
      </c>
      <c r="K12">
        <f>IF($D12=$B82,1,0)</f>
        <v>0</v>
      </c>
      <c r="L12">
        <f>IF($D12=$B83,1,0)</f>
        <v>0</v>
      </c>
    </row>
    <row r="13" spans="1:12" x14ac:dyDescent="0.25">
      <c r="A13" s="18"/>
      <c r="B13" s="12"/>
      <c r="C13" s="12"/>
      <c r="D13" s="8"/>
      <c r="E13" s="10"/>
    </row>
    <row r="14" spans="1:12" hidden="1" x14ac:dyDescent="0.25">
      <c r="A14" s="1" t="s">
        <v>35</v>
      </c>
      <c r="B14" s="5" t="str">
        <f>IF(J12=1,"As a centrist, you’re generally open to both liberal and conservative views. In fact, you see some merits and flaws on both sides. Pollsters may categorize you as an independent voter. Others may dismiss you as being apolitical.","")</f>
        <v/>
      </c>
      <c r="C14" s="13"/>
      <c r="D14" s="8"/>
      <c r="E14" s="10"/>
      <c r="H14" s="3" t="str">
        <f>IF(OR(H12=1,I12=1),2,"")</f>
        <v/>
      </c>
      <c r="J14" s="3" t="str">
        <f>IF(OR(I12=1,J12=1,K12=1),3,"")</f>
        <v/>
      </c>
      <c r="L14" s="3" t="str">
        <f>IF(OR(K12=1,L12=1),2,"")</f>
        <v/>
      </c>
    </row>
    <row r="15" spans="1:12" hidden="1" x14ac:dyDescent="0.25">
      <c r="A15" s="1" t="s">
        <v>36</v>
      </c>
      <c r="B15" s="27" t="str">
        <f>IF(J12=1,"Maybe you are politically indifferent. Or perhaps you distrust divisive politics to deliver moral answers to our pressing needs. You prefer to build bridges and heal the wounds of war. And now is your chance.","")</f>
        <v/>
      </c>
      <c r="C15" s="13"/>
      <c r="D15" s="8"/>
      <c r="E15" s="10"/>
      <c r="H15" s="3"/>
      <c r="J15" s="3"/>
      <c r="L15" s="3"/>
    </row>
    <row r="16" spans="1:12" hidden="1" x14ac:dyDescent="0.25">
      <c r="A16" s="1" t="s">
        <v>41</v>
      </c>
      <c r="B16" s="24" t="str">
        <f>IF(H14=2,"As a liberal minded person, you're keenly sensitive to the disadvantaged among us. You know how vulnerable the least among us can be to the exploitation of others. You appreciate how the state protects minority rights.","")</f>
        <v/>
      </c>
      <c r="C16" s="11"/>
      <c r="D16" s="7"/>
      <c r="E16" s="10"/>
    </row>
    <row r="17" spans="1:11" hidden="1" x14ac:dyDescent="0.25">
      <c r="A17" s="1" t="s">
        <v>42</v>
      </c>
      <c r="B17" s="27" t="str">
        <f>IF(H14=2,"However, your general faith in big government can enable some troubling practices. Such as expanding the volume of regulations that can stifle innovative startups. Can you see how that could intrude on the needs of others?","")</f>
        <v/>
      </c>
      <c r="C17" s="11"/>
      <c r="D17" s="7"/>
      <c r="E17" s="10"/>
    </row>
    <row r="18" spans="1:11" hidden="1" x14ac:dyDescent="0.25">
      <c r="A18" s="1" t="s">
        <v>43</v>
      </c>
      <c r="B18" s="25" t="str">
        <f>IF(L14=2,"As a conservative minded person, you see the importance of efficient production. You understand how the profit motive fuels our creative energies. You appreciate how free markets have helped to lift us all out of abject poverty.","")</f>
        <v/>
      </c>
      <c r="C18" s="11"/>
      <c r="D18" s="7"/>
      <c r="E18" s="10"/>
    </row>
    <row r="19" spans="1:11" hidden="1" x14ac:dyDescent="0.25">
      <c r="A19" s="1" t="s">
        <v>44</v>
      </c>
      <c r="B19" s="27" t="str">
        <f>IF(L14=2,"However, your general faith in big business can enable some troubling practices. Such as allowing self-interested companies to pollute the environment. Can you see how that could intrude on the needs of others?","")</f>
        <v/>
      </c>
      <c r="C19" s="11"/>
      <c r="D19" s="7"/>
      <c r="E19" s="10"/>
    </row>
    <row r="20" spans="1:11" x14ac:dyDescent="0.25">
      <c r="A20" s="18">
        <v>3</v>
      </c>
      <c r="B20" s="12" t="s">
        <v>27</v>
      </c>
      <c r="C20" s="12"/>
      <c r="D20" s="9"/>
      <c r="E20" s="10"/>
      <c r="H20">
        <f>IF($D20=$B$85,1,0)</f>
        <v>0</v>
      </c>
      <c r="I20">
        <f>IF($D20=$B$86,1,0)</f>
        <v>0</v>
      </c>
      <c r="J20">
        <f>IF($D20=$B$87,1,0)</f>
        <v>0</v>
      </c>
      <c r="K20">
        <f>IF($D20=$B$88,1,0)</f>
        <v>0</v>
      </c>
    </row>
    <row r="21" spans="1:11" x14ac:dyDescent="0.25">
      <c r="A21" s="18"/>
      <c r="B21" s="12"/>
      <c r="C21" s="12"/>
      <c r="D21" s="45"/>
      <c r="E21" s="10"/>
    </row>
    <row r="22" spans="1:11" hidden="1" x14ac:dyDescent="0.25">
      <c r="A22" s="1" t="s">
        <v>45</v>
      </c>
      <c r="B22" s="24" t="str">
        <f>IF(AND($H$22=2,$H$14=2),"You understandably lean politically left. You likely rely on federal protections to guard minority rights. Unrestricted trade is off your radar. You feel the need for equal rights more than a need for free markets.","")</f>
        <v/>
      </c>
      <c r="C22" s="13"/>
      <c r="D22" s="8"/>
      <c r="E22" s="10"/>
      <c r="H22" s="3" t="str">
        <f>IF(OR(H20=1,I20=1),2,"")</f>
        <v/>
      </c>
      <c r="K22" s="3" t="str">
        <f>IF(OR(J20=1,K20=1),2,"")</f>
        <v/>
      </c>
    </row>
    <row r="23" spans="1:11" hidden="1" x14ac:dyDescent="0.25">
      <c r="A23" s="1" t="s">
        <v>46</v>
      </c>
      <c r="B23" s="27" t="str">
        <f>IF(AND(H22=2,K26=2),"Your needs pull you leftward. Liberal politics allows you to express your unbending need for fairness. No amount of arguing from conservatives can change you. Until you feel fairly treated it's unrealistic to change this political view.","")</f>
        <v/>
      </c>
      <c r="C23" s="11"/>
      <c r="D23" s="7"/>
      <c r="E23" s="10"/>
    </row>
    <row r="24" spans="1:11" x14ac:dyDescent="0.25">
      <c r="A24" s="18">
        <v>4</v>
      </c>
      <c r="B24" s="12" t="s">
        <v>24</v>
      </c>
      <c r="C24" s="12"/>
      <c r="D24" s="9"/>
      <c r="E24" s="10"/>
      <c r="H24">
        <f>IF($D24=$B$85,1,0)</f>
        <v>0</v>
      </c>
      <c r="I24">
        <f>IF($D24=$B$86,1,0)</f>
        <v>0</v>
      </c>
      <c r="J24">
        <f>IF($D24=$B$87,1,0)</f>
        <v>0</v>
      </c>
      <c r="K24">
        <f>IF($D24=$B$88,1,0)</f>
        <v>0</v>
      </c>
    </row>
    <row r="25" spans="1:11" x14ac:dyDescent="0.25">
      <c r="A25" s="18"/>
      <c r="B25" s="12"/>
      <c r="C25" s="12"/>
      <c r="D25" s="45"/>
      <c r="E25" s="10"/>
    </row>
    <row r="26" spans="1:11" hidden="1" x14ac:dyDescent="0.25">
      <c r="A26" s="18" t="s">
        <v>51</v>
      </c>
      <c r="B26" s="13" t="str">
        <f>IF(AND($H$26=2,$L$14=2),"You understandably lean politically right. You likely rely on free markets to provide you a decent living. Equal protection is off your radar. You feel the need for free markets more than a need for equal rights.","")</f>
        <v/>
      </c>
      <c r="C26" s="13"/>
      <c r="D26" s="8"/>
      <c r="E26" s="10"/>
      <c r="H26" s="3" t="str">
        <f>IF(OR(H24=1,I24=1),2,"")</f>
        <v/>
      </c>
      <c r="K26" s="3" t="str">
        <f>IF(OR(J24=1,K24=1),2,"")</f>
        <v/>
      </c>
    </row>
    <row r="27" spans="1:11" hidden="1" x14ac:dyDescent="0.25">
      <c r="A27" s="18" t="s">
        <v>52</v>
      </c>
      <c r="B27" s="13" t="str">
        <f>IF(AND(H26=2,K22=2),"Your needs pull you rightward. Conservatism allows you to express your unbending need for freedom. No amount of arguing from liberals can change you. Until you feel fully free it's unrealistic to change this political view.","")</f>
        <v/>
      </c>
      <c r="C27" s="13"/>
      <c r="D27" s="8"/>
      <c r="E27" s="10"/>
      <c r="H27" s="3"/>
      <c r="K27" s="3"/>
    </row>
    <row r="28" spans="1:11" x14ac:dyDescent="0.25">
      <c r="A28" s="18">
        <v>5</v>
      </c>
      <c r="B28" s="119" t="s">
        <v>25</v>
      </c>
      <c r="C28" s="12"/>
      <c r="D28" s="9"/>
      <c r="E28" s="10"/>
      <c r="H28">
        <f>IF($D28=$B$85,1,0)</f>
        <v>0</v>
      </c>
      <c r="I28">
        <f>IF($D28=$B$86,1,0)</f>
        <v>0</v>
      </c>
      <c r="J28">
        <f>IF($D28=$B$87,1,0)</f>
        <v>0</v>
      </c>
      <c r="K28">
        <f>IF($D28=$B$88,1,0)</f>
        <v>0</v>
      </c>
    </row>
    <row r="29" spans="1:11" x14ac:dyDescent="0.25">
      <c r="A29" s="18"/>
      <c r="B29" s="119"/>
      <c r="C29" s="12"/>
      <c r="D29" s="45"/>
      <c r="E29" s="10"/>
    </row>
    <row r="30" spans="1:11" x14ac:dyDescent="0.25">
      <c r="A30" s="18"/>
      <c r="B30" s="11"/>
      <c r="C30" s="12"/>
      <c r="D30" s="45"/>
      <c r="E30" s="10"/>
    </row>
    <row r="31" spans="1:11" hidden="1" x14ac:dyDescent="0.25">
      <c r="A31" s="1" t="s">
        <v>53</v>
      </c>
      <c r="B31" s="24" t="str">
        <f>IF(AND(H14=2,H31=2),"Equality matters more to you now than individual freedoms. You feel your social needs more than your ego needs. We see you experiencing a WIDTH-over-DEPTH “psychosocial orientation,” to relieve your more pressing social needs.","")</f>
        <v/>
      </c>
      <c r="C31" s="13"/>
      <c r="D31" s="8"/>
      <c r="E31" s="10"/>
      <c r="H31" s="3" t="str">
        <f>IF(OR(H28=1,I28=1),2,"")</f>
        <v/>
      </c>
      <c r="K31" s="3" t="str">
        <f>IF(OR(J28=1,K28=1),2,"")</f>
        <v/>
      </c>
    </row>
    <row r="32" spans="1:11" hidden="1" x14ac:dyDescent="0.25">
      <c r="A32" s="1" t="s">
        <v>54</v>
      </c>
      <c r="B32" s="27" t="str">
        <f>IF(H31=2,"By the way, most political orientation theories overstate the role of choice. We don’t flexibly choose our political beliefs; we find what gives expression to our inflexible needs. We can only change them when aligned with our needs.","")</f>
        <v/>
      </c>
      <c r="C32" s="11"/>
      <c r="D32" s="7"/>
      <c r="E32" s="10"/>
    </row>
    <row r="33" spans="1:11" x14ac:dyDescent="0.25">
      <c r="A33" s="18">
        <v>6</v>
      </c>
      <c r="B33" s="119" t="s">
        <v>26</v>
      </c>
      <c r="C33" s="12"/>
      <c r="D33" s="9"/>
      <c r="E33" s="10"/>
      <c r="H33">
        <f>IF($D33=$B$85,1,0)</f>
        <v>0</v>
      </c>
      <c r="I33">
        <f>IF($D33=$B$86,1,0)</f>
        <v>0</v>
      </c>
      <c r="J33">
        <f>IF($D33=$B$87,1,0)</f>
        <v>0</v>
      </c>
      <c r="K33">
        <f>IF($D33=$B$88,1,0)</f>
        <v>0</v>
      </c>
    </row>
    <row r="34" spans="1:11" x14ac:dyDescent="0.25">
      <c r="A34" s="18"/>
      <c r="B34" s="119"/>
      <c r="C34" s="12"/>
      <c r="D34" s="45"/>
      <c r="E34" s="10"/>
    </row>
    <row r="35" spans="1:11" x14ac:dyDescent="0.25">
      <c r="A35" s="18"/>
      <c r="B35" s="11"/>
      <c r="C35" s="12"/>
      <c r="D35" s="45"/>
      <c r="E35" s="10"/>
    </row>
    <row r="36" spans="1:11" hidden="1" x14ac:dyDescent="0.25">
      <c r="A36" s="1" t="s">
        <v>55</v>
      </c>
      <c r="B36" s="25" t="str">
        <f>IF(AND(L14=2,H36=2),"Freedom matters more to you now than collective equality. You feel your ego needs more than your social needs. We see you experiencing a DEPTH-over-WIDTH “psychosocial orientation,” to relieve your more pressing ego needs.","")</f>
        <v/>
      </c>
      <c r="C36" s="13"/>
      <c r="D36" s="8"/>
      <c r="E36" s="10"/>
      <c r="H36" s="3" t="str">
        <f>IF(OR(H33=1,I33=1),2,"")</f>
        <v/>
      </c>
      <c r="K36" s="3" t="str">
        <f>IF(OR(J33=1,K33=1),2,"")</f>
        <v/>
      </c>
    </row>
    <row r="37" spans="1:11" hidden="1" x14ac:dyDescent="0.25">
      <c r="A37" s="1" t="s">
        <v>56</v>
      </c>
      <c r="B37" s="27" t="str">
        <f>IF(H36=2,"By the way, most political orientation theories overstate the role of choice. We don’t flexibly choose our political beliefs; we find what gives expression to our inflexible needs. We can only change them when aligned with our needs.","")</f>
        <v/>
      </c>
      <c r="C37" s="11"/>
      <c r="D37" s="7"/>
      <c r="E37" s="10"/>
    </row>
    <row r="38" spans="1:11" x14ac:dyDescent="0.25">
      <c r="A38" s="18">
        <v>7</v>
      </c>
      <c r="B38" s="12" t="s">
        <v>7</v>
      </c>
      <c r="C38" s="12"/>
      <c r="D38" s="9"/>
      <c r="E38" s="10"/>
      <c r="H38">
        <f>IF($D38=$B$85,1,0)</f>
        <v>0</v>
      </c>
      <c r="I38">
        <f>IF($D38=$B$86,1,0)</f>
        <v>0</v>
      </c>
      <c r="J38">
        <f>IF($D38=$B$87,1,0)</f>
        <v>0</v>
      </c>
      <c r="K38">
        <f>IF($D38=$B$88,1,0)</f>
        <v>0</v>
      </c>
    </row>
    <row r="39" spans="1:11" x14ac:dyDescent="0.25">
      <c r="A39" s="18"/>
      <c r="B39" s="12"/>
      <c r="C39" s="12"/>
      <c r="D39" s="45"/>
      <c r="E39" s="10"/>
    </row>
    <row r="40" spans="1:11" hidden="1" x14ac:dyDescent="0.25">
      <c r="A40" s="1" t="s">
        <v>61</v>
      </c>
      <c r="B40" s="5" t="str">
        <f>IF(AND(J4=1,J12=1,H40=2),"The more your confidant helps you deal with specifics, the less you rely on political generalizations. You can more easily resolve your self needs, like autonomy, in balance with your social needs, like affection.","")</f>
        <v/>
      </c>
      <c r="C40" s="11"/>
      <c r="D40" s="8"/>
      <c r="E40" s="10"/>
      <c r="H40" s="3" t="str">
        <f>IF(OR(H38=1,I38=1),2,"")</f>
        <v/>
      </c>
      <c r="K40" s="3" t="str">
        <f>IF(OR(J38=1,K38=1),2,"")</f>
        <v/>
      </c>
    </row>
    <row r="41" spans="1:11" hidden="1" x14ac:dyDescent="0.25">
      <c r="A41" s="1" t="s">
        <v>59</v>
      </c>
      <c r="B41" s="26" t="str">
        <f>IF(AND(K40=2,H45=2,H6),"Without anyone to help you through a crisis, you understandably prefer to avoid challenges. Politics offers some promising relief. You tend to rely more heavily on political generalizations.","")</f>
        <v/>
      </c>
      <c r="C41" s="13"/>
      <c r="D41" s="7"/>
      <c r="E41" s="10"/>
    </row>
    <row r="42" spans="1:11" hidden="1" x14ac:dyDescent="0.25">
      <c r="A42" s="31" t="s">
        <v>65</v>
      </c>
      <c r="B42" s="5" t="str">
        <f>IF(AND(J4=1,H40=2),"You generally experience less need for political generalizations.","")</f>
        <v/>
      </c>
      <c r="C42" s="13"/>
      <c r="D42" s="7"/>
      <c r="E42" s="10"/>
    </row>
    <row r="43" spans="1:11" x14ac:dyDescent="0.25">
      <c r="A43" s="18">
        <v>8</v>
      </c>
      <c r="B43" s="12" t="s">
        <v>23</v>
      </c>
      <c r="C43" s="12"/>
      <c r="D43" s="9"/>
      <c r="E43" s="10"/>
      <c r="H43">
        <f>IF($D43=$B$85,1,0)</f>
        <v>0</v>
      </c>
      <c r="I43">
        <f>IF($D43=$B$86,1,0)</f>
        <v>0</v>
      </c>
      <c r="J43">
        <f>IF($D43=$B$87,1,0)</f>
        <v>0</v>
      </c>
      <c r="K43">
        <f>IF($D43=$B$88,1,0)</f>
        <v>0</v>
      </c>
    </row>
    <row r="44" spans="1:11" x14ac:dyDescent="0.25">
      <c r="A44" s="18"/>
      <c r="B44" s="12"/>
      <c r="C44" s="12"/>
      <c r="D44" s="45"/>
      <c r="E44" s="10"/>
    </row>
    <row r="45" spans="1:11" hidden="1" x14ac:dyDescent="0.25">
      <c r="A45" s="1" t="s">
        <v>62</v>
      </c>
      <c r="B45" s="5" t="str">
        <f>IF(AND(J4=1,J12=1,K45=2),"The more you can welcome life’s challenges the more needs you can steadily resolve. Both your self needs, like freedom, and your social needs, like belonging. You then can rely less heavily on politics for relief.","")</f>
        <v/>
      </c>
      <c r="C45" s="13"/>
      <c r="D45" s="8"/>
      <c r="E45" s="10"/>
      <c r="H45" s="3" t="str">
        <f>IF(OR(H43=1,I43=1),2,"")</f>
        <v/>
      </c>
      <c r="K45" s="3" t="str">
        <f>IF(OR(J43=1,K43=1),2,"")</f>
        <v/>
      </c>
    </row>
    <row r="46" spans="1:11" hidden="1" x14ac:dyDescent="0.25">
      <c r="A46" s="1" t="s">
        <v>60</v>
      </c>
      <c r="B46" s="26" t="str">
        <f>IF(AND(H45=2,K40=2,H6),"Without anyone to help you work through life's many challenges, you understandably feel your ego and your social needs intensely. Politics can boost your access to necessary resources too often out of your reach.","")</f>
        <v/>
      </c>
      <c r="C46" s="11"/>
      <c r="D46" s="7"/>
      <c r="E46" s="10"/>
    </row>
    <row r="47" spans="1:11" hidden="1" x14ac:dyDescent="0.25">
      <c r="A47" s="31" t="s">
        <v>66</v>
      </c>
      <c r="B47" s="5" t="str">
        <f>IF(AND(H40=2,K45=2),"It's easier to embrace difficulties when you can count on another for support.","")</f>
        <v/>
      </c>
      <c r="C47" s="11"/>
      <c r="D47" s="7"/>
      <c r="E47" s="10"/>
    </row>
    <row r="48" spans="1:11" x14ac:dyDescent="0.25">
      <c r="A48" s="18">
        <v>9</v>
      </c>
      <c r="B48" s="12" t="s">
        <v>8</v>
      </c>
      <c r="C48" s="12"/>
      <c r="D48" s="9"/>
      <c r="E48" s="10"/>
      <c r="H48">
        <f>IF($D48=$B$90,1,0)</f>
        <v>0</v>
      </c>
      <c r="I48">
        <f>IF($D48=$B$91,1,0)</f>
        <v>0</v>
      </c>
      <c r="J48">
        <f>IF($D48=$B$92,1,0)</f>
        <v>0</v>
      </c>
      <c r="K48">
        <f>IF($D48=$B$93,1,0)</f>
        <v>0</v>
      </c>
    </row>
    <row r="49" spans="1:12" x14ac:dyDescent="0.25">
      <c r="A49" s="18"/>
      <c r="B49" s="12"/>
      <c r="C49" s="12"/>
      <c r="D49" s="45"/>
      <c r="E49" s="10"/>
    </row>
    <row r="50" spans="1:12" hidden="1" x14ac:dyDescent="0.25">
      <c r="A50" s="1" t="s">
        <v>63</v>
      </c>
      <c r="B50" s="5" t="str">
        <f>IF(AND(H48=1,H54=1,J6=3),"You generally respect conservatives and liberals equally. You see each dealing with their needs the best they can. You can appreciate they have different ways to serve their needs, and these don’t have to be the same.","")</f>
        <v/>
      </c>
      <c r="C50" s="13"/>
      <c r="D50" s="8"/>
      <c r="E50" s="10"/>
      <c r="H50">
        <f>IF(OR(H48=1,I48=1),2,0)</f>
        <v>0</v>
      </c>
      <c r="I50">
        <f>IF(OR(H48,I48=1,J48=1),3,0)</f>
        <v>0</v>
      </c>
      <c r="J50" s="17">
        <f>IF(OR(I48,J48=1,K48=1),3,0)</f>
        <v>0</v>
      </c>
      <c r="K50">
        <f>IF(OR(J48=1,K48=1),2,0)</f>
        <v>0</v>
      </c>
      <c r="L50">
        <f>IF(OR(I48,J48=1),2,0)</f>
        <v>0</v>
      </c>
    </row>
    <row r="51" spans="1:12" hidden="1" x14ac:dyDescent="0.25">
      <c r="A51" s="1" t="s">
        <v>50</v>
      </c>
      <c r="B51" s="25" t="str">
        <f>IF(AND(H48=1,J56=3,L14=2),"Now let’s be honest. When a conservative talks or acts crazy it’s an embarrassment to you, but not representative of all conservatives. But when a liberal talks or acts crazy you see it as typical of all liberals. Right?","")</f>
        <v/>
      </c>
      <c r="C51" s="11"/>
      <c r="D51" s="7"/>
      <c r="E51" s="10"/>
    </row>
    <row r="52" spans="1:12" hidden="1" x14ac:dyDescent="0.25">
      <c r="A52" s="30" t="s">
        <v>48</v>
      </c>
      <c r="B52" s="23" t="str">
        <f>IF(AND(L56=2,L14=2),"You see little good coming from liberalism. Mostly whiners running to the nanny state, right? But what if a liberal actually listened and responded to what you need of them? Are you ready for that possibility?","")</f>
        <v/>
      </c>
      <c r="C52" s="11"/>
      <c r="D52" s="7"/>
      <c r="E52" s="10"/>
    </row>
    <row r="53" spans="1:12" hidden="1" x14ac:dyDescent="0.25">
      <c r="A53" s="30" t="s">
        <v>48</v>
      </c>
      <c r="B53" s="23" t="str">
        <f>IF(AND(K54=1,L12=1),"You see nothing good coming from liberalism. They’re all whiners running to the nanny state, right? But what if a liberal actually listened and responded to what you need of them? Are you open to that possibility?","")</f>
        <v/>
      </c>
      <c r="C53" s="11"/>
      <c r="D53" s="7"/>
      <c r="E53" s="10"/>
    </row>
    <row r="54" spans="1:12" x14ac:dyDescent="0.25">
      <c r="A54" s="18">
        <v>10</v>
      </c>
      <c r="B54" s="12" t="s">
        <v>10</v>
      </c>
      <c r="C54" s="12"/>
      <c r="D54" s="9"/>
      <c r="E54" s="10"/>
      <c r="H54">
        <f>IF($D54=$B$90,1,0)</f>
        <v>0</v>
      </c>
      <c r="I54">
        <f>IF($D54=$B$91,1,0)</f>
        <v>0</v>
      </c>
      <c r="J54">
        <f>IF($D54=$B$92,1,0)</f>
        <v>0</v>
      </c>
      <c r="K54">
        <f>IF($D54=$B$93,1,0)</f>
        <v>0</v>
      </c>
    </row>
    <row r="55" spans="1:12" x14ac:dyDescent="0.25">
      <c r="A55" s="18"/>
      <c r="B55" s="12"/>
      <c r="C55" s="12"/>
      <c r="D55" s="45"/>
      <c r="E55" s="10"/>
    </row>
    <row r="56" spans="1:12" hidden="1" x14ac:dyDescent="0.25">
      <c r="A56" s="1" t="s">
        <v>64</v>
      </c>
      <c r="B56" s="5" t="str">
        <f>IF(AND(K45=2,H54=1,J6=3),"You see their political conflicts stemming less from ideological disagreements and more from failing to respect each other’s needs. You realize how responding better to each other’s needs could ease political polarization. Join us in doing just that!","")</f>
        <v/>
      </c>
      <c r="C56" s="13"/>
      <c r="D56" s="8"/>
      <c r="E56" s="10"/>
      <c r="H56">
        <f>IF(OR(H54=1,I54=1),2,0)</f>
        <v>0</v>
      </c>
      <c r="I56">
        <f>IF(OR(H54,I54=1,J54=1),3,0)</f>
        <v>0</v>
      </c>
      <c r="J56" s="17">
        <f>IF(OR(I54,J54=1,K54=1),3,0)</f>
        <v>0</v>
      </c>
      <c r="K56">
        <f>IF(OR(J54=1,K54=1),2,0)</f>
        <v>0</v>
      </c>
      <c r="L56">
        <f>IF(OR(I54,J54=1),2,0)</f>
        <v>0</v>
      </c>
    </row>
    <row r="57" spans="1:12" hidden="1" x14ac:dyDescent="0.25">
      <c r="A57" s="1" t="s">
        <v>49</v>
      </c>
      <c r="B57" s="24" t="str">
        <f>IF(AND(H54=1,J50=3,H14=2),"Now let’s be honest. When a liberal talks or acts crazy it’s an embarrassment to you, but not representative of all liberals. But when a conservative talks or acts crazy you see it as typical of all conservatives. Right?","")</f>
        <v/>
      </c>
      <c r="C57" s="11"/>
      <c r="D57" s="7"/>
      <c r="E57" s="10"/>
    </row>
    <row r="58" spans="1:12" hidden="1" x14ac:dyDescent="0.25">
      <c r="A58" s="30" t="s">
        <v>47</v>
      </c>
      <c r="B58" s="23" t="str">
        <f>IF(AND(L50=2,H14=2),"You see little good coming from conservatism. Mostly bigots hating on minorities, right? But what if a conservative actually listened and responded to what you need of them? Are you ready for that possibility?","")</f>
        <v/>
      </c>
      <c r="C58" s="11"/>
      <c r="D58" s="7"/>
      <c r="E58" s="10"/>
    </row>
    <row r="59" spans="1:12" hidden="1" x14ac:dyDescent="0.25">
      <c r="A59" s="30" t="s">
        <v>47</v>
      </c>
      <c r="B59" s="23" t="str">
        <f>IF(AND(K48=1,H12=1),"You see nothing good coming from conservatism. They’re all bigots hating on minorities, right? But what if a conservative actually listened and responded to what you need of them? Are you open to that possibility?","")</f>
        <v/>
      </c>
      <c r="C59" s="11"/>
      <c r="D59" s="7"/>
      <c r="E59" s="10"/>
    </row>
    <row r="60" spans="1:12" hidden="1" x14ac:dyDescent="0.25">
      <c r="A60" s="18"/>
      <c r="B60" s="12"/>
      <c r="C60" s="12"/>
      <c r="D60" s="49" t="str">
        <f t="shared" ref="D60" si="0">IF(AND(D$75=FALSE,D$76=FALSE,D$77=FALSE,D$78=FALSE,D$79=FALSE,D$80=FALSE,D$81=FALSE,D$82=FALSE,D$83=FALSE,D$84=FALSE),1,"")</f>
        <v/>
      </c>
      <c r="E60" s="10"/>
    </row>
    <row r="61" spans="1:12" x14ac:dyDescent="0.25">
      <c r="A61" s="18"/>
      <c r="B61" s="46" t="str">
        <f>IF(AND(D75=FALSE,D76=FALSE,D77=FALSE,D78=FALSE,D79=FALSE,D80=FALSE,D81=FALSE,D82=FALSE,D83=FALSE,D84=FALSE),"THANK YOU for participating in our quick survey.","See the results after you complete the survey.")</f>
        <v>See the results after you complete the survey.</v>
      </c>
      <c r="C61" s="11"/>
      <c r="D61" s="7"/>
      <c r="E61" s="10"/>
    </row>
    <row r="62" spans="1:12" x14ac:dyDescent="0.25">
      <c r="A62" s="18"/>
      <c r="B62" s="48"/>
      <c r="C62" s="11"/>
      <c r="D62" s="19"/>
      <c r="E62" s="10"/>
    </row>
    <row r="63" spans="1:12" ht="18.75" x14ac:dyDescent="0.25">
      <c r="A63" s="18"/>
      <c r="B63" s="47"/>
      <c r="C63" s="51" t="s">
        <v>68</v>
      </c>
      <c r="D63" s="50" t="str">
        <f>IF(AND(H14=2,D60=1),"CLICK FOR RESULTS","")</f>
        <v/>
      </c>
      <c r="E63" s="10"/>
    </row>
    <row r="64" spans="1:12" ht="18.75" x14ac:dyDescent="0.25">
      <c r="A64" s="18"/>
      <c r="B64" s="47"/>
      <c r="C64" s="51" t="s">
        <v>69</v>
      </c>
      <c r="D64" s="50" t="str">
        <f>IF(AND(L14=2,D60=1),"CLICK FOR RESULTS","")</f>
        <v/>
      </c>
      <c r="E64" s="10"/>
    </row>
    <row r="65" spans="1:5" ht="18.75" x14ac:dyDescent="0.25">
      <c r="A65" s="18"/>
      <c r="B65" s="47"/>
      <c r="C65" s="51" t="s">
        <v>70</v>
      </c>
      <c r="D65" s="50" t="str">
        <f>IF(AND(J12=1,D60=1),"CLICK FOR RESULTS","")</f>
        <v/>
      </c>
      <c r="E65" s="10"/>
    </row>
    <row r="66" spans="1:5" x14ac:dyDescent="0.25">
      <c r="A66" s="18"/>
      <c r="B66" s="11"/>
      <c r="C66" s="52"/>
      <c r="D66" s="52"/>
      <c r="E66" s="10"/>
    </row>
    <row r="72" spans="1:5" ht="15.75" hidden="1" thickBot="1" x14ac:dyDescent="0.3">
      <c r="D72" s="16"/>
      <c r="E72" s="14"/>
    </row>
    <row r="73" spans="1:5" hidden="1" x14ac:dyDescent="0.25">
      <c r="D73" s="20"/>
    </row>
    <row r="74" spans="1:5" hidden="1" x14ac:dyDescent="0.25"/>
    <row r="75" spans="1:5" hidden="1" x14ac:dyDescent="0.25">
      <c r="B75" s="3" t="s">
        <v>13</v>
      </c>
      <c r="C75" s="3"/>
      <c r="D75" s="6" t="b">
        <f>ISBLANK(D4)</f>
        <v>1</v>
      </c>
      <c r="E75">
        <f>IF(D75=FALSE,1,0)</f>
        <v>0</v>
      </c>
    </row>
    <row r="76" spans="1:5" hidden="1" x14ac:dyDescent="0.25">
      <c r="B76" s="3" t="s">
        <v>1</v>
      </c>
      <c r="C76" s="3"/>
      <c r="D76" s="6" t="b">
        <f>ISBLANK(D12)</f>
        <v>1</v>
      </c>
      <c r="E76">
        <f t="shared" ref="E76:E84" si="1">IF(D76=FALSE,1,0)</f>
        <v>0</v>
      </c>
    </row>
    <row r="77" spans="1:5" hidden="1" x14ac:dyDescent="0.25">
      <c r="B77" s="3" t="s">
        <v>28</v>
      </c>
      <c r="C77" s="3"/>
      <c r="D77" s="6" t="b">
        <f>ISBLANK(D20)</f>
        <v>1</v>
      </c>
      <c r="E77">
        <f t="shared" si="1"/>
        <v>0</v>
      </c>
    </row>
    <row r="78" spans="1:5" hidden="1" x14ac:dyDescent="0.25">
      <c r="B78"/>
      <c r="C78"/>
      <c r="D78" s="6" t="b">
        <f>ISBLANK(D24)</f>
        <v>1</v>
      </c>
      <c r="E78">
        <f t="shared" si="1"/>
        <v>0</v>
      </c>
    </row>
    <row r="79" spans="1:5" hidden="1" x14ac:dyDescent="0.25">
      <c r="B79" s="3" t="s">
        <v>14</v>
      </c>
      <c r="C79" s="3"/>
      <c r="D79" s="6" t="b">
        <f>ISBLANK(D28)</f>
        <v>1</v>
      </c>
      <c r="E79">
        <f t="shared" si="1"/>
        <v>0</v>
      </c>
    </row>
    <row r="80" spans="1:5" hidden="1" x14ac:dyDescent="0.25">
      <c r="B80" s="3" t="s">
        <v>3</v>
      </c>
      <c r="C80" s="3"/>
      <c r="D80" s="6" t="b">
        <f>ISBLANK(D33)</f>
        <v>1</v>
      </c>
      <c r="E80">
        <f t="shared" si="1"/>
        <v>0</v>
      </c>
    </row>
    <row r="81" spans="2:5" hidden="1" x14ac:dyDescent="0.25">
      <c r="B81" s="3" t="s">
        <v>15</v>
      </c>
      <c r="C81" s="3"/>
      <c r="D81" s="6" t="b">
        <f>ISBLANK(D38)</f>
        <v>1</v>
      </c>
      <c r="E81">
        <f t="shared" si="1"/>
        <v>0</v>
      </c>
    </row>
    <row r="82" spans="2:5" hidden="1" x14ac:dyDescent="0.25">
      <c r="B82" s="4" t="s">
        <v>16</v>
      </c>
      <c r="C82" s="4"/>
      <c r="D82" s="6" t="b">
        <f>ISBLANK(D43)</f>
        <v>1</v>
      </c>
      <c r="E82">
        <f t="shared" si="1"/>
        <v>0</v>
      </c>
    </row>
    <row r="83" spans="2:5" hidden="1" x14ac:dyDescent="0.25">
      <c r="B83" s="4" t="s">
        <v>17</v>
      </c>
      <c r="C83" s="4"/>
      <c r="D83" s="6" t="b">
        <f>ISBLANK(D48)</f>
        <v>1</v>
      </c>
      <c r="E83">
        <f t="shared" si="1"/>
        <v>0</v>
      </c>
    </row>
    <row r="84" spans="2:5" hidden="1" x14ac:dyDescent="0.25">
      <c r="B84"/>
      <c r="C84"/>
      <c r="D84" s="6" t="b">
        <f>ISBLANK(D54)</f>
        <v>1</v>
      </c>
      <c r="E84">
        <f t="shared" si="1"/>
        <v>0</v>
      </c>
    </row>
    <row r="85" spans="2:5" hidden="1" x14ac:dyDescent="0.25">
      <c r="B85" s="3" t="s">
        <v>5</v>
      </c>
      <c r="C85" s="3"/>
      <c r="D85" s="15"/>
      <c r="E85">
        <f>SUM(E75:E84)</f>
        <v>0</v>
      </c>
    </row>
    <row r="86" spans="2:5" hidden="1" x14ac:dyDescent="0.25">
      <c r="B86" s="3" t="s">
        <v>6</v>
      </c>
      <c r="C86" s="3"/>
      <c r="D86" s="15"/>
    </row>
    <row r="87" spans="2:5" hidden="1" x14ac:dyDescent="0.25">
      <c r="B87" s="3" t="s">
        <v>18</v>
      </c>
      <c r="C87" s="3"/>
    </row>
    <row r="88" spans="2:5" hidden="1" x14ac:dyDescent="0.25">
      <c r="B88" s="3" t="s">
        <v>4</v>
      </c>
      <c r="C88" s="3"/>
    </row>
    <row r="89" spans="2:5" hidden="1" x14ac:dyDescent="0.25">
      <c r="B89"/>
      <c r="C89"/>
    </row>
    <row r="90" spans="2:5" hidden="1" x14ac:dyDescent="0.25">
      <c r="B90" s="3" t="s">
        <v>32</v>
      </c>
      <c r="C90" s="3"/>
    </row>
    <row r="91" spans="2:5" hidden="1" x14ac:dyDescent="0.25">
      <c r="B91" s="3" t="s">
        <v>19</v>
      </c>
      <c r="C91" s="3"/>
    </row>
    <row r="92" spans="2:5" hidden="1" x14ac:dyDescent="0.25">
      <c r="B92" s="3" t="s">
        <v>34</v>
      </c>
      <c r="C92" s="3"/>
    </row>
    <row r="93" spans="2:5" hidden="1" x14ac:dyDescent="0.25">
      <c r="B93" s="3" t="s">
        <v>31</v>
      </c>
      <c r="C93" s="3"/>
    </row>
    <row r="94" spans="2:5" hidden="1" x14ac:dyDescent="0.25">
      <c r="B94"/>
      <c r="C94"/>
    </row>
    <row r="95" spans="2:5" hidden="1" x14ac:dyDescent="0.25">
      <c r="B95" s="4" t="s">
        <v>21</v>
      </c>
      <c r="C95" s="4"/>
    </row>
    <row r="96" spans="2:5" hidden="1" x14ac:dyDescent="0.25">
      <c r="B96" s="4" t="s">
        <v>12</v>
      </c>
      <c r="C96" s="4"/>
    </row>
    <row r="97" spans="2:3" hidden="1" x14ac:dyDescent="0.25">
      <c r="B97" s="4" t="s">
        <v>22</v>
      </c>
      <c r="C97" s="4"/>
    </row>
    <row r="98" spans="2:3" hidden="1" x14ac:dyDescent="0.25"/>
    <row r="99" spans="2:3" hidden="1" x14ac:dyDescent="0.25"/>
    <row r="100" spans="2:3" hidden="1" x14ac:dyDescent="0.25"/>
    <row r="101" spans="2:3" hidden="1" x14ac:dyDescent="0.25">
      <c r="B101" s="3" t="s">
        <v>11</v>
      </c>
    </row>
    <row r="102" spans="2:3" hidden="1" x14ac:dyDescent="0.25">
      <c r="B102" s="3" t="s">
        <v>19</v>
      </c>
    </row>
    <row r="103" spans="2:3" hidden="1" x14ac:dyDescent="0.25">
      <c r="B103" s="3" t="s">
        <v>9</v>
      </c>
    </row>
    <row r="104" spans="2:3" hidden="1" x14ac:dyDescent="0.25">
      <c r="B104" s="3" t="s">
        <v>20</v>
      </c>
    </row>
    <row r="105" spans="2:3" hidden="1" x14ac:dyDescent="0.25">
      <c r="B105" s="3" t="s">
        <v>30</v>
      </c>
    </row>
    <row r="106" spans="2:3" hidden="1" x14ac:dyDescent="0.25">
      <c r="B106" s="3" t="s">
        <v>29</v>
      </c>
    </row>
    <row r="107" spans="2:3" hidden="1" x14ac:dyDescent="0.25"/>
    <row r="108" spans="2:3" hidden="1" x14ac:dyDescent="0.25"/>
    <row r="109" spans="2:3" hidden="1" x14ac:dyDescent="0.25">
      <c r="B109" s="3" t="s">
        <v>33</v>
      </c>
    </row>
    <row r="110" spans="2:3" hidden="1" x14ac:dyDescent="0.25">
      <c r="B110" s="3" t="s">
        <v>19</v>
      </c>
    </row>
    <row r="111" spans="2:3" hidden="1" x14ac:dyDescent="0.25">
      <c r="B111" s="3" t="s">
        <v>34</v>
      </c>
    </row>
    <row r="112" spans="2:3" hidden="1" x14ac:dyDescent="0.25">
      <c r="B112" s="3" t="s">
        <v>31</v>
      </c>
    </row>
    <row r="113" spans="2:4" x14ac:dyDescent="0.25">
      <c r="B113" s="3"/>
    </row>
    <row r="114" spans="2:4" x14ac:dyDescent="0.25">
      <c r="B114" s="3"/>
    </row>
    <row r="115" spans="2:4" x14ac:dyDescent="0.25">
      <c r="B115" s="3"/>
    </row>
    <row r="121" spans="2:4" x14ac:dyDescent="0.25">
      <c r="C121"/>
      <c r="D121"/>
    </row>
    <row r="122" spans="2:4" x14ac:dyDescent="0.25">
      <c r="C122"/>
      <c r="D122"/>
    </row>
    <row r="123" spans="2:4" x14ac:dyDescent="0.25">
      <c r="C123"/>
      <c r="D123"/>
    </row>
    <row r="124" spans="2:4" x14ac:dyDescent="0.25">
      <c r="C124"/>
      <c r="D124"/>
    </row>
    <row r="125" spans="2:4" x14ac:dyDescent="0.25">
      <c r="C125"/>
      <c r="D125"/>
    </row>
    <row r="126" spans="2:4" x14ac:dyDescent="0.25">
      <c r="C126"/>
      <c r="D126"/>
    </row>
    <row r="127" spans="2:4" x14ac:dyDescent="0.25">
      <c r="C127"/>
      <c r="D127"/>
    </row>
    <row r="128" spans="2: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sheetData>
  <mergeCells count="2">
    <mergeCell ref="B28:B29"/>
    <mergeCell ref="B33:B34"/>
  </mergeCells>
  <conditionalFormatting sqref="D1">
    <cfRule type="cellIs" dxfId="56" priority="41" operator="lessThan">
      <formula>1</formula>
    </cfRule>
    <cfRule type="dataBar" priority="42">
      <dataBar>
        <cfvo type="min"/>
        <cfvo type="max"/>
        <color rgb="FF63C384"/>
      </dataBar>
      <extLst>
        <ext xmlns:x14="http://schemas.microsoft.com/office/spreadsheetml/2009/9/main" uri="{B025F937-C7B1-47D3-B67F-A62EFF666E3E}">
          <x14:id>{5DBA2D0D-4D72-4B34-A967-361274E9B087}</x14:id>
        </ext>
      </extLst>
    </cfRule>
  </conditionalFormatting>
  <conditionalFormatting sqref="D73">
    <cfRule type="cellIs" dxfId="55" priority="37" operator="equal">
      <formula>"Please answer all items."</formula>
    </cfRule>
    <cfRule type="cellIs" dxfId="54" priority="38" operator="equal">
      <formula>"CLICK FOR RESULTS"</formula>
    </cfRule>
  </conditionalFormatting>
  <conditionalFormatting sqref="D62">
    <cfRule type="cellIs" dxfId="53" priority="7" operator="equal">
      <formula>"Please fill all items."</formula>
    </cfRule>
    <cfRule type="cellIs" dxfId="52" priority="8" operator="equal">
      <formula>"CLICK FOR RESULTS"</formula>
    </cfRule>
  </conditionalFormatting>
  <conditionalFormatting sqref="D63">
    <cfRule type="cellIs" dxfId="51" priority="5" operator="equal">
      <formula>"Please answer all items."</formula>
    </cfRule>
    <cfRule type="cellIs" dxfId="50" priority="6" operator="equal">
      <formula>"CLICK FOR RESULTS"</formula>
    </cfRule>
  </conditionalFormatting>
  <conditionalFormatting sqref="D64">
    <cfRule type="cellIs" dxfId="49" priority="3" operator="equal">
      <formula>"Please answer all items."</formula>
    </cfRule>
    <cfRule type="cellIs" dxfId="48" priority="4" operator="equal">
      <formula>"CLICK FOR RESULTS"</formula>
    </cfRule>
  </conditionalFormatting>
  <conditionalFormatting sqref="D65">
    <cfRule type="cellIs" dxfId="47" priority="1" operator="equal">
      <formula>"Please answer all items."</formula>
    </cfRule>
    <cfRule type="cellIs" dxfId="46" priority="2" operator="equal">
      <formula>"CLICK FOR RESULTS"</formula>
    </cfRule>
  </conditionalFormatting>
  <dataValidations count="4">
    <dataValidation type="list" allowBlank="1" showInputMessage="1" showErrorMessage="1" sqref="D4:D5">
      <formula1>$B$75:$B$77</formula1>
    </dataValidation>
    <dataValidation type="list" allowBlank="1" showInputMessage="1" showErrorMessage="1" sqref="D20:D21 D24:D25 D28:D30 D33:D35 D38:D39 D43:D44">
      <formula1>$B$85:$B$88</formula1>
    </dataValidation>
    <dataValidation type="list" allowBlank="1" showInputMessage="1" showErrorMessage="1" sqref="D48:D49 D54:D55">
      <formula1>$B$90:$B$93</formula1>
    </dataValidation>
    <dataValidation type="list" allowBlank="1" showInputMessage="1" showErrorMessage="1" sqref="D12:D13">
      <formula1>$B$79:$B$83</formula1>
    </dataValidation>
  </dataValidations>
  <hyperlinks>
    <hyperlink ref="D64" location="'R'!A1" display="'R'!A1"/>
    <hyperlink ref="D63" location="L!A1" display="L!A1"/>
    <hyperlink ref="D65" location="'C'!A1" display="'C'!A1"/>
  </hyperlinks>
  <pageMargins left="0.7" right="0.7" top="0.75" bottom="0.75" header="0.3" footer="0.3"/>
  <pageSetup orientation="landscape" r:id="rId1"/>
  <headerFooter>
    <oddHeader>&amp;L&amp;"-,Bold"&amp;16QUICK DISCOVERY SURVEY</oddHeader>
    <oddFooter>&amp;CRev 20170222</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dataBar" id="{5DBA2D0D-4D72-4B34-A967-361274E9B087}">
            <x14:dataBar minLength="0" maxLength="100" border="1" negativeBarBorderColorSameAsPositive="0">
              <x14:cfvo type="autoMin"/>
              <x14:cfvo type="autoMax"/>
              <x14:borderColor rgb="FF63C384"/>
              <x14:negativeFillColor rgb="FFFF0000"/>
              <x14:negativeBorderColor rgb="FFFF0000"/>
              <x14:axisColor rgb="FF000000"/>
            </x14:dataBar>
          </x14:cfRule>
          <xm:sqref>D1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showGridLines="0" showRowColHeaders="0" workbookViewId="0">
      <pane ySplit="1" topLeftCell="A2" activePane="bottomLeft" state="frozen"/>
      <selection pane="bottomLeft" activeCell="B1" sqref="B1"/>
    </sheetView>
  </sheetViews>
  <sheetFormatPr defaultRowHeight="15" x14ac:dyDescent="0.25"/>
  <cols>
    <col min="1" max="1" width="4.7109375" customWidth="1"/>
    <col min="2" max="2" width="79.85546875" style="22" customWidth="1"/>
    <col min="3" max="3" width="4.7109375" customWidth="1"/>
    <col min="4" max="4" width="80.7109375" customWidth="1"/>
  </cols>
  <sheetData>
    <row r="1" spans="1:9" ht="30" customHeight="1" thickBot="1" x14ac:dyDescent="0.3">
      <c r="A1" s="109" t="str">
        <f>IF(B3="","","LEFT LEANING")</f>
        <v/>
      </c>
      <c r="B1" s="94"/>
      <c r="C1" s="95"/>
      <c r="D1" s="96" t="str">
        <f>IF(E2="yes","RESULTS","")</f>
        <v/>
      </c>
      <c r="E1" s="93"/>
    </row>
    <row r="2" spans="1:9" ht="31.5" customHeight="1" x14ac:dyDescent="0.25">
      <c r="A2" s="29"/>
      <c r="B2" s="37" t="str">
        <f>IF(B3="","","We trust they learned something valuable about yourself. We see you as valuable, no matter where you fit along the political spectrum. Your responses indicate you lean ")</f>
        <v/>
      </c>
      <c r="C2" s="39"/>
      <c r="D2" s="70" t="str">
        <f>IF(A1="","","See more RESULTS for Center? Then select 'yes.'")</f>
        <v/>
      </c>
      <c r="E2" s="59"/>
      <c r="G2" s="21"/>
      <c r="H2" s="21"/>
      <c r="I2" s="21"/>
    </row>
    <row r="3" spans="1:9" ht="15.75" x14ac:dyDescent="0.25">
      <c r="A3" s="29"/>
      <c r="B3" s="38" t="str">
        <f>IF(survey!H14=2,"to the left.","")</f>
        <v/>
      </c>
      <c r="C3" s="29"/>
      <c r="D3" s="71" t="str">
        <f>IF(E2="yes","Compare leaning center and less partisan with leaning left.","")</f>
        <v/>
      </c>
      <c r="E3" s="72" t="str">
        <f>IF(E2="no","more","")</f>
        <v/>
      </c>
      <c r="G3" s="21"/>
      <c r="H3" s="21"/>
      <c r="I3" s="21"/>
    </row>
    <row r="4" spans="1:9" s="21" customFormat="1" ht="51.95" customHeight="1" x14ac:dyDescent="0.25">
      <c r="A4" s="42" t="str">
        <f>IF(B4="","",1+A3)</f>
        <v/>
      </c>
      <c r="B4" s="35" t="str">
        <f>IF(NOT(survey!B16=""),survey!B16,"")</f>
        <v/>
      </c>
      <c r="C4" s="40"/>
      <c r="D4" s="73" t="str">
        <f>IF($E$2="yes","You lean solidly toward the left because you see political issues in more decisive clear-cut terms. Those in the center typically see political issues in more complex terms.","")</f>
        <v/>
      </c>
      <c r="E4" s="69"/>
    </row>
    <row r="5" spans="1:9" ht="51.95" customHeight="1" thickBot="1" x14ac:dyDescent="0.3">
      <c r="A5" s="42" t="str">
        <f>IF(B5="","",2)</f>
        <v/>
      </c>
      <c r="B5" s="32" t="str">
        <f>survey!B17</f>
        <v/>
      </c>
      <c r="C5" s="41"/>
      <c r="D5" s="73" t="str">
        <f>IF($E$2="yes","You see political problems as mostly black-and-white, without any unsettling fog of ambiguities. They see political matters as nuanced, and address them with a tolerance for ambiguity.","")</f>
        <v/>
      </c>
      <c r="E5" s="57"/>
    </row>
    <row r="6" spans="1:9" ht="51.95" customHeight="1" x14ac:dyDescent="0.25">
      <c r="A6" s="42" t="str">
        <f>IF(B6="","",3)</f>
        <v/>
      </c>
      <c r="B6" s="34" t="str">
        <f>survey!B22</f>
        <v/>
      </c>
      <c r="C6" s="40"/>
      <c r="D6" s="54" t="str">
        <f>IF($E$2="yes","You rely more on generalizations to address politicized needs, which helps you build coalitions to serve the many. They prefer to be specific when addressing politicized needs, which helps them fully resolve such needs a few at a time.","")</f>
        <v/>
      </c>
      <c r="E6" s="57"/>
    </row>
    <row r="7" spans="1:9" ht="51.95" customHeight="1" thickBot="1" x14ac:dyDescent="0.3">
      <c r="A7" s="42" t="str">
        <f>IF(B7="","",4)</f>
        <v/>
      </c>
      <c r="B7" s="36" t="str">
        <f>survey!B23</f>
        <v/>
      </c>
      <c r="C7" s="40"/>
      <c r="D7" s="54" t="str">
        <f>IF($E$2="yes","You typically rely more on others than on yourself when addressing politicized needs, and the greater this difference the more political you tend to be. They rely equally on themselves and on others when addressing such needs, leaving them less political.","")</f>
        <v/>
      </c>
      <c r="E7" s="57"/>
    </row>
    <row r="8" spans="1:9" ht="51.95" customHeight="1" x14ac:dyDescent="0.25">
      <c r="A8" s="42" t="str">
        <f>IF(B8="","",5)</f>
        <v/>
      </c>
      <c r="B8" s="33" t="str">
        <f>survey!B31</f>
        <v/>
      </c>
      <c r="C8" s="40"/>
      <c r="D8" s="54" t="str">
        <f>IF($E$2="yes","You tend to deepen the political divide by expressing your needs as more imperative than the others. They’re compelled to transcend the political divide in order to integrate your needs with those on the right.","")</f>
        <v/>
      </c>
      <c r="E8" s="57"/>
    </row>
    <row r="9" spans="1:9" ht="51.95" customHeight="1" x14ac:dyDescent="0.25">
      <c r="A9" s="42" t="str">
        <f>IF(B9="","",6)</f>
        <v/>
      </c>
      <c r="B9" s="35" t="str">
        <f>survey!B32</f>
        <v/>
      </c>
      <c r="C9" s="43"/>
      <c r="D9" s="54" t="str">
        <f>IF($E$2="yes","Your life mirrors St. Peter’s: self-confident, reliable, a foundation for others, yet impetuous and prone to error. Their lives are like St. Paul’s: moving beyond categories, laying down a new path, yet a late comer and sometimes tough to understand.","")</f>
        <v/>
      </c>
      <c r="E9" s="57"/>
    </row>
    <row r="10" spans="1:9" ht="51.95" customHeight="1" x14ac:dyDescent="0.25">
      <c r="A10" s="42" t="str">
        <f>IF(B10="","",7)</f>
        <v/>
      </c>
      <c r="B10" s="35" t="str">
        <f>survey!B10</f>
        <v/>
      </c>
      <c r="C10" s="40"/>
      <c r="D10" s="54" t="str">
        <f>IF($E$2="yes","You emphasize relieving pain instead of resolving underlying needs, which you see as  a reasonably pragmatic goal. They emphasize resolving needs instead of just relieving pain, which they see as a necessary if idealistic goal.","")</f>
        <v/>
      </c>
      <c r="E10" s="57"/>
    </row>
    <row r="11" spans="1:9" ht="51.95" customHeight="1" thickBot="1" x14ac:dyDescent="0.3">
      <c r="A11" s="42" t="str">
        <f>IF(B11="","",8)</f>
        <v/>
      </c>
      <c r="B11" s="36" t="str">
        <f>survey!B11</f>
        <v/>
      </c>
      <c r="C11" s="40"/>
      <c r="D11" s="54" t="str">
        <f>IF($E$2="yes","You usually dismiss the politically inactive as apolitical, assuming they’re apathetic toward political matters. You may be too politically entrenched to appreciate their “beyond-party-politics” moral commitments.","")</f>
        <v/>
      </c>
      <c r="E11" s="57"/>
    </row>
    <row r="12" spans="1:9" ht="51.95" customHeight="1" x14ac:dyDescent="0.25">
      <c r="A12" s="42" t="str">
        <f>IF(B12="","",9)</f>
        <v/>
      </c>
      <c r="B12" s="34" t="str">
        <f>survey!B41</f>
        <v/>
      </c>
      <c r="C12" s="44"/>
      <c r="D12" s="54" t="str">
        <f>IF($E$2="yes","You see yourself more as a fighter, trying to win moral battles with the nonviolent weapons of politics. They see themselves more as peacemakers, yearning to bridge any hostile gap between you and conservatives.","")</f>
        <v/>
      </c>
      <c r="E12" s="57"/>
    </row>
    <row r="13" spans="1:9" ht="51.95" customHeight="1" thickBot="1" x14ac:dyDescent="0.35">
      <c r="A13" s="42" t="str">
        <f>IF(B13="","",10)</f>
        <v/>
      </c>
      <c r="B13" s="36" t="str">
        <f>survey!B46</f>
        <v/>
      </c>
      <c r="C13" s="44"/>
      <c r="D13" s="74" t="str">
        <f>IF($E$2="yes","Are you open to exploring new ways to engage politics? Are you receptive to the conciliatory energies of those bridging the middle? We invite you to join us in overcoming political polarization, one engaging political challenge at a time.","")</f>
        <v/>
      </c>
      <c r="E13" s="57"/>
    </row>
    <row r="14" spans="1:9" ht="51.95" customHeight="1" x14ac:dyDescent="0.25">
      <c r="A14" s="42" t="str">
        <f>IF(B14="","",11)</f>
        <v/>
      </c>
      <c r="B14" s="34" t="str">
        <f>survey!B57</f>
        <v/>
      </c>
      <c r="C14" s="40"/>
      <c r="D14" s="75" t="str">
        <f>IF($E$2="yes","JOIN US in turning political obstacles into assailable challenges. HELP US turn these challenges into satisfying opportunities. CLICK HERE to discover how.","")</f>
        <v/>
      </c>
      <c r="E14" s="57"/>
    </row>
    <row r="15" spans="1:9" ht="51.95" customHeight="1" thickBot="1" x14ac:dyDescent="0.3">
      <c r="A15" s="42" t="str">
        <f>IF(B15="","",12)</f>
        <v/>
      </c>
      <c r="B15" s="36" t="str">
        <f>IF(NOT(survey!B58=""),survey!B58,survey!B59)</f>
        <v/>
      </c>
      <c r="C15" s="43"/>
      <c r="D15" s="76" t="str">
        <f>IF($E$2="yes","A political problem is merely a public need resisting resolution. Let’s resolve our needs together.","")</f>
        <v/>
      </c>
      <c r="E15" s="57"/>
    </row>
    <row r="16" spans="1:9" ht="20.100000000000001" customHeight="1" x14ac:dyDescent="0.25">
      <c r="B16" s="58"/>
      <c r="C16" s="57"/>
      <c r="D16" s="56" t="str">
        <f>IF(B29="","","Care to see the conservative side?")</f>
        <v/>
      </c>
      <c r="E16" s="59"/>
      <c r="G16" t="s">
        <v>72</v>
      </c>
    </row>
    <row r="17" spans="1:7" ht="30" x14ac:dyDescent="0.3">
      <c r="A17" s="66" t="str">
        <f>IF(A1="","","MORE RESULTS")</f>
        <v/>
      </c>
      <c r="B17" s="66"/>
      <c r="C17" s="68" t="str">
        <f>IF(A17="","","t")</f>
        <v/>
      </c>
      <c r="D17" s="61" t="str">
        <f>IF($E$16="yes","Please note how both sides compare, with much in common.","")</f>
        <v/>
      </c>
      <c r="E17" s="72" t="str">
        <f>IF(E16="no","more","")</f>
        <v/>
      </c>
      <c r="G17" t="s">
        <v>71</v>
      </c>
    </row>
    <row r="18" spans="1:7" ht="20.100000000000001" customHeight="1" x14ac:dyDescent="0.25">
      <c r="A18" s="57"/>
      <c r="B18" s="54"/>
      <c r="C18" s="57"/>
      <c r="D18" s="54"/>
      <c r="E18" s="57"/>
    </row>
    <row r="19" spans="1:7" ht="60" customHeight="1" x14ac:dyDescent="0.25">
      <c r="A19" s="62" t="str">
        <f>IF(B19="","",1+A18)</f>
        <v/>
      </c>
      <c r="B19" s="54" t="str">
        <f>IF($B$3="to the left.","You likely lean left because you individually do not fit in well with the larger group of mainstream society. Or you lean left because of your strong affinity with others marginalized by established norms.","")</f>
        <v/>
      </c>
      <c r="C19" s="57"/>
      <c r="D19" s="54" t="str">
        <f>IF($E$16="yes","Conservatives likely lean right because they depend upon traditional forms of community for their place in this world. Or they lean right because of their strong affinity with others seeking such cohesive supports.","")</f>
        <v/>
      </c>
      <c r="E19" s="57"/>
    </row>
    <row r="20" spans="1:7" ht="60" customHeight="1" x14ac:dyDescent="0.25">
      <c r="A20" s="62" t="str">
        <f t="shared" ref="A20:A28" si="0">IF(B20="","",1+A19)</f>
        <v/>
      </c>
      <c r="B20" s="54" t="str">
        <f>IF($B$3="to the left.","You seek liberation from traditional forms of oppression. Mainstream culture continues to exclude you in some ways. Liberalism offers the promise of being liberated from traditional forms of oppression.","")</f>
        <v/>
      </c>
      <c r="C20" s="57"/>
      <c r="D20" s="54" t="str">
        <f>IF($E$16="yes","They seek to conserve traditional forms of social cohesion. Others from a very different culture could threaten their well-grounded cohesion. Conservatism offers the promise of conserving their socially cohesive local units, like family.","")</f>
        <v/>
      </c>
      <c r="E20" s="57"/>
    </row>
    <row r="21" spans="1:7" ht="60" customHeight="1" x14ac:dyDescent="0.25">
      <c r="A21" s="62" t="str">
        <f t="shared" si="0"/>
        <v/>
      </c>
      <c r="B21" s="54" t="str">
        <f>IF($B$3="to the left.","You champion equal rights, not to force all to be the same but to safeguard your disadvantaged group from frequent exploitations of more powerful others, which rarely respect your needs without some government intervention.","")</f>
        <v/>
      </c>
      <c r="C21" s="57"/>
      <c r="D21" s="54" t="str">
        <f>IF($E$16="yes","They champion individual rights, not to indulge their selfish desires but to safeguard themselves and their loved ones from the encroaching role of distant government, which cannot possibly know or reliably respect their specific needs.","")</f>
        <v/>
      </c>
      <c r="E21" s="57"/>
    </row>
    <row r="22" spans="1:7" ht="60" customHeight="1" x14ac:dyDescent="0.25">
      <c r="A22" s="62" t="str">
        <f t="shared" si="0"/>
        <v/>
      </c>
      <c r="B22" s="54" t="str">
        <f>IF($B$3="to the left.","Being included into a society that respects your authentic self, such as a minority, is more important than following traditional social norms. However, emphasis on self authenticity can cost you social cohesion.","")</f>
        <v/>
      </c>
      <c r="C22" s="57"/>
      <c r="D22" s="54" t="str">
        <f>IF($E$16="yes","Being a member of their local groups, like their family, is more important to them than their personal preferences. However, loyalty to these groups can potentially limit their self authenticity.","")</f>
        <v/>
      </c>
      <c r="E22" s="57"/>
    </row>
    <row r="23" spans="1:7" ht="60" customHeight="1" x14ac:dyDescent="0.25">
      <c r="A23" s="62" t="str">
        <f t="shared" si="0"/>
        <v/>
      </c>
      <c r="B23" s="54" t="str">
        <f>IF($B$3="to the left.","You likely live in an environment where intervening government would be better for you than free markets. Free markets generally do less for disadvantaged minorities in urban communities than what intervening governments provide.","")</f>
        <v/>
      </c>
      <c r="C23" s="57"/>
      <c r="D23" s="54" t="str">
        <f>IF($E$16="yes","They likely live in an environment where free markets would be better for them than intervening government. Intervening governments generally do less for traditional citizens in rural communities than what free markets provide.","")</f>
        <v/>
      </c>
      <c r="E23" s="57"/>
    </row>
    <row r="24" spans="1:7" ht="60" customHeight="1" x14ac:dyDescent="0.25">
      <c r="A24" s="62" t="str">
        <f t="shared" si="0"/>
        <v/>
      </c>
      <c r="B24" s="54" t="str">
        <f>IF($B$3="to the left.","You lean leftward because you need what the Left offers to respect your needs. Individual needs, like autonomy, often get resolved with specifics. But your response to social needs, like needing to belong, often get overgeneralized.","")</f>
        <v/>
      </c>
      <c r="C24" s="57"/>
      <c r="D24" s="54" t="str">
        <f>IF($E$16="yes","They lean rightward because they need what the Right offers to respect their needs. Social needs, like needing to belong, often get resolved with specifics. But their response to individual needs, like autonomy, often get overgeneralized.","")</f>
        <v/>
      </c>
      <c r="E24" s="57"/>
    </row>
    <row r="25" spans="1:7" ht="60" customHeight="1" x14ac:dyDescent="0.25">
      <c r="A25" s="62" t="str">
        <f t="shared" si="0"/>
        <v/>
      </c>
      <c r="B25" s="54" t="str">
        <f>IF($B$3="to the left.","Your individual needs frequently get more resolved than your social needs. You're sure of who you individually are authentically, for example, but feel less sure about being fully included by society if asserting that authentic self.","")</f>
        <v/>
      </c>
      <c r="C25" s="57"/>
      <c r="D25" s="54" t="str">
        <f>IF($E$16="yes","Their social needs frequently get more resolved than their individual needs. They're fully embraced by their local church, for example, but feel less sure about reactions from others if they ever knew all their sexual idiosyncracies.","")</f>
        <v/>
      </c>
      <c r="E25" s="57"/>
    </row>
    <row r="26" spans="1:7" ht="60" customHeight="1" x14ac:dyDescent="0.25">
      <c r="A26" s="62" t="str">
        <f t="shared" si="0"/>
        <v/>
      </c>
      <c r="B26" s="54" t="str">
        <f>IF($B$3="to the left.","Sometimes they feel isolated and alone, but it's a small price to pay for being freed from the yolk of oppression. You see the central government as a force for good, to counteract the historical forces of oppression.","")</f>
        <v/>
      </c>
      <c r="C26" s="57"/>
      <c r="D26" s="54" t="str">
        <f>IF($E$16="yes","Sometimes they feel smothered by their local groups, but that's a small price to pay for their secure support. Yhey see the free market as a force for good, with its self-determination for creating loose-knit supports.","")</f>
        <v/>
      </c>
      <c r="E26" s="57"/>
    </row>
    <row r="27" spans="1:7" ht="60" customHeight="1" x14ac:dyDescent="0.25">
      <c r="A27" s="62" t="str">
        <f t="shared" si="0"/>
        <v/>
      </c>
      <c r="B27" s="54" t="str">
        <f>IF($B$3="to the left.","You value a collectivist approach to counter what they experience as excessive individualism on the right. In fact, the right's ideological individualism may seem evil to you since it runs counter to your collectivist pursuit of societal inclusion.","")</f>
        <v/>
      </c>
      <c r="C27" s="57"/>
      <c r="D27" s="54" t="str">
        <f>IF($E$16="yes","They value an individualist approach to counter what they experience as excessive collectivism on the left. In fact, the left's ideological collectivism may seem evil to them as it runs counter to their individualist pursuit of smaller cohesive units.","")</f>
        <v/>
      </c>
      <c r="E27" s="57"/>
    </row>
    <row r="28" spans="1:7" x14ac:dyDescent="0.25">
      <c r="A28" s="62" t="str">
        <f t="shared" si="0"/>
        <v/>
      </c>
      <c r="B28" s="54" t="str">
        <f>IF($B$3="to the left.","In brief, you feel your social needs more sharply than your individual needs. And this experience of need drives your political outlook more than anything else. We overcome political polarization by respecting each other's differing needs.","")</f>
        <v/>
      </c>
      <c r="C28" s="57"/>
      <c r="D28" s="54" t="str">
        <f>IF($E$16="yes","In brief, they feel their individual needs more sharply than their social needs. And this experience of need drives their political outlook more than anything else. We overcome political polarization by respecting their differing needs.","")</f>
        <v/>
      </c>
      <c r="E28" s="57"/>
    </row>
    <row r="29" spans="1:7" ht="30" customHeight="1" x14ac:dyDescent="0.25">
      <c r="A29" s="57"/>
      <c r="B29" s="60" t="str">
        <f>IF($B$3="to the left.","Click here to compare with the expressed needs of a conservative.","")</f>
        <v/>
      </c>
      <c r="C29" s="57"/>
      <c r="D29" s="65" t="str">
        <f>IF($E$16="yes","Neither is better than the other. Both imperfectly address their needs in opposing situations.","")</f>
        <v/>
      </c>
      <c r="E29" s="57"/>
    </row>
    <row r="30" spans="1:7" ht="15.75" x14ac:dyDescent="0.25">
      <c r="A30" s="57"/>
      <c r="B30" s="58"/>
      <c r="C30" s="57"/>
      <c r="E30" s="64" t="str">
        <f>IF(D29="","","More…")</f>
        <v/>
      </c>
    </row>
  </sheetData>
  <conditionalFormatting sqref="B5">
    <cfRule type="containsText" dxfId="45" priority="15" operator="containsText" text="However">
      <formula>NOT(ISERROR(SEARCH("However",B5)))</formula>
    </cfRule>
  </conditionalFormatting>
  <conditionalFormatting sqref="B4">
    <cfRule type="containsText" dxfId="44" priority="13" operator="containsText" text="conservative">
      <formula>NOT(ISERROR(SEARCH("conservative",B4)))</formula>
    </cfRule>
    <cfRule type="containsText" dxfId="43" priority="14" operator="containsText" text="liberal">
      <formula>NOT(ISERROR(SEARCH("liberal",B4)))</formula>
    </cfRule>
  </conditionalFormatting>
  <conditionalFormatting sqref="C4:C15">
    <cfRule type="containsText" dxfId="42" priority="12" operator="containsText" text="J">
      <formula>NOT(ISERROR(SEARCH("J",C4)))</formula>
    </cfRule>
  </conditionalFormatting>
  <conditionalFormatting sqref="C5">
    <cfRule type="containsText" dxfId="41" priority="11" operator="containsText" text="K">
      <formula>NOT(ISERROR(SEARCH("K",C5)))</formula>
    </cfRule>
  </conditionalFormatting>
  <conditionalFormatting sqref="C9">
    <cfRule type="containsText" dxfId="40" priority="10" operator="containsText" text="]">
      <formula>NOT(ISERROR(SEARCH("]",C9)))</formula>
    </cfRule>
  </conditionalFormatting>
  <conditionalFormatting sqref="C15">
    <cfRule type="containsText" dxfId="39" priority="9" operator="containsText" text="]">
      <formula>NOT(ISERROR(SEARCH("]",C15)))</formula>
    </cfRule>
  </conditionalFormatting>
  <conditionalFormatting sqref="C12:C13">
    <cfRule type="containsText" dxfId="38" priority="8" operator="containsText" text="K">
      <formula>NOT(ISERROR(SEARCH("K",C12)))</formula>
    </cfRule>
  </conditionalFormatting>
  <conditionalFormatting sqref="C13">
    <cfRule type="containsText" dxfId="37" priority="7" operator="containsText" text="K">
      <formula>NOT(ISERROR(SEARCH("K",C13)))</formula>
    </cfRule>
  </conditionalFormatting>
  <conditionalFormatting sqref="C12:C13">
    <cfRule type="containsText" dxfId="36" priority="6" operator="containsText" text="K">
      <formula>NOT(ISERROR(SEARCH("K",C12)))</formula>
    </cfRule>
  </conditionalFormatting>
  <conditionalFormatting sqref="D2">
    <cfRule type="containsText" dxfId="35" priority="5" operator="containsText" text="RESULTS">
      <formula>NOT(ISERROR(SEARCH("RESULTS",D2)))</formula>
    </cfRule>
  </conditionalFormatting>
  <conditionalFormatting sqref="D13">
    <cfRule type="containsText" dxfId="34" priority="4" operator="containsText" text="open">
      <formula>NOT(ISERROR(SEARCH("open",D13)))</formula>
    </cfRule>
  </conditionalFormatting>
  <conditionalFormatting sqref="D15">
    <cfRule type="containsText" dxfId="33" priority="3" operator="containsText" text="political">
      <formula>NOT(ISERROR(SEARCH("political",D15)))</formula>
    </cfRule>
  </conditionalFormatting>
  <conditionalFormatting sqref="D14">
    <cfRule type="containsText" dxfId="5" priority="1" operator="containsText" text="JOIN">
      <formula>NOT(ISERROR(SEARCH("JOIN",D14)))</formula>
    </cfRule>
  </conditionalFormatting>
  <dataValidations count="1">
    <dataValidation type="list" allowBlank="1" showInputMessage="1" showErrorMessage="1" sqref="E16 E2">
      <formula1>$G$16:$G$17</formula1>
    </dataValidation>
  </dataValidations>
  <hyperlinks>
    <hyperlink ref="B29" location="L!E16" display="L!E16"/>
    <hyperlink ref="E30" location="'P&amp;S'!A1" display="'P&amp;S'!A1"/>
    <hyperlink ref="A1" location="L!A17:C28" display="L!A17:C28"/>
    <hyperlink ref="A17" location="L!A2:C15" display="L!A2:C15"/>
    <hyperlink ref="E3" location="'P&amp;S'!A1" display="'P&amp;S'!A1"/>
    <hyperlink ref="D14" location="more!A1" display="more!A1"/>
    <hyperlink ref="E17" location="'P&amp;S'!A1" display="'P&amp;S'!A1"/>
    <hyperlink ref="C17" location="survey!A1" display="survey!A1"/>
  </hyperlinks>
  <pageMargins left="0.7" right="0.7" top="0.75" bottom="0.75" header="0.3" footer="0.3"/>
  <pageSetup orientation="portrait" r:id="rId1"/>
  <headerFooter>
    <oddHeader>&amp;L&amp;"Tahoma,Bold"&amp;16Your Survey Results&amp;R&amp;"Century Gothic,Regular"&amp;14Value Relating LLC</oddHeader>
    <oddFooter>&amp;L&amp;P of &amp;N&amp;RThank you for participating</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showGridLines="0" showRowColHeaders="0" workbookViewId="0">
      <pane ySplit="1" topLeftCell="A2" activePane="bottomLeft" state="frozen"/>
      <selection pane="bottomLeft" activeCell="B1" sqref="B1"/>
    </sheetView>
  </sheetViews>
  <sheetFormatPr defaultRowHeight="15" x14ac:dyDescent="0.25"/>
  <cols>
    <col min="1" max="1" width="4.7109375" customWidth="1"/>
    <col min="2" max="2" width="79.85546875" style="22" customWidth="1"/>
    <col min="3" max="3" width="4.7109375" customWidth="1"/>
    <col min="4" max="4" width="80.7109375" customWidth="1"/>
  </cols>
  <sheetData>
    <row r="1" spans="1:9" ht="30" customHeight="1" thickBot="1" x14ac:dyDescent="0.3">
      <c r="A1" s="109" t="str">
        <f>IF(B3="","","RIGHT LEANING")</f>
        <v/>
      </c>
      <c r="B1" s="94"/>
      <c r="C1" s="95"/>
      <c r="D1" s="96" t="str">
        <f>IF(E2="yes","RESULTS","")</f>
        <v/>
      </c>
      <c r="E1" s="93"/>
    </row>
    <row r="2" spans="1:9" ht="31.5" customHeight="1" x14ac:dyDescent="0.25">
      <c r="A2" s="29"/>
      <c r="B2" s="37" t="str">
        <f>IF(B3="","","We trust you learned something valuable about yourself. We see you as valuable, no matter where you fit along the political spectrum. Your responses indicate you lean ")</f>
        <v/>
      </c>
      <c r="C2" s="39"/>
      <c r="D2" s="70" t="str">
        <f>IF(A1="","","See more RESULTS for Center? Then select 'yes.'")</f>
        <v/>
      </c>
      <c r="E2" s="59"/>
      <c r="G2" s="21"/>
      <c r="H2" s="21"/>
      <c r="I2" s="21"/>
    </row>
    <row r="3" spans="1:9" ht="16.5" thickBot="1" x14ac:dyDescent="0.3">
      <c r="A3" s="29"/>
      <c r="B3" s="38" t="str">
        <f>IF(survey!L14=2,"to the right.","")</f>
        <v/>
      </c>
      <c r="C3" s="29"/>
      <c r="D3" s="71" t="str">
        <f>IF(E2="yes","Compare leaning center and less partisan with leaning right.","")</f>
        <v/>
      </c>
      <c r="E3" s="72" t="str">
        <f>IF(E2="no","more","")</f>
        <v/>
      </c>
      <c r="G3" s="21"/>
      <c r="H3" s="21"/>
      <c r="I3" s="21"/>
    </row>
    <row r="4" spans="1:9" s="21" customFormat="1" ht="51.95" customHeight="1" x14ac:dyDescent="0.25">
      <c r="A4" s="42" t="str">
        <f>IF(B4="","",1+A3)</f>
        <v/>
      </c>
      <c r="B4" s="34" t="str">
        <f>IF(NOT(survey!B18=""),survey!B18,"")</f>
        <v/>
      </c>
      <c r="C4" s="40"/>
      <c r="D4" s="73" t="str">
        <f>IF($E$2="yes","You lean solidly toward the right because you see political issues in more decisive clear-cut terms. Those in the center typically see political issues in more complex terms.","")</f>
        <v/>
      </c>
      <c r="E4" s="69"/>
    </row>
    <row r="5" spans="1:9" ht="51.95" customHeight="1" thickBot="1" x14ac:dyDescent="0.3">
      <c r="A5" s="42" t="str">
        <f>IF(B5="","",2)</f>
        <v/>
      </c>
      <c r="B5" s="32" t="str">
        <f>survey!B19</f>
        <v/>
      </c>
      <c r="C5" s="41"/>
      <c r="D5" s="73" t="str">
        <f>IF($E$2="yes","You see political problems as mostly black-and-white, without any unsettling fog of ambiguities. They see political matters as nuanced, and address them with a tolerance for ambiguity.","")</f>
        <v/>
      </c>
      <c r="E5" s="57"/>
    </row>
    <row r="6" spans="1:9" ht="51.95" customHeight="1" x14ac:dyDescent="0.25">
      <c r="A6" s="42" t="str">
        <f>IF(B6="","",3)</f>
        <v/>
      </c>
      <c r="B6" s="34" t="str">
        <f>survey!B26</f>
        <v/>
      </c>
      <c r="C6" s="40"/>
      <c r="D6" s="54" t="str">
        <f>IF($E$2="yes","You rely more on generalizations to address politicized needs, which helps you build coalitions to serve the many. They prefer to be specific when addressing politicized needs, which helps them fully resolve such needs a few at a time.","")</f>
        <v/>
      </c>
      <c r="E6" s="57"/>
    </row>
    <row r="7" spans="1:9" ht="51.95" customHeight="1" thickBot="1" x14ac:dyDescent="0.3">
      <c r="A7" s="42" t="str">
        <f>IF(B7="","",4)</f>
        <v/>
      </c>
      <c r="B7" s="36" t="str">
        <f>survey!B27</f>
        <v/>
      </c>
      <c r="C7" s="40"/>
      <c r="D7" s="54" t="str">
        <f>IF($E$2="yes","You typically rely more on yourself than on others when addressing politicized needs, and the greater this difference the more political you tend to be. They rely equally on themselves and on others when addressing such needs, leaving them less political.","")</f>
        <v/>
      </c>
      <c r="E7" s="57"/>
    </row>
    <row r="8" spans="1:9" ht="51.95" customHeight="1" x14ac:dyDescent="0.25">
      <c r="A8" s="42" t="str">
        <f>IF(B8="","",5)</f>
        <v/>
      </c>
      <c r="B8" s="33" t="str">
        <f>survey!B36</f>
        <v/>
      </c>
      <c r="C8" s="40"/>
      <c r="D8" s="54" t="str">
        <f>IF($E$2="yes","You tend to deepen the political divide by expressing your needs as more imperative than the others. They’re compelled to transcend the political divide in order to integrate your needs with those on the left.","")</f>
        <v/>
      </c>
      <c r="E8" s="57"/>
    </row>
    <row r="9" spans="1:9" ht="51.95" customHeight="1" x14ac:dyDescent="0.25">
      <c r="A9" s="42" t="str">
        <f>IF(B9="","",6)</f>
        <v/>
      </c>
      <c r="B9" s="35" t="str">
        <f>survey!B37</f>
        <v/>
      </c>
      <c r="C9" s="43"/>
      <c r="D9" s="54" t="str">
        <f>IF($E$2="yes","Your life mirrors St. Peter’s: self-confident, reliable, a foundation for others, yet impetuous and prone to error. Their lives are like St. Paul’s: moving beyond categories, laying down a new path, yet a late comer and sometimes tough to understand.","")</f>
        <v/>
      </c>
      <c r="E9" s="57"/>
    </row>
    <row r="10" spans="1:9" ht="51.95" customHeight="1" x14ac:dyDescent="0.25">
      <c r="A10" s="42" t="str">
        <f>IF(B10="","",7)</f>
        <v/>
      </c>
      <c r="B10" s="35" t="str">
        <f>survey!B10</f>
        <v/>
      </c>
      <c r="C10" s="40"/>
      <c r="D10" s="54" t="str">
        <f>IF($E$2="yes","You emphasize relieving pain instead of resolving underlying needs, which you see as  a reasonably pragmatic goal. They emphasize resolving needs instead of just relieving pain, which they see as a necessary if idealistic goal.","")</f>
        <v/>
      </c>
      <c r="E10" s="57"/>
    </row>
    <row r="11" spans="1:9" ht="51.95" customHeight="1" thickBot="1" x14ac:dyDescent="0.3">
      <c r="A11" s="42" t="str">
        <f>IF(B11="","",8)</f>
        <v/>
      </c>
      <c r="B11" s="36" t="str">
        <f>survey!B11</f>
        <v/>
      </c>
      <c r="C11" s="40"/>
      <c r="D11" s="54" t="str">
        <f>IF($E$2="yes","You usually dismiss the politically inactive as apolitical, assuming they’re apathetic toward political matters. You may be too politically entrenched to appreciate their “beyond-party-politics” moral commitments.","")</f>
        <v/>
      </c>
      <c r="E11" s="57"/>
    </row>
    <row r="12" spans="1:9" ht="51.95" customHeight="1" x14ac:dyDescent="0.25">
      <c r="A12" s="42" t="str">
        <f>IF(B12="","",9)</f>
        <v/>
      </c>
      <c r="B12" s="34" t="str">
        <f>survey!B41</f>
        <v/>
      </c>
      <c r="C12" s="44"/>
      <c r="D12" s="54" t="str">
        <f>IF($E$2="yes","You see yourself more as a fighter, trying to win moral battles with the nonviolent weapons of politics. They see themselves more as peacemakers, yearning to bridge any hostile gap between you and liberals.","")</f>
        <v/>
      </c>
      <c r="E12" s="57"/>
    </row>
    <row r="13" spans="1:9" ht="51.95" customHeight="1" thickBot="1" x14ac:dyDescent="0.35">
      <c r="A13" s="42" t="str">
        <f>IF(B13="","",10)</f>
        <v/>
      </c>
      <c r="B13" s="36" t="str">
        <f>survey!B46</f>
        <v/>
      </c>
      <c r="C13" s="44"/>
      <c r="D13" s="74" t="str">
        <f>IF($E$2="yes","Are you open to exploring new ways to engage politics? Are you receptive to the conciliatory energies of those bridging the middle? We invite you to join us in overcoming political polarization, one engaging political challenge at a time.","")</f>
        <v/>
      </c>
      <c r="E13" s="57"/>
    </row>
    <row r="14" spans="1:9" ht="51.95" customHeight="1" x14ac:dyDescent="0.25">
      <c r="A14" s="42" t="str">
        <f>IF(B14="","",11)</f>
        <v/>
      </c>
      <c r="B14" s="34" t="str">
        <f>survey!B51</f>
        <v/>
      </c>
      <c r="C14" s="40"/>
      <c r="D14" s="75" t="str">
        <f>IF($E$2="yes","JOIN US in turning political obstacles into assailable challenges. HELP US turn these challenges into satisfying opportunities. CLICK HERE to discover how.","")</f>
        <v/>
      </c>
      <c r="E14" s="57"/>
    </row>
    <row r="15" spans="1:9" ht="51.95" customHeight="1" thickBot="1" x14ac:dyDescent="0.3">
      <c r="A15" s="42" t="str">
        <f>IF(B15="","",12)</f>
        <v/>
      </c>
      <c r="B15" s="36" t="str">
        <f>IF(NOT(survey!B52=""),survey!B52,survey!B53)</f>
        <v/>
      </c>
      <c r="C15" s="43"/>
      <c r="D15" s="76" t="str">
        <f>IF($E$2="yes","A political problem is merely a public need resisting resolution. Let’s resolve our needs together.","")</f>
        <v/>
      </c>
      <c r="E15" s="57"/>
    </row>
    <row r="16" spans="1:9" ht="20.100000000000001" customHeight="1" x14ac:dyDescent="0.25">
      <c r="A16" s="57"/>
      <c r="B16" s="58"/>
      <c r="C16" s="57"/>
      <c r="D16" s="56" t="str">
        <f>IF(B29="","","Care to see the liberal side?")</f>
        <v/>
      </c>
      <c r="E16" s="59"/>
      <c r="G16" t="s">
        <v>72</v>
      </c>
    </row>
    <row r="17" spans="1:7" ht="30" x14ac:dyDescent="0.35">
      <c r="A17" s="66" t="str">
        <f>IF(A1="","","MORE RESULTS")</f>
        <v/>
      </c>
      <c r="B17" s="67"/>
      <c r="C17" s="68" t="str">
        <f>IF(A17="","","t")</f>
        <v/>
      </c>
      <c r="D17" s="61" t="str">
        <f>IF($E$16="yes","Please note how both sides compare, with much in common.","")</f>
        <v/>
      </c>
      <c r="E17" s="72" t="str">
        <f>IF(E16="no","more","")</f>
        <v/>
      </c>
      <c r="G17" t="s">
        <v>71</v>
      </c>
    </row>
    <row r="18" spans="1:7" ht="20.100000000000001" customHeight="1" x14ac:dyDescent="0.25">
      <c r="A18" s="62"/>
      <c r="B18" s="54"/>
      <c r="C18" s="57"/>
      <c r="D18" s="57"/>
      <c r="E18" s="57"/>
    </row>
    <row r="19" spans="1:7" ht="60" customHeight="1" x14ac:dyDescent="0.25">
      <c r="A19" s="62" t="str">
        <f>IF(B19="","",1+A18)</f>
        <v/>
      </c>
      <c r="B19" s="54" t="str">
        <f>IF($B$3="to the right.","You likely lean right because you depend upon traditional forms of community for your place in this world. Or you lean right because of your strong affinity with others seeking such supportive cohesion.","")</f>
        <v/>
      </c>
      <c r="C19" s="57"/>
      <c r="D19" s="54" t="str">
        <f>IF($E$16="yes","Liberals likely lean left because they individually do not fit in well with the larger group of mainstream society. Or they lean left because of their strong affinity with others marginalized by established norms.","")</f>
        <v/>
      </c>
      <c r="E19" s="57"/>
    </row>
    <row r="20" spans="1:7" ht="60" customHeight="1" x14ac:dyDescent="0.25">
      <c r="A20" s="62" t="str">
        <f t="shared" ref="A20:A28" si="0">IF(B20="","",1+A19)</f>
        <v/>
      </c>
      <c r="B20" s="54" t="str">
        <f>IF($B$3="to the right.","You seek to conserve traditional forms of social cohesion. Others from a very different culture could threaten your well-grounded cohesion. Conservatism offers the promise of conserving your socially cohesive local units, like family.","")</f>
        <v/>
      </c>
      <c r="C20" s="57"/>
      <c r="D20" s="54" t="str">
        <f>IF($E$16="yes","They seek liberation from traditional forms of oppression. Mainstream culture continues to exclude them in some ways. Liberalism offers the promise of being liberated from traditional forms of oppression.","")</f>
        <v/>
      </c>
      <c r="E20" s="57"/>
    </row>
    <row r="21" spans="1:7" ht="60" customHeight="1" x14ac:dyDescent="0.25">
      <c r="A21" s="62" t="str">
        <f t="shared" si="0"/>
        <v/>
      </c>
      <c r="B21" s="54" t="str">
        <f>IF($B$3="to the right.","You champion individual rights, not to indulge your selfish desires but to safeguard yourself and your loved ones from the encroaching role of distant government, which cannot possibly know or reliably respect your specific needs.","")</f>
        <v/>
      </c>
      <c r="C21" s="57"/>
      <c r="D21" s="54" t="str">
        <f>IF($E$16="yes","They champion equal rights, not to force all to be the same but to safeguard their disadvantaged group from frequent exploitations of more powerful others, which rarely respect their needs without some government intervention.","")</f>
        <v/>
      </c>
      <c r="E21" s="57"/>
    </row>
    <row r="22" spans="1:7" ht="60" customHeight="1" x14ac:dyDescent="0.25">
      <c r="A22" s="62" t="str">
        <f t="shared" si="0"/>
        <v/>
      </c>
      <c r="B22" s="54" t="str">
        <f>IF($B$3="to the right.","Being a member of your local groups, like your family, is more important to you than your personal preferences. However, loyalty to these groups can potentially limit your self authenticity.","")</f>
        <v/>
      </c>
      <c r="C22" s="57"/>
      <c r="D22" s="54" t="str">
        <f>IF($E$16="yes","Being included into a society that respects their authentic self, such as a minority, is more important to them than following traditional social norms. However, emphasis on self authenticity can cost them social cohesion.","")</f>
        <v/>
      </c>
      <c r="E22" s="57"/>
    </row>
    <row r="23" spans="1:7" ht="60" customHeight="1" x14ac:dyDescent="0.25">
      <c r="A23" s="62" t="str">
        <f t="shared" si="0"/>
        <v/>
      </c>
      <c r="B23" s="54" t="str">
        <f>IF($B$3="to the right.","You likely live in an environment where free markets would be better for you than intervening government. Intervening governments generally do less for traditional citizens in rural communities than what free markets provide.","")</f>
        <v/>
      </c>
      <c r="C23" s="57"/>
      <c r="D23" s="54" t="str">
        <f>IF($E$16="yes","They likely live in an environment where intervening government would be better for them than free markets. Free markets generally do less for disadvantaged minorities in urban communities than what intervening governments provide.","")</f>
        <v/>
      </c>
      <c r="E23" s="57"/>
    </row>
    <row r="24" spans="1:7" ht="60" customHeight="1" x14ac:dyDescent="0.25">
      <c r="A24" s="62" t="str">
        <f t="shared" si="0"/>
        <v/>
      </c>
      <c r="B24" s="54" t="str">
        <f>IF($B$3="to the right.","You lean rightward because you need what the Right offers to respect your needs. Social needs, like needing to belong, often get resolved with specifics. But your response to individual needs, like autonomy, often get overgeneralized.","")</f>
        <v/>
      </c>
      <c r="C24" s="57"/>
      <c r="D24" s="54" t="str">
        <f>IF($E$16="yes","They lean leftward because they need what the Left offers to respect their needs. Individual needs, like autonomy, often get resolved with specifics. But their response to social needs, like needing to belong, often get overgeneralized.","")</f>
        <v/>
      </c>
      <c r="E24" s="57"/>
    </row>
    <row r="25" spans="1:7" ht="60" customHeight="1" x14ac:dyDescent="0.25">
      <c r="A25" s="62" t="str">
        <f t="shared" si="0"/>
        <v/>
      </c>
      <c r="B25" s="54" t="str">
        <f>IF($B$3="to the right.","Your social needs frequently get more resolved than your individual needs. You're fully embraced by your local church, for example, but feel less sure about their reactions if they ever knew all your sexual idiosyncracies.","")</f>
        <v/>
      </c>
      <c r="C25" s="57"/>
      <c r="D25" s="54" t="str">
        <f>IF($E$16="yes","Their individual needs frequently get more resolved than their social needs. They're sure of who they authentically are individually, for example, but feel less sure about being fully included by society if asserting that authentic self.","")</f>
        <v/>
      </c>
      <c r="E25" s="57"/>
    </row>
    <row r="26" spans="1:7" ht="60" customHeight="1" x14ac:dyDescent="0.25">
      <c r="A26" s="62" t="str">
        <f t="shared" si="0"/>
        <v/>
      </c>
      <c r="B26" s="54" t="str">
        <f>IF($B$3="to the right.","Sometimes you feel smothered by your local groups, but that's a small price to pay for their secure support. You see the free market as a force for good, with its self-determination for creating loose-knit supports.","")</f>
        <v/>
      </c>
      <c r="C26" s="57"/>
      <c r="D26" s="54" t="str">
        <f>IF($E$16="yes","Sometimes they feel isolated and alone, but it's a small price to pay for being freed from the yolk of oppression. They see the central government as a force for good, to counteract the historical forces of oppression.","")</f>
        <v/>
      </c>
      <c r="E26" s="57"/>
    </row>
    <row r="27" spans="1:7" ht="60" customHeight="1" x14ac:dyDescent="0.25">
      <c r="A27" s="62" t="str">
        <f t="shared" si="0"/>
        <v/>
      </c>
      <c r="B27" s="54" t="str">
        <f>IF($B$3="to the right.","You value an individualist approach to counter what you experience as excessive collectivism on the left. In fact, the left's collectivism may seem evil to you since it runs counter to your individualist pursuit of smaller socially cohesive units.","")</f>
        <v/>
      </c>
      <c r="C27" s="57"/>
      <c r="D27" s="54" t="str">
        <f>IF($E$16="yes","They value a collectivist approach to counter what they experience as excessive individualism on the right. In fact, the right's ideological individualism may seem evil to them since it runs counter to their collectivist pursuit of societal inclusion.","")</f>
        <v/>
      </c>
      <c r="E27" s="57"/>
    </row>
    <row r="28" spans="1:7" ht="45" customHeight="1" x14ac:dyDescent="0.25">
      <c r="A28" s="62" t="str">
        <f t="shared" si="0"/>
        <v/>
      </c>
      <c r="B28" s="54" t="str">
        <f>IF($B$3="to the right.","In brief, you feel your individual needs more sharply than your social needs. And this experience of need drives your political outlook more than anything else. We overcome political polarization by respecting one another's differing needs.","")</f>
        <v/>
      </c>
      <c r="C28" s="57"/>
      <c r="D28" s="54" t="str">
        <f>IF($E$16="yes","In brief, they feel their social needs more sharply than their individual needs. And this experience of need drives their political outlook more than anything else. We overcome political polarization by respecting their different needs.","")</f>
        <v/>
      </c>
      <c r="E28" s="57"/>
    </row>
    <row r="29" spans="1:7" ht="30" customHeight="1" x14ac:dyDescent="0.25">
      <c r="A29" s="57"/>
      <c r="B29" s="55" t="str">
        <f>IF($B$3="to the right.","Now compare this with the expressed needs of a liberal.","")</f>
        <v/>
      </c>
      <c r="C29" s="57"/>
      <c r="D29" s="65" t="str">
        <f>IF($E$16="yes","Neither is better than the other. Both imperfectly address their needs in opposing situations.","")</f>
        <v/>
      </c>
      <c r="E29" s="57"/>
    </row>
    <row r="30" spans="1:7" ht="15.75" x14ac:dyDescent="0.25">
      <c r="A30" s="57"/>
      <c r="B30" s="58"/>
      <c r="C30" s="57"/>
      <c r="D30" s="57"/>
      <c r="E30" s="64" t="str">
        <f>IF(D29="","","More…")</f>
        <v/>
      </c>
    </row>
  </sheetData>
  <conditionalFormatting sqref="B5">
    <cfRule type="containsText" dxfId="31" priority="15" operator="containsText" text="However">
      <formula>NOT(ISERROR(SEARCH("However",B5)))</formula>
    </cfRule>
  </conditionalFormatting>
  <conditionalFormatting sqref="C4:C15">
    <cfRule type="containsText" dxfId="30" priority="12" operator="containsText" text="J">
      <formula>NOT(ISERROR(SEARCH("J",C4)))</formula>
    </cfRule>
  </conditionalFormatting>
  <conditionalFormatting sqref="C5">
    <cfRule type="containsText" dxfId="29" priority="11" operator="containsText" text="K">
      <formula>NOT(ISERROR(SEARCH("K",C5)))</formula>
    </cfRule>
  </conditionalFormatting>
  <conditionalFormatting sqref="C9">
    <cfRule type="containsText" dxfId="28" priority="10" operator="containsText" text="]">
      <formula>NOT(ISERROR(SEARCH("]",C9)))</formula>
    </cfRule>
  </conditionalFormatting>
  <conditionalFormatting sqref="C15">
    <cfRule type="containsText" dxfId="27" priority="9" operator="containsText" text="]">
      <formula>NOT(ISERROR(SEARCH("]",C15)))</formula>
    </cfRule>
  </conditionalFormatting>
  <conditionalFormatting sqref="C12:C13">
    <cfRule type="containsText" dxfId="26" priority="8" operator="containsText" text="K">
      <formula>NOT(ISERROR(SEARCH("K",C12)))</formula>
    </cfRule>
  </conditionalFormatting>
  <conditionalFormatting sqref="C13">
    <cfRule type="containsText" dxfId="25" priority="7" operator="containsText" text="K">
      <formula>NOT(ISERROR(SEARCH("K",C13)))</formula>
    </cfRule>
  </conditionalFormatting>
  <conditionalFormatting sqref="C12:C13">
    <cfRule type="containsText" dxfId="24" priority="6" operator="containsText" text="K">
      <formula>NOT(ISERROR(SEARCH("K",C12)))</formula>
    </cfRule>
  </conditionalFormatting>
  <conditionalFormatting sqref="D2">
    <cfRule type="containsText" dxfId="23" priority="5" operator="containsText" text="RESULTS">
      <formula>NOT(ISERROR(SEARCH("RESULTS",D2)))</formula>
    </cfRule>
  </conditionalFormatting>
  <conditionalFormatting sqref="D13">
    <cfRule type="containsText" dxfId="22" priority="4" operator="containsText" text="open">
      <formula>NOT(ISERROR(SEARCH("open",D13)))</formula>
    </cfRule>
  </conditionalFormatting>
  <conditionalFormatting sqref="D15">
    <cfRule type="containsText" dxfId="21" priority="3" operator="containsText" text="political">
      <formula>NOT(ISERROR(SEARCH("political",D15)))</formula>
    </cfRule>
  </conditionalFormatting>
  <conditionalFormatting sqref="D14">
    <cfRule type="containsText" dxfId="3" priority="1" operator="containsText" text="JOIN">
      <formula>NOT(ISERROR(SEARCH("JOIN",D14)))</formula>
    </cfRule>
  </conditionalFormatting>
  <dataValidations count="1">
    <dataValidation type="list" allowBlank="1" showInputMessage="1" showErrorMessage="1" sqref="E16 E2">
      <formula1>$G$16:$G$17</formula1>
    </dataValidation>
  </dataValidations>
  <hyperlinks>
    <hyperlink ref="A1" location="'R'!A17:C28" display="'R'!A17:C28"/>
    <hyperlink ref="E30" location="'P&amp;S'!A1" display="'P&amp;S'!A1"/>
    <hyperlink ref="E3" location="'P&amp;S'!A1" display="'P&amp;S'!A1"/>
    <hyperlink ref="D14" location="more!A1" display="more!A1"/>
    <hyperlink ref="E17" location="'P&amp;S'!A1" display="'P&amp;S'!A1"/>
    <hyperlink ref="A17" location="'R'!A2:C15" display="'R'!A2:C15"/>
    <hyperlink ref="C17" location="survey!A1" display="survey!A1"/>
  </hyperlinks>
  <pageMargins left="0.7" right="0.7" top="0.75" bottom="0.75" header="0.3" footer="0.3"/>
  <pageSetup orientation="portrait" r:id="rId1"/>
  <headerFooter>
    <oddHeader>&amp;L&amp;"Tahoma,Bold"&amp;16Your Survey Results&amp;R&amp;"Century Gothic,Regular"&amp;14Value Relating LLC</oddHeader>
    <oddFooter>&amp;L&amp;P of &amp;N&amp;RThank you for participating</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showGridLines="0" showRowColHeaders="0" workbookViewId="0">
      <pane ySplit="1" topLeftCell="A2" activePane="bottomLeft" state="frozen"/>
      <selection pane="bottomLeft" activeCell="B1" sqref="B1"/>
    </sheetView>
  </sheetViews>
  <sheetFormatPr defaultRowHeight="15" x14ac:dyDescent="0.25"/>
  <cols>
    <col min="1" max="1" width="4.7109375" customWidth="1"/>
    <col min="2" max="2" width="80.7109375" style="22" customWidth="1"/>
    <col min="3" max="3" width="4.7109375" customWidth="1"/>
    <col min="4" max="4" width="80.7109375" customWidth="1"/>
  </cols>
  <sheetData>
    <row r="1" spans="1:8" ht="30" customHeight="1" thickBot="1" x14ac:dyDescent="0.3">
      <c r="A1" s="109" t="str">
        <f>IF(B3="","","CENTER LEANING")</f>
        <v/>
      </c>
      <c r="B1" s="94"/>
      <c r="C1" s="95"/>
      <c r="D1" s="96" t="str">
        <f>IF(E2="yes","RESULTS","")</f>
        <v/>
      </c>
      <c r="E1" s="93"/>
    </row>
    <row r="2" spans="1:8" ht="31.5" customHeight="1" x14ac:dyDescent="0.25">
      <c r="A2" s="29"/>
      <c r="B2" s="37" t="str">
        <f>IF(B3="","","We trust you learned something valuable about yourself. We see you as valuable, no matter where you fit along the political spectrum. Your responses indicate you lean ")</f>
        <v/>
      </c>
      <c r="C2" s="39"/>
      <c r="D2" s="70" t="str">
        <f>IF(A1="","","See more RESULTS for Center? Then select 'yes.'")</f>
        <v/>
      </c>
      <c r="E2" s="59"/>
      <c r="F2" s="21"/>
      <c r="H2" s="21"/>
    </row>
    <row r="3" spans="1:8" ht="15.75" x14ac:dyDescent="0.25">
      <c r="A3" s="29"/>
      <c r="B3" s="38" t="str">
        <f>IF(survey!J12=1,"toward the center.","")</f>
        <v/>
      </c>
      <c r="C3" s="29"/>
      <c r="D3" s="71" t="str">
        <f>IF(E2="yes","Compare leaning center and less partisan with leaning left or right.","")</f>
        <v/>
      </c>
      <c r="E3" s="72" t="str">
        <f>IF(E2="no","more","")</f>
        <v/>
      </c>
      <c r="F3" s="21"/>
      <c r="G3" s="21"/>
      <c r="H3" s="21"/>
    </row>
    <row r="4" spans="1:8" s="21" customFormat="1" ht="51.95" customHeight="1" x14ac:dyDescent="0.25">
      <c r="A4" s="42" t="str">
        <f>IF(B4="","",1+A3)</f>
        <v/>
      </c>
      <c r="B4" s="35" t="str">
        <f>IF(NOT(survey!B14=""),survey!B14,"")</f>
        <v/>
      </c>
      <c r="C4" s="40"/>
      <c r="D4" s="73" t="str">
        <f>IF($E$2="yes","You gravitate toward the center because you usually see political issues in more complex terms. Those on the left or right see political issues in more decisive clear-cut terms.","")</f>
        <v/>
      </c>
      <c r="E4" s="69"/>
    </row>
    <row r="5" spans="1:8" ht="51.95" customHeight="1" thickBot="1" x14ac:dyDescent="0.3">
      <c r="A5" s="42" t="str">
        <f>IF(B5="","",2)</f>
        <v/>
      </c>
      <c r="B5" s="32" t="str">
        <f>survey!B15</f>
        <v/>
      </c>
      <c r="C5" s="41"/>
      <c r="D5" s="73" t="str">
        <f>IF($E$2="yes","You see political problems as nuanced, and address them with a tolerance for ambiguity. They see political matters as mostly black-and-white, without any unsettling fog of ambiguities.","")</f>
        <v/>
      </c>
      <c r="E5" s="57"/>
      <c r="G5" s="21"/>
    </row>
    <row r="6" spans="1:8" ht="51.95" customHeight="1" x14ac:dyDescent="0.25">
      <c r="A6" s="42" t="str">
        <f>IF(B6="","",3)</f>
        <v/>
      </c>
      <c r="B6" s="34" t="str">
        <f>survey!B6</f>
        <v/>
      </c>
      <c r="C6" s="40"/>
      <c r="D6" s="54" t="str">
        <f>IF($E$2="yes","You prefer to be specific when addressing politicized needs, which helps you fully resolve such needs a few at a time. They rely more on generalizations to address politicized needs, which helps them build coalitions to serve the many.","")</f>
        <v/>
      </c>
      <c r="E6" s="57"/>
    </row>
    <row r="7" spans="1:8" ht="51.95" customHeight="1" thickBot="1" x14ac:dyDescent="0.3">
      <c r="A7" s="42" t="str">
        <f>IF(B7="","",4)</f>
        <v/>
      </c>
      <c r="B7" s="36" t="str">
        <f>survey!B7</f>
        <v/>
      </c>
      <c r="C7" s="40"/>
      <c r="D7" s="54" t="str">
        <f>IF($E$2="yes","You rely on yourself as much as seeking help when addressing politicized needs. They rely more on themselves or rely more on others when addressing politicized needs. The greater this difference the more political they tend to be.","")</f>
        <v/>
      </c>
      <c r="E7" s="57"/>
    </row>
    <row r="8" spans="1:8" ht="51.95" customHeight="1" x14ac:dyDescent="0.25">
      <c r="A8" s="42" t="str">
        <f>IF(B8="","",5)</f>
        <v/>
      </c>
      <c r="B8" s="33" t="str">
        <f>survey!B8</f>
        <v/>
      </c>
      <c r="C8" s="40"/>
      <c r="D8" s="54" t="str">
        <f>IF($E$2="yes","You’re compelled to transcend the political divide in order to integrate the needs of the left with those of the right. They tend to deepen the political divide by expressing their needs as more imperative than the others.","")</f>
        <v/>
      </c>
      <c r="E8" s="57"/>
    </row>
    <row r="9" spans="1:8" ht="51.95" customHeight="1" x14ac:dyDescent="0.25">
      <c r="A9" s="42" t="str">
        <f>IF(B9="","",6)</f>
        <v/>
      </c>
      <c r="B9" s="35" t="str">
        <f>survey!B9</f>
        <v/>
      </c>
      <c r="C9" s="43"/>
      <c r="D9" s="54" t="str">
        <f>IF($E$2="yes","Your life mirrors St. Paul’s: moving beyond categories, laying down a new path, yet a late comer and tough to understand. Their lives are like St. Peter’s: self-confident, reliable, a foundation for others, yet impetuous and prone to error.","")</f>
        <v/>
      </c>
      <c r="E9" s="57"/>
    </row>
    <row r="10" spans="1:8" ht="51.95" customHeight="1" x14ac:dyDescent="0.25">
      <c r="A10" s="42" t="str">
        <f>IF(B10="","",7)</f>
        <v/>
      </c>
      <c r="B10" s="35" t="str">
        <f>survey!B40</f>
        <v/>
      </c>
      <c r="C10" s="40"/>
      <c r="D10" s="54" t="str">
        <f>IF($E$2="yes","You emphasize resolving needs instead of just relieving pain, which you see as a necessary if idealistic goal. They emphasize relieving pain instead of resolving underlying needs, which they see as a reasonably pragmatic goal.","")</f>
        <v/>
      </c>
      <c r="E10" s="57"/>
    </row>
    <row r="11" spans="1:8" ht="51.95" customHeight="1" thickBot="1" x14ac:dyDescent="0.3">
      <c r="A11" s="42" t="str">
        <f>IF(B11="","",8)</f>
        <v/>
      </c>
      <c r="B11" s="36" t="str">
        <f>survey!B45</f>
        <v/>
      </c>
      <c r="C11" s="40"/>
      <c r="D11" s="54" t="str">
        <f>IF($E$2="yes","Partisans typically dismiss you as apolitical, assuming you are apathetic about political matters. You usually regard them as too politically entrenched to appreciate your “beyond-party-politics” moral principles.","")</f>
        <v/>
      </c>
      <c r="E11" s="57"/>
    </row>
    <row r="12" spans="1:8" ht="51.95" customHeight="1" x14ac:dyDescent="0.25">
      <c r="A12" s="42" t="str">
        <f>IF(B12="","",9)</f>
        <v/>
      </c>
      <c r="B12" s="34" t="str">
        <f>survey!B50</f>
        <v/>
      </c>
      <c r="C12" s="44"/>
      <c r="D12" s="54" t="str">
        <f>IF($E$2="yes","You see yourself more as a peacemaker, yearning to bridge any hostile gap between liberals and conservatives. They see themselves more as warriors, trying to win moral battles with the nonviolent weapons of politics.","")</f>
        <v/>
      </c>
      <c r="E12" s="57"/>
    </row>
    <row r="13" spans="1:8" ht="51.95" customHeight="1" thickBot="1" x14ac:dyDescent="0.35">
      <c r="A13" s="42" t="str">
        <f>IF(B13="","",10)</f>
        <v/>
      </c>
      <c r="B13" s="36" t="str">
        <f>survey!B56</f>
        <v/>
      </c>
      <c r="C13" s="44"/>
      <c r="D13" s="74" t="str">
        <f>IF($E$2="yes","Are you open to exploring new ways to engage politics? Are you ready to integrate your conciliatory energies with those on the left and right? We invite you to join us in overcoming political polarization, one engaging political challenge at a time.","")</f>
        <v/>
      </c>
      <c r="E13" s="57"/>
    </row>
    <row r="14" spans="1:8" ht="51.95" customHeight="1" x14ac:dyDescent="0.25">
      <c r="A14" s="42" t="str">
        <f>IF(B14="","",11)</f>
        <v/>
      </c>
      <c r="B14" s="34" t="str">
        <f>survey!B42</f>
        <v/>
      </c>
      <c r="C14" s="40"/>
      <c r="D14" s="75" t="str">
        <f>IF($E$2="yes","JOIN US in turning political obstacles into assailable challenges. HELP US turn these challenges into satisfying opportunities. CLICK HERE to discover how.","")</f>
        <v/>
      </c>
      <c r="E14" s="57"/>
    </row>
    <row r="15" spans="1:8" ht="51.95" customHeight="1" thickBot="1" x14ac:dyDescent="0.3">
      <c r="A15" s="42" t="str">
        <f>IF(B15="","",12)</f>
        <v/>
      </c>
      <c r="B15" s="36" t="str">
        <f>survey!B47</f>
        <v/>
      </c>
      <c r="C15" s="43"/>
      <c r="D15" s="76" t="str">
        <f>IF($E$2="yes","A political problem is merely a public need resisting resolution. Let’s resolve our needs together.","")</f>
        <v/>
      </c>
      <c r="E15" s="57"/>
    </row>
    <row r="16" spans="1:8" ht="20.100000000000001" customHeight="1" x14ac:dyDescent="0.25">
      <c r="A16" s="57"/>
      <c r="B16" s="58"/>
      <c r="C16" s="57"/>
      <c r="D16" s="56" t="str">
        <f>IF($E$2="Yes","Care to see the liberal or conservative side?","")</f>
        <v/>
      </c>
      <c r="E16" s="59"/>
      <c r="G16" t="s">
        <v>72</v>
      </c>
    </row>
    <row r="17" spans="1:7" ht="24.95" customHeight="1" x14ac:dyDescent="0.3">
      <c r="A17" s="66" t="str">
        <f>IF(A1="","","MORE RESULTS")</f>
        <v/>
      </c>
      <c r="B17" s="61" t="str">
        <f>IF($E$16="yes","Please note how both sides compare, with much in common.","")</f>
        <v/>
      </c>
      <c r="C17" s="68" t="str">
        <f>IF(A17="","","t")</f>
        <v/>
      </c>
      <c r="D17" s="61" t="str">
        <f>IF($E$16="yes","Please note how both sides compare, with much in common.","")</f>
        <v/>
      </c>
      <c r="E17" s="72" t="str">
        <f>IF(E16="no","more","")</f>
        <v/>
      </c>
      <c r="G17" t="s">
        <v>71</v>
      </c>
    </row>
    <row r="18" spans="1:7" ht="20.100000000000001" customHeight="1" x14ac:dyDescent="0.25">
      <c r="A18" s="62"/>
      <c r="B18" s="54"/>
      <c r="C18" s="57"/>
      <c r="D18" s="57"/>
      <c r="E18" s="57"/>
    </row>
    <row r="19" spans="1:7" ht="60" customHeight="1" x14ac:dyDescent="0.25">
      <c r="A19" s="62" t="str">
        <f t="shared" ref="A19:A28" si="0">IF(D19="","",1+A18)</f>
        <v/>
      </c>
      <c r="B19" s="54" t="str">
        <f>IF($E$16="yes","Liberals likely lean left because they individually do not fit in well with the larger group of mainstream society. Or they lean left because of their strong affinity with others marginalized by established norms.","")</f>
        <v/>
      </c>
      <c r="C19" s="57"/>
      <c r="D19" s="54" t="str">
        <f>IF($E$16="yes","Conservatives lean right because they depend upon traditional forms of community for their place in this world. Or they lean right because of their strong affinity with others seeking such supportive cohesion.","")</f>
        <v/>
      </c>
      <c r="E19" s="57"/>
    </row>
    <row r="20" spans="1:7" ht="60" customHeight="1" x14ac:dyDescent="0.25">
      <c r="A20" s="62" t="str">
        <f t="shared" si="0"/>
        <v/>
      </c>
      <c r="B20" s="54" t="str">
        <f>IF($E$16="yes","They seek liberation from traditional forms of oppression. Mainstream culture continues to exclude them in some ways. Liberalism offers the promise of being liberated from traditional forms of oppression.","")</f>
        <v/>
      </c>
      <c r="C20" s="57"/>
      <c r="D20" s="54" t="str">
        <f>IF($E$16="yes","They seek to conserve traditional forms of social cohesion. Others from a very different culture could threaten their well-grounded cohesion. Conservatism offers the promise of conserving their socially cohesive local units, like family.","")</f>
        <v/>
      </c>
      <c r="E20" s="57"/>
    </row>
    <row r="21" spans="1:7" ht="60" customHeight="1" x14ac:dyDescent="0.25">
      <c r="A21" s="62" t="str">
        <f t="shared" si="0"/>
        <v/>
      </c>
      <c r="B21" s="54" t="str">
        <f>IF($E$16="yes","They champion equal rights, not to force all to be the same but to safeguard their disadvantaged group from frequent exploitations of more powerful others, which rarely respect their needs without some government intervention.","")</f>
        <v/>
      </c>
      <c r="C21" s="57"/>
      <c r="D21" s="54" t="str">
        <f>IF($E$16="yes","They champion individual rights, not to indulge their selfish desires but to safeguard themselves and their loved ones from the encroaching role of distant government, which cannot possibly know or reliably respect their specific needs.","")</f>
        <v/>
      </c>
      <c r="E21" s="57"/>
    </row>
    <row r="22" spans="1:7" ht="60" customHeight="1" x14ac:dyDescent="0.25">
      <c r="A22" s="62" t="str">
        <f t="shared" si="0"/>
        <v/>
      </c>
      <c r="B22" s="54" t="str">
        <f>IF($E$16="yes","Being included into a society that respects their authentic self, such as a minority, is more important to them than following traditional social norms. However, emphasis on self authenticity can cost them social cohesion.","")</f>
        <v/>
      </c>
      <c r="C22" s="57"/>
      <c r="D22" s="54" t="str">
        <f>IF($E$16="yes","Being a member of their local groups, like your family, is more important to them than their personal preferences. However, loyalty to these groups can potentially limit their self authenticity.","")</f>
        <v/>
      </c>
      <c r="E22" s="57"/>
    </row>
    <row r="23" spans="1:7" ht="60" customHeight="1" x14ac:dyDescent="0.25">
      <c r="A23" s="62" t="str">
        <f t="shared" si="0"/>
        <v/>
      </c>
      <c r="B23" s="54" t="str">
        <f>IF($E$16="yes","They likely live in an environment where intervening government would be better for them than free markets. Free markets generally do less for disadvantaged minorities in urban communities than what intervening governments provide.","")</f>
        <v/>
      </c>
      <c r="C23" s="57"/>
      <c r="D23" s="54" t="str">
        <f>IF($E$16="yes","They likely live in an environment where free markets would be better for them than intervening government. Intervening governments generally do less for traditional citizens in rural communities than what free markets provide.","")</f>
        <v/>
      </c>
      <c r="E23" s="57"/>
    </row>
    <row r="24" spans="1:7" ht="60" customHeight="1" x14ac:dyDescent="0.25">
      <c r="A24" s="62" t="str">
        <f t="shared" si="0"/>
        <v/>
      </c>
      <c r="B24" s="54" t="str">
        <f>IF($E$16="yes","They lean leftward because they need what the Left offers to respect their needs. Individual needs, like autonomy, often get resolved with specifics. But their response to social needs, like needing to belong, often get overgeneralized.","")</f>
        <v/>
      </c>
      <c r="C24" s="57"/>
      <c r="D24" s="54" t="str">
        <f>IF($E$16="yes","They lean rightward because they need what the Right offers to respect their needs. Social needs, like needing to belong, often get resolved with specifics. But their response to individual needs, like autonomy, often get overgeneralized.","")</f>
        <v/>
      </c>
      <c r="E24" s="57"/>
    </row>
    <row r="25" spans="1:7" ht="60" customHeight="1" x14ac:dyDescent="0.25">
      <c r="A25" s="62" t="str">
        <f t="shared" si="0"/>
        <v/>
      </c>
      <c r="B25" s="54" t="str">
        <f>IF($E$16="yes","Their individual needs frequently get more resolved than their social needs. They're sure of who they authentically are individually, for example, but feel less sure about being fully included by society if asserting that authentic self.","")</f>
        <v/>
      </c>
      <c r="C25" s="57"/>
      <c r="D25" s="54" t="str">
        <f>IF($E$16="yes","Their social needs frequently get more resolved than their individual needs. They're fully embraced by their local church, for example, but feel less sure about other's reactions if they ever knew all their sexual idiosyncracies.","")</f>
        <v/>
      </c>
      <c r="E25" s="57"/>
    </row>
    <row r="26" spans="1:7" ht="60" customHeight="1" x14ac:dyDescent="0.25">
      <c r="A26" s="62" t="str">
        <f t="shared" si="0"/>
        <v/>
      </c>
      <c r="B26" s="54" t="str">
        <f>IF($E$16="yes","Sometimes they feel isolated and alone, but it's a small price to pay for being freed from the yolk of oppression. They see the central government as a force for good, to counteract the historical forces of oppression.","")</f>
        <v/>
      </c>
      <c r="C26" s="57"/>
      <c r="D26" s="54" t="str">
        <f>IF($E$16="yes","Sometimes they feel smothered by their local groups, but that's a small price to pay for such secure support. They see the free market as a force for good, with its self-determination for creating loose-knit supports.","")</f>
        <v/>
      </c>
      <c r="E26" s="57"/>
    </row>
    <row r="27" spans="1:7" ht="60" customHeight="1" x14ac:dyDescent="0.25">
      <c r="A27" s="62" t="str">
        <f t="shared" si="0"/>
        <v/>
      </c>
      <c r="B27" s="54" t="str">
        <f>IF($E$16="yes","They value a collectivist approach to counter what they experience as excessive individualism on the right. In fact, the right's ideological individualism may seem evil to them since it runs counter to their collectivist pursuit of societal inclusion.","")</f>
        <v/>
      </c>
      <c r="C27" s="57"/>
      <c r="D27" s="54" t="str">
        <f>IF($E$16="yes","They value an individualist approach to counter what they experience as excessive collectivism on the left. In fact, the left's collectivism may seem evil to them since it runs counter to their individualist pursuit of smaller socially cohesive units.","")</f>
        <v/>
      </c>
      <c r="E27" s="57"/>
    </row>
    <row r="28" spans="1:7" ht="45" customHeight="1" x14ac:dyDescent="0.25">
      <c r="A28" s="62" t="str">
        <f t="shared" si="0"/>
        <v/>
      </c>
      <c r="B28" s="54" t="str">
        <f>IF($E$16="yes","In brief, liberals feel their social needs more sharply than their individual needs. And this experience of need drives their political outlook more than anything else. We overcome political polarization by respecting their differing needs.","")</f>
        <v/>
      </c>
      <c r="C28" s="57"/>
      <c r="D28" s="54" t="str">
        <f>IF($E$16="yes","In brief, conservatives feel their individual needs more sharply than their social needs. And this experience of need drives their political outlook more than anything else. We overcome political polarization by respecting their differing needs.","")</f>
        <v/>
      </c>
      <c r="E28" s="57"/>
    </row>
    <row r="29" spans="1:7" ht="30" customHeight="1" x14ac:dyDescent="0.25">
      <c r="A29" s="57"/>
      <c r="B29" s="55" t="str">
        <f>IF($E$16="yes","Now compare this with the expressed needs of a conservative.","")</f>
        <v/>
      </c>
      <c r="C29" s="57"/>
      <c r="D29" s="65" t="str">
        <f>IF($E$16="yes","Neither is better than the other. Both imperfectly address their needs in opposing situations.","")</f>
        <v/>
      </c>
      <c r="E29" s="57"/>
    </row>
    <row r="30" spans="1:7" ht="15.75" x14ac:dyDescent="0.25">
      <c r="A30" s="57"/>
      <c r="B30" s="58"/>
      <c r="C30" s="57"/>
      <c r="D30" s="57"/>
      <c r="E30" s="64" t="str">
        <f>IF(D29="","","More…")</f>
        <v/>
      </c>
    </row>
  </sheetData>
  <conditionalFormatting sqref="B5">
    <cfRule type="containsText" dxfId="19" priority="16" operator="containsText" text="However">
      <formula>NOT(ISERROR(SEARCH("However",B5)))</formula>
    </cfRule>
  </conditionalFormatting>
  <conditionalFormatting sqref="B4">
    <cfRule type="containsText" dxfId="18" priority="14" operator="containsText" text="conservative">
      <formula>NOT(ISERROR(SEARCH("conservative",B4)))</formula>
    </cfRule>
    <cfRule type="containsText" dxfId="17" priority="15" operator="containsText" text="liberal">
      <formula>NOT(ISERROR(SEARCH("liberal",B4)))</formula>
    </cfRule>
  </conditionalFormatting>
  <conditionalFormatting sqref="C4:C15">
    <cfRule type="containsText" dxfId="16" priority="13" operator="containsText" text="J">
      <formula>NOT(ISERROR(SEARCH("J",C4)))</formula>
    </cfRule>
  </conditionalFormatting>
  <conditionalFormatting sqref="C5">
    <cfRule type="containsText" dxfId="15" priority="12" operator="containsText" text="K">
      <formula>NOT(ISERROR(SEARCH("K",C5)))</formula>
    </cfRule>
  </conditionalFormatting>
  <conditionalFormatting sqref="C9">
    <cfRule type="containsText" dxfId="14" priority="11" operator="containsText" text="]">
      <formula>NOT(ISERROR(SEARCH("]",C9)))</formula>
    </cfRule>
  </conditionalFormatting>
  <conditionalFormatting sqref="C15">
    <cfRule type="containsText" dxfId="13" priority="10" operator="containsText" text="]">
      <formula>NOT(ISERROR(SEARCH("]",C15)))</formula>
    </cfRule>
  </conditionalFormatting>
  <conditionalFormatting sqref="C12:C13">
    <cfRule type="containsText" dxfId="12" priority="9" operator="containsText" text="K">
      <formula>NOT(ISERROR(SEARCH("K",C12)))</formula>
    </cfRule>
  </conditionalFormatting>
  <conditionalFormatting sqref="C13">
    <cfRule type="containsText" dxfId="11" priority="8" operator="containsText" text="K">
      <formula>NOT(ISERROR(SEARCH("K",C13)))</formula>
    </cfRule>
  </conditionalFormatting>
  <conditionalFormatting sqref="C12:C13">
    <cfRule type="containsText" dxfId="10" priority="7" operator="containsText" text="K">
      <formula>NOT(ISERROR(SEARCH("K",C12)))</formula>
    </cfRule>
  </conditionalFormatting>
  <conditionalFormatting sqref="D2">
    <cfRule type="containsText" dxfId="9" priority="6" operator="containsText" text="RESULTS">
      <formula>NOT(ISERROR(SEARCH("RESULTS",D2)))</formula>
    </cfRule>
  </conditionalFormatting>
  <conditionalFormatting sqref="D13">
    <cfRule type="containsText" dxfId="8" priority="5" operator="containsText" text="open">
      <formula>NOT(ISERROR(SEARCH("open",D13)))</formula>
    </cfRule>
  </conditionalFormatting>
  <conditionalFormatting sqref="D15">
    <cfRule type="containsText" dxfId="7" priority="3" operator="containsText" text="political">
      <formula>NOT(ISERROR(SEARCH("political",D15)))</formula>
    </cfRule>
  </conditionalFormatting>
  <conditionalFormatting sqref="D14">
    <cfRule type="containsText" dxfId="1" priority="1" operator="containsText" text="JOIN">
      <formula>NOT(ISERROR(SEARCH("JOIN",D14)))</formula>
    </cfRule>
  </conditionalFormatting>
  <dataValidations count="2">
    <dataValidation type="list" allowBlank="1" showInputMessage="1" showErrorMessage="1" sqref="E2">
      <formula1>$G$16:$G$17</formula1>
    </dataValidation>
    <dataValidation type="list" allowBlank="1" showInputMessage="1" showErrorMessage="1" sqref="E16">
      <formula1>$G$16:$G$17</formula1>
    </dataValidation>
  </dataValidations>
  <hyperlinks>
    <hyperlink ref="E3" location="'P&amp;S'!A1" display="'P&amp;S'!A1"/>
    <hyperlink ref="D14" location="more!A1" display="more!A1"/>
    <hyperlink ref="A17" location="'C'!A2:C15" display="'C'!A2:C15"/>
    <hyperlink ref="E30" location="'P&amp;S'!A1" display="'P&amp;S'!A1"/>
    <hyperlink ref="E17" location="'P&amp;S'!A1" display="'P&amp;S'!A1"/>
    <hyperlink ref="A1" location="'C'!A17:C28" display="'C'!A17:C28"/>
    <hyperlink ref="C17" location="survey!A1" display="survey!A1"/>
  </hyperlinks>
  <pageMargins left="0.7" right="0.7" top="0.75" bottom="0.75" header="0.3" footer="0.3"/>
  <pageSetup orientation="portrait" r:id="rId1"/>
  <headerFooter>
    <oddHeader>&amp;L&amp;"Tahoma,Bold"&amp;16Your Survey Results&amp;R&amp;"Century Gothic,Regular"&amp;14Value Relating LLC</oddHeader>
    <oddFooter>&amp;L&amp;P of &amp;N&amp;RThank you for participating</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showGridLines="0" showRowColHeaders="0" workbookViewId="0">
      <pane ySplit="1" topLeftCell="A2" activePane="bottomLeft" state="frozen"/>
      <selection pane="bottomLeft" sqref="A1:C1"/>
    </sheetView>
  </sheetViews>
  <sheetFormatPr defaultRowHeight="15" x14ac:dyDescent="0.25"/>
  <cols>
    <col min="1" max="1" width="3.7109375" customWidth="1"/>
    <col min="2" max="2" width="80.7109375" customWidth="1"/>
    <col min="3" max="3" width="3.7109375" customWidth="1"/>
  </cols>
  <sheetData>
    <row r="1" spans="1:3" ht="30" customHeight="1" x14ac:dyDescent="0.25">
      <c r="A1" s="77"/>
      <c r="B1" s="77"/>
      <c r="C1" s="77"/>
    </row>
    <row r="2" spans="1:3" x14ac:dyDescent="0.25">
      <c r="A2" s="29"/>
      <c r="B2" s="29"/>
      <c r="C2" s="29"/>
    </row>
    <row r="3" spans="1:3" ht="24.75" x14ac:dyDescent="0.25">
      <c r="A3" s="116" t="s">
        <v>106</v>
      </c>
      <c r="B3" s="29"/>
      <c r="C3" s="29"/>
    </row>
    <row r="4" spans="1:3" x14ac:dyDescent="0.25">
      <c r="A4" s="29"/>
      <c r="B4" s="29"/>
      <c r="C4" s="29"/>
    </row>
    <row r="5" spans="1:3" ht="60" customHeight="1" x14ac:dyDescent="0.25">
      <c r="A5" s="29"/>
      <c r="B5" s="98" t="s">
        <v>107</v>
      </c>
      <c r="C5" s="29"/>
    </row>
    <row r="6" spans="1:3" ht="18.75" x14ac:dyDescent="0.3">
      <c r="A6" s="29"/>
      <c r="B6" s="110" t="s">
        <v>108</v>
      </c>
      <c r="C6" s="29"/>
    </row>
    <row r="7" spans="1:3" ht="69" customHeight="1" x14ac:dyDescent="0.25">
      <c r="A7" s="29"/>
      <c r="B7" s="98" t="s">
        <v>114</v>
      </c>
      <c r="C7" s="29"/>
    </row>
    <row r="8" spans="1:3" ht="99" customHeight="1" x14ac:dyDescent="0.25">
      <c r="A8" s="29"/>
      <c r="B8" s="98" t="s">
        <v>115</v>
      </c>
      <c r="C8" s="29"/>
    </row>
    <row r="9" spans="1:3" ht="97.5" customHeight="1" x14ac:dyDescent="0.25">
      <c r="A9" s="29"/>
      <c r="B9" s="98" t="s">
        <v>116</v>
      </c>
      <c r="C9" s="29"/>
    </row>
    <row r="10" spans="1:3" ht="24" customHeight="1" x14ac:dyDescent="0.25">
      <c r="A10" s="29"/>
      <c r="B10" s="98" t="s">
        <v>111</v>
      </c>
      <c r="C10" s="29"/>
    </row>
    <row r="11" spans="1:3" ht="37.5" customHeight="1" x14ac:dyDescent="0.25">
      <c r="A11" s="29"/>
      <c r="B11" s="111" t="s">
        <v>109</v>
      </c>
      <c r="C11" s="29"/>
    </row>
    <row r="12" spans="1:3" ht="31.5" x14ac:dyDescent="0.25">
      <c r="A12" s="29"/>
      <c r="B12" s="98" t="s">
        <v>110</v>
      </c>
      <c r="C12" s="29"/>
    </row>
    <row r="13" spans="1:3" ht="15.75" x14ac:dyDescent="0.25">
      <c r="A13" s="29"/>
      <c r="B13" s="98"/>
      <c r="C13" s="29"/>
    </row>
    <row r="14" spans="1:3" ht="15.75" x14ac:dyDescent="0.25">
      <c r="A14" s="29"/>
      <c r="B14" s="98"/>
      <c r="C14" s="29"/>
    </row>
    <row r="15" spans="1:3" ht="15.75" x14ac:dyDescent="0.25">
      <c r="A15" s="29"/>
      <c r="B15" s="98"/>
      <c r="C15" s="29"/>
    </row>
    <row r="16" spans="1:3" ht="15.75" x14ac:dyDescent="0.25">
      <c r="A16" s="29"/>
      <c r="B16" s="98"/>
      <c r="C16" s="29"/>
    </row>
    <row r="17" spans="1:3" ht="15.75" x14ac:dyDescent="0.25">
      <c r="A17" s="29"/>
      <c r="B17" s="98"/>
      <c r="C17" s="29"/>
    </row>
    <row r="18" spans="1:3" ht="15.75" x14ac:dyDescent="0.25">
      <c r="A18" s="29"/>
      <c r="B18" s="98"/>
      <c r="C18" s="29"/>
    </row>
    <row r="19" spans="1:3" ht="26.25" x14ac:dyDescent="0.25">
      <c r="A19" s="29"/>
      <c r="B19" s="112" t="s">
        <v>117</v>
      </c>
      <c r="C19" s="29"/>
    </row>
    <row r="20" spans="1:3" ht="15.75" x14ac:dyDescent="0.25">
      <c r="A20" s="29"/>
      <c r="B20" s="98"/>
      <c r="C20" s="29"/>
    </row>
    <row r="21" spans="1:3" ht="15.75" x14ac:dyDescent="0.25">
      <c r="A21" s="29"/>
      <c r="B21" s="98"/>
      <c r="C21" s="29"/>
    </row>
    <row r="22" spans="1:3" ht="15.75" x14ac:dyDescent="0.25">
      <c r="A22" s="29"/>
      <c r="B22" s="98"/>
      <c r="C22" s="29"/>
    </row>
    <row r="23" spans="1:3" x14ac:dyDescent="0.25">
      <c r="A23" s="29"/>
      <c r="B23" s="29"/>
      <c r="C23" s="29"/>
    </row>
    <row r="24" spans="1:3" ht="24.75" x14ac:dyDescent="0.25">
      <c r="A24" s="117" t="s">
        <v>112</v>
      </c>
      <c r="B24" s="79"/>
      <c r="C24" s="79"/>
    </row>
    <row r="25" spans="1:3" ht="15" customHeight="1" x14ac:dyDescent="0.25">
      <c r="A25" s="79"/>
      <c r="B25" s="79"/>
      <c r="C25" s="79"/>
    </row>
    <row r="26" spans="1:3" ht="30" customHeight="1" x14ac:dyDescent="0.25">
      <c r="A26" s="121" t="s">
        <v>73</v>
      </c>
      <c r="B26" s="121"/>
      <c r="C26" s="121"/>
    </row>
    <row r="27" spans="1:3" ht="18" x14ac:dyDescent="0.25">
      <c r="A27" s="82"/>
      <c r="B27" s="83"/>
      <c r="C27" s="82"/>
    </row>
    <row r="28" spans="1:3" ht="60" customHeight="1" x14ac:dyDescent="0.25">
      <c r="A28" s="82"/>
      <c r="B28" s="84" t="s">
        <v>74</v>
      </c>
      <c r="C28" s="82"/>
    </row>
    <row r="29" spans="1:3" ht="60" customHeight="1" x14ac:dyDescent="0.25">
      <c r="A29" s="82"/>
      <c r="B29" s="85" t="s">
        <v>75</v>
      </c>
      <c r="C29" s="82"/>
    </row>
    <row r="30" spans="1:3" s="53" customFormat="1" ht="60" customHeight="1" x14ac:dyDescent="0.25">
      <c r="A30" s="87"/>
      <c r="B30" s="88" t="s">
        <v>76</v>
      </c>
      <c r="C30" s="87"/>
    </row>
    <row r="31" spans="1:3" s="63" customFormat="1" ht="30" customHeight="1" x14ac:dyDescent="0.25">
      <c r="A31" s="89"/>
      <c r="B31" s="90" t="s">
        <v>77</v>
      </c>
      <c r="C31" s="89"/>
    </row>
    <row r="32" spans="1:3" ht="60" customHeight="1" x14ac:dyDescent="0.25">
      <c r="A32" s="82"/>
      <c r="B32" s="85" t="s">
        <v>78</v>
      </c>
      <c r="C32" s="82"/>
    </row>
    <row r="33" spans="1:3" ht="60" customHeight="1" x14ac:dyDescent="0.25">
      <c r="A33" s="82"/>
      <c r="B33" s="85" t="s">
        <v>79</v>
      </c>
      <c r="C33" s="82"/>
    </row>
    <row r="34" spans="1:3" ht="60" customHeight="1" x14ac:dyDescent="0.25">
      <c r="A34" s="82"/>
      <c r="B34" s="85" t="s">
        <v>80</v>
      </c>
      <c r="C34" s="82"/>
    </row>
    <row r="35" spans="1:3" x14ac:dyDescent="0.25">
      <c r="A35" s="82"/>
      <c r="B35" s="86"/>
      <c r="C35" s="82"/>
    </row>
    <row r="36" spans="1:3" x14ac:dyDescent="0.25">
      <c r="A36" s="82"/>
      <c r="B36" s="86"/>
      <c r="C36" s="82"/>
    </row>
    <row r="37" spans="1:3" x14ac:dyDescent="0.25">
      <c r="A37" s="82"/>
      <c r="B37" s="86"/>
      <c r="C37" s="82"/>
    </row>
    <row r="38" spans="1:3" x14ac:dyDescent="0.25">
      <c r="A38" s="82"/>
      <c r="B38" s="86"/>
      <c r="C38" s="82"/>
    </row>
    <row r="39" spans="1:3" x14ac:dyDescent="0.25">
      <c r="A39" s="82"/>
      <c r="B39" s="86"/>
      <c r="C39" s="82"/>
    </row>
    <row r="40" spans="1:3" x14ac:dyDescent="0.25">
      <c r="A40" s="82"/>
      <c r="B40" s="86"/>
      <c r="C40" s="82"/>
    </row>
    <row r="41" spans="1:3" x14ac:dyDescent="0.25">
      <c r="A41" s="82"/>
      <c r="B41" s="86"/>
      <c r="C41" s="82"/>
    </row>
    <row r="42" spans="1:3" x14ac:dyDescent="0.25">
      <c r="A42" s="82"/>
      <c r="B42" s="86"/>
      <c r="C42" s="82"/>
    </row>
    <row r="43" spans="1:3" x14ac:dyDescent="0.25">
      <c r="A43" s="82"/>
      <c r="B43" s="86"/>
      <c r="C43" s="82"/>
    </row>
    <row r="44" spans="1:3" x14ac:dyDescent="0.25">
      <c r="A44" s="82"/>
      <c r="B44" s="86"/>
      <c r="C44" s="82"/>
    </row>
    <row r="45" spans="1:3" x14ac:dyDescent="0.25">
      <c r="A45" s="82"/>
      <c r="B45" s="86"/>
      <c r="C45" s="82"/>
    </row>
    <row r="46" spans="1:3" x14ac:dyDescent="0.25">
      <c r="A46" s="82"/>
      <c r="B46" s="86"/>
      <c r="C46" s="82"/>
    </row>
    <row r="47" spans="1:3" x14ac:dyDescent="0.25">
      <c r="A47" s="82"/>
      <c r="B47" s="86"/>
      <c r="C47" s="82"/>
    </row>
    <row r="48" spans="1:3" x14ac:dyDescent="0.25">
      <c r="A48" s="82"/>
      <c r="B48" s="86"/>
      <c r="C48" s="82"/>
    </row>
    <row r="49" spans="1:3" ht="24.75" x14ac:dyDescent="0.25">
      <c r="A49" s="118" t="s">
        <v>113</v>
      </c>
      <c r="B49" s="80"/>
      <c r="C49" s="80"/>
    </row>
    <row r="50" spans="1:3" ht="15" customHeight="1" x14ac:dyDescent="0.25">
      <c r="A50" s="80"/>
      <c r="B50" s="81"/>
      <c r="C50" s="80"/>
    </row>
    <row r="51" spans="1:3" ht="30" customHeight="1" x14ac:dyDescent="0.25">
      <c r="A51" s="120" t="s">
        <v>81</v>
      </c>
      <c r="B51" s="120"/>
      <c r="C51" s="120"/>
    </row>
    <row r="52" spans="1:3" ht="18" x14ac:dyDescent="0.25">
      <c r="A52" s="82"/>
      <c r="B52" s="83"/>
      <c r="C52" s="82"/>
    </row>
    <row r="53" spans="1:3" ht="60" customHeight="1" x14ac:dyDescent="0.25">
      <c r="A53" s="82"/>
      <c r="B53" s="84" t="s">
        <v>82</v>
      </c>
      <c r="C53" s="82"/>
    </row>
    <row r="54" spans="1:3" ht="30" customHeight="1" x14ac:dyDescent="0.25">
      <c r="A54" s="82"/>
      <c r="B54" s="85" t="s">
        <v>90</v>
      </c>
      <c r="C54" s="82"/>
    </row>
    <row r="55" spans="1:3" ht="45" customHeight="1" x14ac:dyDescent="0.25">
      <c r="A55" s="82"/>
      <c r="B55" s="85" t="s">
        <v>83</v>
      </c>
      <c r="C55" s="82"/>
    </row>
    <row r="56" spans="1:3" ht="30" customHeight="1" x14ac:dyDescent="0.25">
      <c r="A56" s="82"/>
      <c r="B56" s="85" t="s">
        <v>84</v>
      </c>
      <c r="C56" s="82"/>
    </row>
    <row r="57" spans="1:3" ht="45" customHeight="1" x14ac:dyDescent="0.25">
      <c r="A57" s="82"/>
      <c r="B57" s="85" t="s">
        <v>85</v>
      </c>
      <c r="C57" s="82"/>
    </row>
    <row r="58" spans="1:3" ht="30" customHeight="1" x14ac:dyDescent="0.25">
      <c r="A58" s="82"/>
      <c r="B58" s="85" t="s">
        <v>86</v>
      </c>
      <c r="C58" s="82"/>
    </row>
    <row r="59" spans="1:3" ht="45" customHeight="1" x14ac:dyDescent="0.25">
      <c r="A59" s="82"/>
      <c r="B59" s="85" t="s">
        <v>87</v>
      </c>
      <c r="C59" s="82"/>
    </row>
    <row r="60" spans="1:3" ht="45" customHeight="1" x14ac:dyDescent="0.25">
      <c r="A60" s="82"/>
      <c r="B60" s="85" t="s">
        <v>88</v>
      </c>
      <c r="C60" s="82"/>
    </row>
    <row r="61" spans="1:3" x14ac:dyDescent="0.25">
      <c r="A61" s="82"/>
      <c r="B61" s="86"/>
      <c r="C61" s="82"/>
    </row>
    <row r="62" spans="1:3" x14ac:dyDescent="0.25">
      <c r="A62" s="82"/>
      <c r="B62" s="86"/>
      <c r="C62" s="82"/>
    </row>
    <row r="63" spans="1:3" x14ac:dyDescent="0.25">
      <c r="A63" s="82"/>
      <c r="B63" s="82"/>
      <c r="C63" s="82"/>
    </row>
    <row r="64" spans="1:3" x14ac:dyDescent="0.25">
      <c r="A64" s="82"/>
      <c r="B64" s="82"/>
      <c r="C64" s="82"/>
    </row>
    <row r="65" spans="1:3" x14ac:dyDescent="0.25">
      <c r="A65" s="78"/>
      <c r="B65" s="78"/>
      <c r="C65" s="78"/>
    </row>
    <row r="66" spans="1:3" x14ac:dyDescent="0.25">
      <c r="A66" s="78"/>
      <c r="B66" s="78"/>
      <c r="C66" s="78"/>
    </row>
    <row r="67" spans="1:3" x14ac:dyDescent="0.25">
      <c r="A67" s="78"/>
      <c r="B67" s="78"/>
      <c r="C67" s="78"/>
    </row>
    <row r="68" spans="1:3" x14ac:dyDescent="0.25">
      <c r="A68" s="78"/>
      <c r="B68" s="78"/>
      <c r="C68" s="78"/>
    </row>
    <row r="69" spans="1:3" x14ac:dyDescent="0.25">
      <c r="A69" s="78"/>
      <c r="B69" s="78"/>
      <c r="C69" s="78"/>
    </row>
    <row r="70" spans="1:3" x14ac:dyDescent="0.25">
      <c r="A70" s="78"/>
      <c r="B70" s="78"/>
      <c r="C70" s="78"/>
    </row>
    <row r="71" spans="1:3" x14ac:dyDescent="0.25">
      <c r="A71" s="78"/>
      <c r="B71" s="78"/>
      <c r="C71" s="78"/>
    </row>
    <row r="72" spans="1:3" x14ac:dyDescent="0.25">
      <c r="A72" s="78"/>
      <c r="B72" s="78"/>
      <c r="C72" s="78"/>
    </row>
    <row r="73" spans="1:3" x14ac:dyDescent="0.25">
      <c r="A73" s="78"/>
      <c r="B73" s="78"/>
      <c r="C73" s="78"/>
    </row>
    <row r="74" spans="1:3" ht="15.75" thickBot="1" x14ac:dyDescent="0.3">
      <c r="A74" s="78"/>
      <c r="B74" s="78"/>
      <c r="C74" s="78"/>
    </row>
    <row r="75" spans="1:3" ht="15.75" thickTop="1" x14ac:dyDescent="0.25">
      <c r="A75" s="78"/>
      <c r="B75" s="113"/>
      <c r="C75" s="78"/>
    </row>
    <row r="76" spans="1:3" ht="18.75" x14ac:dyDescent="0.3">
      <c r="A76" s="78"/>
      <c r="B76" s="114" t="s">
        <v>118</v>
      </c>
      <c r="C76" s="78"/>
    </row>
    <row r="77" spans="1:3" ht="15.75" thickBot="1" x14ac:dyDescent="0.3">
      <c r="A77" s="78"/>
      <c r="B77" s="115"/>
      <c r="C77" s="78"/>
    </row>
    <row r="78" spans="1:3" ht="15.75" thickTop="1" x14ac:dyDescent="0.25">
      <c r="A78" s="78"/>
      <c r="B78" s="78"/>
      <c r="C78" s="78"/>
    </row>
  </sheetData>
  <mergeCells count="2">
    <mergeCell ref="A51:C51"/>
    <mergeCell ref="A26:C26"/>
  </mergeCells>
  <hyperlinks>
    <hyperlink ref="B55" location="'P&amp;S'!E31" display="Value Relating offers a free one-on-one consulting session to deepen the insights into how this can add value to your life."/>
    <hyperlink ref="B76" r:id="rId1"/>
    <hyperlink ref="B6" r:id="rId2"/>
    <hyperlink ref="B10" r:id="rId3" display="As an alternative, similar surveys are available online. "/>
    <hyperlink ref="B12" r:id="rId4"/>
  </hyperlinks>
  <pageMargins left="0.7" right="0.7" top="0.75" bottom="0.75" header="0.3" footer="0.3"/>
  <pageSetup orientation="portrait" r:id="rId5"/>
  <headerFooter>
    <oddFooter>&amp;CRev 20170222</oddFooter>
  </headerFooter>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home</vt:lpstr>
      <vt:lpstr>survey</vt:lpstr>
      <vt:lpstr>L</vt:lpstr>
      <vt:lpstr>R</vt:lpstr>
      <vt:lpstr>C</vt:lpstr>
      <vt:lpstr>more</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dc:creator>
  <cp:lastModifiedBy>Dad</cp:lastModifiedBy>
  <cp:lastPrinted>2017-02-21T03:24:01Z</cp:lastPrinted>
  <dcterms:created xsi:type="dcterms:W3CDTF">2016-12-05T04:36:28Z</dcterms:created>
  <dcterms:modified xsi:type="dcterms:W3CDTF">2017-02-22T05:25:39Z</dcterms:modified>
</cp:coreProperties>
</file>