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C:\Users\Steph\Documents\StephTurner\Business\H - Need Response\SSTP tools\"/>
    </mc:Choice>
  </mc:AlternateContent>
  <xr:revisionPtr revIDLastSave="0" documentId="8_{DCE35741-A31D-4353-A679-D35F1851564D}" xr6:coauthVersionLast="45" xr6:coauthVersionMax="45" xr10:uidLastSave="{00000000-0000-0000-0000-000000000000}"/>
  <bookViews>
    <workbookView xWindow="-108" yWindow="-108" windowWidth="23256" windowHeight="12576" xr2:uid="{B7DF1056-991C-4538-91E9-B87B85DA7234}"/>
  </bookViews>
  <sheets>
    <sheet name="HP" sheetId="8" r:id="rId1"/>
    <sheet name="Send" sheetId="10" r:id="rId2"/>
  </sheets>
  <definedNames>
    <definedName name="_xlnm.Print_Area" localSheetId="0">HP!$A$1:$N$1542</definedName>
    <definedName name="_xlnm.Print_Area" localSheetId="1">Send!$A$1:$AB$420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59" i="10" l="1"/>
  <c r="P323" i="10"/>
  <c r="BY330" i="10"/>
  <c r="P304" i="10"/>
  <c r="BI407" i="10"/>
  <c r="BI404" i="10"/>
  <c r="BI401" i="10"/>
  <c r="BI398" i="10"/>
  <c r="BR402" i="10"/>
  <c r="BR405" i="10"/>
  <c r="BR408" i="10"/>
  <c r="BR399" i="10"/>
  <c r="B1233" i="8"/>
  <c r="BL1224" i="8" s="1"/>
  <c r="BB200" i="8"/>
  <c r="B199" i="8" s="1"/>
  <c r="BL1216" i="8" l="1"/>
  <c r="BL1220" i="8"/>
  <c r="BI414" i="10"/>
  <c r="P414" i="10" s="1"/>
  <c r="BI411" i="10"/>
  <c r="P411" i="10" s="1"/>
  <c r="F400" i="10"/>
  <c r="BK395" i="10" s="1"/>
  <c r="P407" i="10"/>
  <c r="P404" i="10"/>
  <c r="P401" i="10"/>
  <c r="P398" i="10"/>
  <c r="H361" i="10"/>
  <c r="G361" i="10"/>
  <c r="B363" i="10"/>
  <c r="BJ379" i="10"/>
  <c r="BI377" i="10" s="1"/>
  <c r="B365" i="10" s="1"/>
  <c r="BI394" i="10"/>
  <c r="P394" i="10" s="1"/>
  <c r="BL360" i="10"/>
  <c r="BJ360" i="10" s="1"/>
  <c r="BI359" i="10" s="1"/>
  <c r="BI356" i="10"/>
  <c r="BJ375" i="10"/>
  <c r="BJ374" i="10"/>
  <c r="BI373" i="10" s="1"/>
  <c r="BJ372" i="10"/>
  <c r="BJ371" i="10"/>
  <c r="BI370" i="10" s="1"/>
  <c r="BJ368" i="10"/>
  <c r="BJ367" i="10"/>
  <c r="BI366" i="10" s="1"/>
  <c r="BJ365" i="10"/>
  <c r="BJ364" i="10"/>
  <c r="BI363" i="10" s="1"/>
  <c r="BJ361" i="10"/>
  <c r="BJ358" i="10"/>
  <c r="BJ357" i="10"/>
  <c r="S342" i="10"/>
  <c r="BJ327" i="10"/>
  <c r="BI326" i="10" s="1"/>
  <c r="P335" i="10" s="1"/>
  <c r="BK320" i="10"/>
  <c r="BK319" i="10" s="1"/>
  <c r="BM316" i="10"/>
  <c r="CA326" i="10"/>
  <c r="CA317" i="10"/>
  <c r="CA314" i="10"/>
  <c r="CA313" i="10"/>
  <c r="CA311" i="10"/>
  <c r="CA321" i="10"/>
  <c r="CA307" i="10"/>
  <c r="BM308" i="10"/>
  <c r="BJ308" i="10" s="1"/>
  <c r="BM307" i="10" s="1"/>
  <c r="BK307" i="10"/>
  <c r="BO303" i="10"/>
  <c r="BK303" i="10"/>
  <c r="BS303" i="10"/>
  <c r="BM303" i="10"/>
  <c r="BI322" i="10"/>
  <c r="P330" i="10" s="1"/>
  <c r="BM299" i="10"/>
  <c r="BK299" i="10"/>
  <c r="BK296" i="10"/>
  <c r="BM296" i="10" s="1"/>
  <c r="BK295" i="10"/>
  <c r="BO295" i="10"/>
  <c r="BM295" i="10"/>
  <c r="BM141" i="10"/>
  <c r="BK141" i="10"/>
  <c r="BQ141" i="10"/>
  <c r="BO141" i="10" s="1"/>
  <c r="BI294" i="10" l="1"/>
  <c r="P298" i="10" s="1"/>
  <c r="BI318" i="10"/>
  <c r="P326" i="10" s="1"/>
  <c r="BI306" i="10"/>
  <c r="P314" i="10" s="1"/>
  <c r="P370" i="10"/>
  <c r="P373" i="10"/>
  <c r="P363" i="10"/>
  <c r="P366" i="10"/>
  <c r="P359" i="10"/>
  <c r="P356" i="10"/>
  <c r="CA330" i="10"/>
  <c r="BK311" i="10" s="1"/>
  <c r="BI310" i="10" s="1"/>
  <c r="P319" i="10" s="1"/>
  <c r="BI302" i="10"/>
  <c r="P308" i="10" s="1"/>
  <c r="BI298" i="10"/>
  <c r="BI140" i="10"/>
  <c r="R139" i="10" s="1"/>
  <c r="P284" i="10"/>
  <c r="BI264" i="10"/>
  <c r="P271" i="10" s="1"/>
  <c r="BP256" i="10"/>
  <c r="BL256" i="10"/>
  <c r="BL261" i="10"/>
  <c r="BK257" i="10" s="1"/>
  <c r="BL260" i="10"/>
  <c r="BN256" i="10" s="1"/>
  <c r="BN250" i="10"/>
  <c r="BM251" i="10" s="1"/>
  <c r="BJ251" i="10" s="1"/>
  <c r="Q202" i="10"/>
  <c r="Q200" i="10"/>
  <c r="Q199" i="10"/>
  <c r="Q246" i="10"/>
  <c r="G259" i="10"/>
  <c r="CB259" i="10"/>
  <c r="CB256" i="10"/>
  <c r="CB257" i="10"/>
  <c r="CB258" i="10"/>
  <c r="CB255" i="10"/>
  <c r="CB251" i="10"/>
  <c r="CB252" i="10"/>
  <c r="CB253" i="10"/>
  <c r="CB254" i="10"/>
  <c r="CB250" i="10"/>
  <c r="BP250" i="10"/>
  <c r="BL250" i="10"/>
  <c r="Q249" i="10"/>
  <c r="Q247" i="10"/>
  <c r="L261" i="10"/>
  <c r="Q248" i="10" s="1"/>
  <c r="L217" i="10"/>
  <c r="Q201" i="10" s="1"/>
  <c r="B225" i="10"/>
  <c r="P237" i="10"/>
  <c r="BI211" i="10"/>
  <c r="BK216" i="10"/>
  <c r="BI215" i="10" s="1"/>
  <c r="Q240" i="10" s="1"/>
  <c r="Q287" i="10" s="1"/>
  <c r="BP167" i="10"/>
  <c r="BP166" i="10"/>
  <c r="BI208" i="10"/>
  <c r="P224" i="10" s="1"/>
  <c r="BK206" i="10"/>
  <c r="BI205" i="10" s="1"/>
  <c r="P218" i="10" s="1"/>
  <c r="BL203" i="10"/>
  <c r="BT219" i="10"/>
  <c r="BT221" i="10"/>
  <c r="BJ203" i="10" s="1"/>
  <c r="BT222" i="10"/>
  <c r="BT223" i="10"/>
  <c r="BT224" i="10"/>
  <c r="BW218" i="10"/>
  <c r="BT218" i="10" s="1"/>
  <c r="BW217" i="10"/>
  <c r="BT217" i="10" s="1"/>
  <c r="BW220" i="10"/>
  <c r="BT220" i="10" s="1"/>
  <c r="BK316" i="10" l="1"/>
  <c r="BI314" i="10" s="1"/>
  <c r="BI255" i="10"/>
  <c r="P265" i="10" s="1"/>
  <c r="BM252" i="10"/>
  <c r="BJ252" i="10" s="1"/>
  <c r="BJ250" i="10"/>
  <c r="BI249" i="10" l="1"/>
  <c r="P251" i="10" s="1"/>
  <c r="BS202" i="10" l="1"/>
  <c r="BO202" i="10"/>
  <c r="BN202" i="10"/>
  <c r="BQ202" i="10"/>
  <c r="BM202" i="10"/>
  <c r="BK202" i="10"/>
  <c r="BU165" i="10"/>
  <c r="BU166" i="10"/>
  <c r="BU167" i="10"/>
  <c r="BU168" i="10"/>
  <c r="BU164" i="10"/>
  <c r="P194" i="10"/>
  <c r="BT170" i="10"/>
  <c r="BQ171" i="10"/>
  <c r="BQ170" i="10"/>
  <c r="BO171" i="10"/>
  <c r="BO170" i="10"/>
  <c r="BM171" i="10"/>
  <c r="BM170" i="10"/>
  <c r="BM183" i="10"/>
  <c r="BI182" i="10" s="1"/>
  <c r="P188" i="10" s="1"/>
  <c r="BK180" i="10"/>
  <c r="BI179" i="10" s="1"/>
  <c r="P183" i="10" s="1"/>
  <c r="Q160" i="10"/>
  <c r="Q162" i="10"/>
  <c r="Q159" i="10"/>
  <c r="Q178" i="10"/>
  <c r="Q213" i="10" s="1"/>
  <c r="Q260" i="10" s="1"/>
  <c r="Q176" i="10"/>
  <c r="Q211" i="10" s="1"/>
  <c r="Q258" i="10" s="1"/>
  <c r="Q177" i="10"/>
  <c r="Q212" i="10" s="1"/>
  <c r="Q259" i="10" s="1"/>
  <c r="Q179" i="10"/>
  <c r="Q214" i="10" s="1"/>
  <c r="Q261" i="10" s="1"/>
  <c r="Q180" i="10"/>
  <c r="Q215" i="10" s="1"/>
  <c r="Q262" i="10" s="1"/>
  <c r="BL24" i="10"/>
  <c r="BL25" i="10"/>
  <c r="BL26" i="10"/>
  <c r="BL23" i="10"/>
  <c r="BQ166" i="10" s="1"/>
  <c r="BO166" i="10" s="1"/>
  <c r="BV22" i="10"/>
  <c r="BV1" i="10" s="1"/>
  <c r="BV259" i="10" s="1"/>
  <c r="BU22" i="10"/>
  <c r="BU1" i="10" s="1"/>
  <c r="BU259" i="10" s="1"/>
  <c r="BT22" i="10"/>
  <c r="BT1" i="10" s="1"/>
  <c r="BT259" i="10" s="1"/>
  <c r="BS22" i="10"/>
  <c r="BS1" i="10" s="1"/>
  <c r="BS259" i="10" s="1"/>
  <c r="BR22" i="10"/>
  <c r="BR1" i="10" s="1"/>
  <c r="BR259" i="10" s="1"/>
  <c r="BQ22" i="10"/>
  <c r="BQ1" i="10" s="1"/>
  <c r="BQ259" i="10" s="1"/>
  <c r="BP22" i="10"/>
  <c r="BP1" i="10" s="1"/>
  <c r="BP259" i="10" s="1"/>
  <c r="BO22" i="10"/>
  <c r="BO1" i="10" s="1"/>
  <c r="BO259" i="10" s="1"/>
  <c r="BL3" i="10"/>
  <c r="BQ203" i="10" s="1"/>
  <c r="BL2" i="10"/>
  <c r="BN203" i="10" s="1"/>
  <c r="BM166" i="10"/>
  <c r="P163" i="10"/>
  <c r="BO164" i="10"/>
  <c r="BQ164" i="10"/>
  <c r="BM164" i="10" s="1"/>
  <c r="L186" i="10"/>
  <c r="Q161" i="10" s="1"/>
  <c r="BJ162" i="10"/>
  <c r="BT171" i="10"/>
  <c r="BB1474" i="8"/>
  <c r="BB1475" i="8"/>
  <c r="BB1476" i="8"/>
  <c r="BB1477" i="8"/>
  <c r="BB1478" i="8"/>
  <c r="BB1473" i="8"/>
  <c r="BB1295" i="8"/>
  <c r="BB1296" i="8"/>
  <c r="BB1297" i="8"/>
  <c r="BB1294" i="8"/>
  <c r="BB1165" i="8"/>
  <c r="BB1166" i="8"/>
  <c r="BB1167" i="8"/>
  <c r="BB1164" i="8"/>
  <c r="BB1123" i="8"/>
  <c r="BB1124" i="8"/>
  <c r="BB1125" i="8"/>
  <c r="BB1126" i="8"/>
  <c r="BB1127" i="8"/>
  <c r="BB1128" i="8"/>
  <c r="BB1129" i="8"/>
  <c r="BB1130" i="8"/>
  <c r="BB1131" i="8"/>
  <c r="BB1132" i="8"/>
  <c r="BB1133" i="8"/>
  <c r="BB1134" i="8"/>
  <c r="BB1135" i="8"/>
  <c r="BB1122" i="8"/>
  <c r="BB1094" i="8"/>
  <c r="BB1093" i="8"/>
  <c r="BB1092" i="8"/>
  <c r="BB1091" i="8"/>
  <c r="BB1087" i="8"/>
  <c r="BB1088" i="8"/>
  <c r="BB1089" i="8"/>
  <c r="BB1086" i="8"/>
  <c r="BB1080" i="8"/>
  <c r="BB1079" i="8"/>
  <c r="BB1056" i="8"/>
  <c r="BB1055" i="8"/>
  <c r="BF1182" i="8" s="1"/>
  <c r="BS205" i="8"/>
  <c r="BS207" i="8"/>
  <c r="BS209" i="8"/>
  <c r="BS211" i="8"/>
  <c r="BS213" i="8"/>
  <c r="BS215" i="8"/>
  <c r="BS217" i="8"/>
  <c r="BS219" i="8"/>
  <c r="BS221" i="8"/>
  <c r="BS203" i="8"/>
  <c r="BO203" i="10" l="1"/>
  <c r="BI201" i="10" s="1"/>
  <c r="P204" i="10" s="1"/>
  <c r="BJ166" i="10"/>
  <c r="BM165" i="10" s="1"/>
  <c r="BJ171" i="10"/>
  <c r="BI169" i="10" s="1"/>
  <c r="BJ170" i="10"/>
  <c r="BQ167" i="10"/>
  <c r="BO167" i="10" s="1"/>
  <c r="BM167" i="10"/>
  <c r="BJ164" i="10"/>
  <c r="BJ167" i="10" l="1"/>
  <c r="BL165" i="10" s="1"/>
  <c r="BJ165" i="10" s="1"/>
  <c r="BI163" i="10" s="1"/>
  <c r="P166" i="10" s="1"/>
  <c r="P170" i="10"/>
  <c r="BI102" i="8" l="1"/>
  <c r="BQ102" i="8" s="1"/>
  <c r="BI101" i="8"/>
  <c r="BQ101" i="8" s="1"/>
  <c r="BF102" i="8"/>
  <c r="BN102" i="8" s="1"/>
  <c r="BF101" i="8"/>
  <c r="BN101" i="8" s="1"/>
  <c r="B86" i="8" l="1"/>
  <c r="BB1526" i="8"/>
  <c r="BG1530" i="8"/>
  <c r="BG1531" i="8" s="1"/>
  <c r="BG1533" i="8" s="1"/>
  <c r="BG1534" i="8" s="1"/>
  <c r="BG1527" i="8"/>
  <c r="BG1528" i="8" s="1"/>
  <c r="BH1527" i="8"/>
  <c r="BH1528" i="8" s="1"/>
  <c r="BH1529" i="8" s="1"/>
  <c r="BH1530" i="8" s="1"/>
  <c r="BH1531" i="8" s="1"/>
  <c r="BH1532" i="8" s="1"/>
  <c r="BH1533" i="8" s="1"/>
  <c r="BH1534" i="8" s="1"/>
  <c r="BF1527" i="8"/>
  <c r="BF1528" i="8" s="1"/>
  <c r="BF1529" i="8" s="1"/>
  <c r="BF1530" i="8" s="1"/>
  <c r="BF1531" i="8" s="1"/>
  <c r="BF1532" i="8" s="1"/>
  <c r="BF1533" i="8" s="1"/>
  <c r="BF1534" i="8" s="1"/>
  <c r="BE1522" i="8"/>
  <c r="BE1521" i="8"/>
  <c r="BE1520" i="8"/>
  <c r="BE1518" i="8"/>
  <c r="G1527" i="8" s="1"/>
  <c r="BB1534" i="8" l="1"/>
  <c r="BB1528" i="8"/>
  <c r="BB1524" i="8" s="1"/>
  <c r="B1530" i="8" s="1"/>
  <c r="B1535" i="8" s="1"/>
  <c r="BB1530" i="8"/>
  <c r="BB1533" i="8"/>
  <c r="BB1529" i="8"/>
  <c r="BB1532" i="8"/>
  <c r="BB1531" i="8"/>
  <c r="BB1527" i="8"/>
  <c r="K1535" i="8" l="1"/>
  <c r="G1535" i="8"/>
  <c r="H1535" i="8"/>
  <c r="J1535" i="8"/>
  <c r="D1535" i="8"/>
  <c r="C1535" i="8"/>
  <c r="L1535" i="8"/>
  <c r="F1535" i="8"/>
  <c r="BF126" i="8" l="1"/>
  <c r="BE126" i="8"/>
  <c r="BN145" i="8"/>
  <c r="BE123" i="8" s="1"/>
  <c r="BB126" i="8" l="1"/>
  <c r="B126" i="8" s="1"/>
  <c r="BF160" i="8"/>
  <c r="BF161" i="8" s="1"/>
  <c r="BG123" i="8"/>
  <c r="BB123" i="8" s="1"/>
  <c r="B123" i="8" s="1"/>
  <c r="BJ1252" i="8"/>
  <c r="BJ1273" i="8" s="1"/>
  <c r="BJ1248" i="8" l="1"/>
  <c r="BJ1269" i="8" s="1"/>
  <c r="BH1337" i="8"/>
  <c r="BH1431" i="8"/>
  <c r="BJ1244" i="8"/>
  <c r="BJ1265" i="8" s="1"/>
  <c r="BH1244" i="8"/>
  <c r="BJ1256" i="8" s="1"/>
  <c r="BJ1277" i="8" s="1"/>
  <c r="BF1307" i="8"/>
  <c r="BF1421" i="8" s="1"/>
  <c r="BH1256" i="8"/>
  <c r="BH1277" i="8" s="1"/>
  <c r="BH1265" i="8"/>
  <c r="BH1252" i="8"/>
  <c r="BH1273" i="8" s="1"/>
  <c r="BE1273" i="8" s="1"/>
  <c r="BB985" i="8"/>
  <c r="B996" i="8" s="1"/>
  <c r="BB983" i="8"/>
  <c r="B989" i="8" s="1"/>
  <c r="BB982" i="8"/>
  <c r="B984" i="8" s="1"/>
  <c r="BB984" i="8"/>
  <c r="B993" i="8" s="1"/>
  <c r="BB981" i="8"/>
  <c r="B981" i="8" s="1"/>
  <c r="BB1185" i="8"/>
  <c r="B1186" i="8" s="1"/>
  <c r="BD1178" i="8"/>
  <c r="BF1180" i="8"/>
  <c r="BE1180" i="8"/>
  <c r="BF1178" i="8"/>
  <c r="BH1178" i="8" s="1"/>
  <c r="BF1173" i="8"/>
  <c r="BD1173" i="8" s="1"/>
  <c r="BD1179" i="8" s="1"/>
  <c r="BE1147" i="8"/>
  <c r="BD1147" i="8"/>
  <c r="BF1507" i="8" l="1"/>
  <c r="BH1248" i="8"/>
  <c r="BH1260" i="8" s="1"/>
  <c r="BH1281" i="8" s="1"/>
  <c r="BF1310" i="8"/>
  <c r="BC1310" i="8" s="1"/>
  <c r="BF1308" i="8"/>
  <c r="BC1308" i="8" s="1"/>
  <c r="BF1174" i="8"/>
  <c r="BD1180" i="8"/>
  <c r="BB1180" i="8" s="1"/>
  <c r="B1178" i="8" s="1"/>
  <c r="BI1104" i="8"/>
  <c r="BG1104" i="8"/>
  <c r="BE1104" i="8"/>
  <c r="BB1105" i="8"/>
  <c r="BC1104" i="8"/>
  <c r="BE1077" i="8"/>
  <c r="BG1147" i="8" s="1"/>
  <c r="BH1269" i="8" l="1"/>
  <c r="BD1174" i="8"/>
  <c r="BF1175" i="8"/>
  <c r="BI1147" i="8"/>
  <c r="BB1147" i="8" s="1"/>
  <c r="BB1104" i="8"/>
  <c r="B1106" i="8" s="1"/>
  <c r="BB1077" i="8"/>
  <c r="H1077" i="8" s="1"/>
  <c r="BE1500" i="8"/>
  <c r="BE1499" i="8"/>
  <c r="BE1498" i="8"/>
  <c r="BG1497" i="8"/>
  <c r="BH1497" i="8" s="1"/>
  <c r="BI1497" i="8" s="1"/>
  <c r="BJ1497" i="8" s="1"/>
  <c r="BK1497" i="8" s="1"/>
  <c r="BG1411" i="8"/>
  <c r="BH1411" i="8" s="1"/>
  <c r="BI1411" i="8" s="1"/>
  <c r="BJ1411" i="8" s="1"/>
  <c r="BK1411" i="8" s="1"/>
  <c r="BE1414" i="8"/>
  <c r="BE1413" i="8"/>
  <c r="BE1412" i="8"/>
  <c r="BG1315" i="8"/>
  <c r="BH1315" i="8" s="1"/>
  <c r="BI1315" i="8" s="1"/>
  <c r="BJ1315" i="8" s="1"/>
  <c r="BK1315" i="8" s="1"/>
  <c r="BE1319" i="8"/>
  <c r="BE1318" i="8"/>
  <c r="BE1317" i="8"/>
  <c r="BF1176" i="8" l="1"/>
  <c r="BD1175" i="8"/>
  <c r="BB1148" i="8"/>
  <c r="B1144" i="8" s="1"/>
  <c r="BH1326" i="8"/>
  <c r="BE1501" i="8"/>
  <c r="BE1415" i="8"/>
  <c r="BE1320" i="8"/>
  <c r="BF1177" i="8" l="1"/>
  <c r="BD1177" i="8" s="1"/>
  <c r="BD1176" i="8"/>
  <c r="BF1324" i="8"/>
  <c r="BC1324" i="8" s="1"/>
  <c r="BH1419" i="8"/>
  <c r="BF1326" i="8"/>
  <c r="BC1326" i="8" s="1"/>
  <c r="BH1421" i="8"/>
  <c r="BC1421" i="8" s="1"/>
  <c r="BH1507" i="8"/>
  <c r="BF1325" i="8"/>
  <c r="BF1402" i="8"/>
  <c r="BF1403" i="8" s="1"/>
  <c r="BC1403" i="8" s="1"/>
  <c r="BI1418" i="8"/>
  <c r="BI1323" i="8"/>
  <c r="BF1419" i="8"/>
  <c r="BF1505" i="8"/>
  <c r="BC1505" i="8" s="1"/>
  <c r="BH1325" i="8"/>
  <c r="BF1420" i="8"/>
  <c r="BC1420" i="8" s="1"/>
  <c r="BI1504" i="8"/>
  <c r="BF1506" i="8"/>
  <c r="BC1506" i="8" s="1"/>
  <c r="BE1502" i="8"/>
  <c r="BF1504" i="8" s="1"/>
  <c r="BE1416" i="8"/>
  <c r="BF1418" i="8" s="1"/>
  <c r="BF1309" i="8"/>
  <c r="BC1309" i="8" s="1"/>
  <c r="B1317" i="8"/>
  <c r="BE1321" i="8"/>
  <c r="BF1323" i="8" s="1"/>
  <c r="BC1419" i="8" l="1"/>
  <c r="BC1507" i="8"/>
  <c r="BC1418" i="8"/>
  <c r="BC1504" i="8"/>
  <c r="BC1508" i="8" s="1"/>
  <c r="BC1325" i="8"/>
  <c r="BF1490" i="8"/>
  <c r="BF1491" i="8" s="1"/>
  <c r="BF1404" i="8"/>
  <c r="B1411" i="8"/>
  <c r="BC1323" i="8"/>
  <c r="B1319" i="8"/>
  <c r="BF1405" i="8" l="1"/>
  <c r="BC1404" i="8"/>
  <c r="B1413" i="8" s="1"/>
  <c r="BF1492" i="8"/>
  <c r="BC1492" i="8" s="1"/>
  <c r="B1504" i="8" s="1"/>
  <c r="BC1491" i="8"/>
  <c r="B1502" i="8" s="1"/>
  <c r="BC1509" i="8"/>
  <c r="B1509" i="8" s="1"/>
  <c r="BC1422" i="8"/>
  <c r="BC1423" i="8" s="1"/>
  <c r="B1418" i="8" s="1"/>
  <c r="BC1327" i="8"/>
  <c r="BC1329" i="8" s="1"/>
  <c r="B1324" i="8" s="1"/>
  <c r="B1321" i="8"/>
  <c r="BF1493" i="8" l="1"/>
  <c r="BC1493" i="8" s="1"/>
  <c r="B1506" i="8" s="1"/>
  <c r="BC1405" i="8"/>
  <c r="B1415" i="8" s="1"/>
  <c r="BE610" i="8"/>
  <c r="B615" i="8" s="1"/>
  <c r="BE605" i="8"/>
  <c r="BE607" i="8"/>
  <c r="BE606" i="8"/>
  <c r="BB1139" i="8" l="1"/>
  <c r="BB1138" i="8"/>
  <c r="BB1137" i="8"/>
  <c r="BB1070" i="8"/>
  <c r="BB1069" i="8"/>
  <c r="BB1066" i="8"/>
  <c r="BB1065" i="8"/>
  <c r="BB1060" i="8"/>
  <c r="BB1059" i="8"/>
  <c r="B1059" i="8" s="1"/>
  <c r="BB180" i="8"/>
  <c r="BB179" i="8"/>
  <c r="BB178" i="8"/>
  <c r="BB177" i="8"/>
  <c r="BB176" i="8"/>
  <c r="BB175" i="8"/>
  <c r="BB173" i="8"/>
  <c r="BB172" i="8"/>
  <c r="BB170" i="8"/>
  <c r="BB169" i="8"/>
  <c r="BB168" i="8"/>
  <c r="BB167" i="8"/>
  <c r="BB161" i="8"/>
  <c r="BH160" i="8"/>
  <c r="BB157" i="8"/>
  <c r="BB156" i="8"/>
  <c r="BB155" i="8"/>
  <c r="BB154" i="8"/>
  <c r="BB153" i="8"/>
  <c r="BB152" i="8"/>
  <c r="BL151" i="8"/>
  <c r="BK151" i="8"/>
  <c r="BJ151" i="8"/>
  <c r="BI151" i="8"/>
  <c r="BH151" i="8"/>
  <c r="BG151" i="8"/>
  <c r="BF151" i="8"/>
  <c r="BE151" i="8"/>
  <c r="BB151" i="8" s="1"/>
  <c r="BB150" i="8"/>
  <c r="H132" i="8" s="1"/>
  <c r="BB149" i="8"/>
  <c r="BB148" i="8"/>
  <c r="BB147" i="8"/>
  <c r="BB146" i="8"/>
  <c r="BL145" i="8"/>
  <c r="BK145" i="8"/>
  <c r="BJ145" i="8"/>
  <c r="BI145" i="8"/>
  <c r="BH145" i="8"/>
  <c r="BG145" i="8"/>
  <c r="BF145" i="8"/>
  <c r="BE145" i="8"/>
  <c r="BL102" i="8" l="1"/>
  <c r="BL101" i="8"/>
  <c r="BJ160" i="8"/>
  <c r="BL160" i="8" s="1"/>
  <c r="BH1182" i="8" l="1"/>
  <c r="BD1182" i="8" s="1"/>
  <c r="BB1182" i="8" s="1"/>
  <c r="B1182" i="8" s="1"/>
  <c r="BB160" i="8"/>
  <c r="E1171" i="8" l="1"/>
  <c r="B1170" i="8"/>
  <c r="K1163" i="8" s="1"/>
  <c r="B1055" i="8"/>
  <c r="B1137" i="8"/>
  <c r="L1130" i="8"/>
  <c r="F1130" i="8"/>
  <c r="H1128" i="8"/>
  <c r="B1128" i="8"/>
  <c r="H1096" i="8"/>
  <c r="B1091" i="8"/>
  <c r="H1079" i="8"/>
  <c r="B1069" i="8"/>
  <c r="H1065" i="8"/>
  <c r="C1497" i="8"/>
  <c r="C1494" i="8"/>
  <c r="C1491" i="8"/>
  <c r="C1487" i="8"/>
  <c r="C1484" i="8"/>
  <c r="C1481" i="8"/>
  <c r="BM1468" i="8"/>
  <c r="BM1464" i="8"/>
  <c r="BM1460" i="8"/>
  <c r="BM1456" i="8"/>
  <c r="BM1452" i="8"/>
  <c r="BM1447" i="8"/>
  <c r="BM1443" i="8"/>
  <c r="BM1439" i="8"/>
  <c r="BM1435" i="8"/>
  <c r="BM1431" i="8"/>
  <c r="BH1452" i="8"/>
  <c r="BH1392" i="8"/>
  <c r="BG1392" i="8"/>
  <c r="BF1392" i="8"/>
  <c r="BE1392" i="8"/>
  <c r="BB1392" i="8" s="1"/>
  <c r="BH1391" i="8"/>
  <c r="BG1391" i="8"/>
  <c r="BF1391" i="8"/>
  <c r="BE1391" i="8"/>
  <c r="BB1391" i="8" s="1"/>
  <c r="BH1390" i="8"/>
  <c r="BG1390" i="8"/>
  <c r="BF1390" i="8"/>
  <c r="BE1390" i="8"/>
  <c r="BB1390" i="8" s="1"/>
  <c r="BH1389" i="8"/>
  <c r="BG1389" i="8"/>
  <c r="BF1389" i="8"/>
  <c r="BE1389" i="8"/>
  <c r="BB1389" i="8" s="1"/>
  <c r="BM1374" i="8"/>
  <c r="BM1370" i="8"/>
  <c r="BM1366" i="8"/>
  <c r="BM1362" i="8"/>
  <c r="BM1358" i="8"/>
  <c r="BM1353" i="8"/>
  <c r="BM1349" i="8"/>
  <c r="BM1345" i="8"/>
  <c r="BM1341" i="8"/>
  <c r="BM1337" i="8"/>
  <c r="BH1358" i="8"/>
  <c r="I1307" i="8"/>
  <c r="I1294" i="8"/>
  <c r="B1307" i="8"/>
  <c r="B1294" i="8"/>
  <c r="BE1225" i="8"/>
  <c r="J1222" i="8" s="1"/>
  <c r="BJ1224" i="8"/>
  <c r="BE1221" i="8"/>
  <c r="F1222" i="8" s="1"/>
  <c r="BJ1220" i="8"/>
  <c r="BE1217" i="8"/>
  <c r="B1222" i="8" s="1"/>
  <c r="BJ1216" i="8"/>
  <c r="BH1216" i="8" s="1"/>
  <c r="BT829" i="8"/>
  <c r="BT826" i="8"/>
  <c r="BD770" i="8"/>
  <c r="BB770" i="8"/>
  <c r="BD769" i="8"/>
  <c r="BB769" i="8"/>
  <c r="BD768" i="8"/>
  <c r="BB768" i="8"/>
  <c r="BD767" i="8"/>
  <c r="BB767" i="8"/>
  <c r="BD766" i="8"/>
  <c r="BB766" i="8"/>
  <c r="BD765" i="8"/>
  <c r="BB765" i="8"/>
  <c r="BD764" i="8"/>
  <c r="BB764" i="8"/>
  <c r="BD763" i="8"/>
  <c r="BB763" i="8"/>
  <c r="BD762" i="8"/>
  <c r="BB762" i="8"/>
  <c r="BD761" i="8"/>
  <c r="BB761" i="8"/>
  <c r="BD760" i="8"/>
  <c r="BB760" i="8"/>
  <c r="BL1171" i="8"/>
  <c r="BK1171" i="8"/>
  <c r="BJ1171" i="8"/>
  <c r="BI1171" i="8"/>
  <c r="BH1171" i="8"/>
  <c r="BG1171" i="8"/>
  <c r="BF1171" i="8"/>
  <c r="BE1171" i="8"/>
  <c r="BB1171" i="8" s="1"/>
  <c r="BL1170" i="8"/>
  <c r="BK1170" i="8"/>
  <c r="BJ1170" i="8"/>
  <c r="BI1170" i="8"/>
  <c r="BH1170" i="8"/>
  <c r="BG1170" i="8"/>
  <c r="BF1170" i="8"/>
  <c r="BE1170" i="8"/>
  <c r="BB1170" i="8" s="1"/>
  <c r="BL1169" i="8"/>
  <c r="BK1169" i="8"/>
  <c r="BJ1169" i="8"/>
  <c r="BI1169" i="8"/>
  <c r="BH1169" i="8"/>
  <c r="BG1169" i="8"/>
  <c r="BF1169" i="8"/>
  <c r="BE1169" i="8"/>
  <c r="BB1169" i="8" s="1"/>
  <c r="BL1168" i="8"/>
  <c r="BK1168" i="8"/>
  <c r="BJ1168" i="8"/>
  <c r="BI1168" i="8"/>
  <c r="BH1168" i="8"/>
  <c r="BG1168" i="8"/>
  <c r="BF1168" i="8"/>
  <c r="BE1168" i="8"/>
  <c r="BB1168" i="8" s="1"/>
  <c r="E1163" i="8"/>
  <c r="H1170" i="8" s="1"/>
  <c r="B1164" i="8"/>
  <c r="K1171" i="8" s="1"/>
  <c r="J1137" i="8"/>
  <c r="F1137" i="8"/>
  <c r="J1130" i="8"/>
  <c r="H1130" i="8"/>
  <c r="D1130" i="8"/>
  <c r="B1130" i="8"/>
  <c r="L1128" i="8"/>
  <c r="J1128" i="8"/>
  <c r="F1128" i="8"/>
  <c r="D1128" i="8"/>
  <c r="H1091" i="8"/>
  <c r="B1096" i="8"/>
  <c r="M1090" i="8"/>
  <c r="K1086" i="8"/>
  <c r="H1087" i="8"/>
  <c r="E1087" i="8"/>
  <c r="B1086" i="8"/>
  <c r="M1085" i="8"/>
  <c r="B1079" i="8"/>
  <c r="M1078" i="8"/>
  <c r="H1069" i="8"/>
  <c r="BX1068" i="8"/>
  <c r="M1068" i="8"/>
  <c r="B1065" i="8"/>
  <c r="BX1064" i="8"/>
  <c r="M1064" i="8"/>
  <c r="H1059" i="8"/>
  <c r="BL1058" i="8"/>
  <c r="BL1064" i="8" s="1"/>
  <c r="BL1068" i="8" s="1"/>
  <c r="BL1078" i="8" s="1"/>
  <c r="BL1085" i="8" s="1"/>
  <c r="BL1090" i="8" s="1"/>
  <c r="BL1120" i="8" s="1"/>
  <c r="BL1163" i="8" s="1"/>
  <c r="BL1293" i="8" s="1"/>
  <c r="BL1388" i="8" s="1"/>
  <c r="BL1472" i="8" s="1"/>
  <c r="BK1058" i="8"/>
  <c r="BK1064" i="8" s="1"/>
  <c r="BK1068" i="8" s="1"/>
  <c r="BK1078" i="8" s="1"/>
  <c r="BK1085" i="8" s="1"/>
  <c r="BK1090" i="8" s="1"/>
  <c r="BK1120" i="8" s="1"/>
  <c r="BK1163" i="8" s="1"/>
  <c r="BK1293" i="8" s="1"/>
  <c r="BK1388" i="8" s="1"/>
  <c r="BK1472" i="8" s="1"/>
  <c r="BJ1058" i="8"/>
  <c r="BJ1064" i="8" s="1"/>
  <c r="BJ1068" i="8" s="1"/>
  <c r="BJ1078" i="8" s="1"/>
  <c r="BJ1085" i="8" s="1"/>
  <c r="BJ1090" i="8" s="1"/>
  <c r="BJ1120" i="8" s="1"/>
  <c r="BJ1163" i="8" s="1"/>
  <c r="BJ1293" i="8" s="1"/>
  <c r="BJ1388" i="8" s="1"/>
  <c r="BJ1472" i="8" s="1"/>
  <c r="BI1058" i="8"/>
  <c r="BI1064" i="8" s="1"/>
  <c r="BI1068" i="8" s="1"/>
  <c r="BI1078" i="8" s="1"/>
  <c r="BI1085" i="8" s="1"/>
  <c r="BI1090" i="8" s="1"/>
  <c r="BI1120" i="8" s="1"/>
  <c r="BI1163" i="8" s="1"/>
  <c r="BI1293" i="8" s="1"/>
  <c r="BI1388" i="8" s="1"/>
  <c r="BI1472" i="8" s="1"/>
  <c r="BH1058" i="8"/>
  <c r="BH1064" i="8" s="1"/>
  <c r="BH1068" i="8" s="1"/>
  <c r="BH1078" i="8" s="1"/>
  <c r="BH1085" i="8" s="1"/>
  <c r="BH1090" i="8" s="1"/>
  <c r="BH1120" i="8" s="1"/>
  <c r="BH1163" i="8" s="1"/>
  <c r="BH1293" i="8" s="1"/>
  <c r="BH1388" i="8" s="1"/>
  <c r="BH1472" i="8" s="1"/>
  <c r="BG1058" i="8"/>
  <c r="BG1064" i="8" s="1"/>
  <c r="BG1068" i="8" s="1"/>
  <c r="BG1078" i="8" s="1"/>
  <c r="BG1085" i="8" s="1"/>
  <c r="BG1090" i="8" s="1"/>
  <c r="BG1120" i="8" s="1"/>
  <c r="BG1163" i="8" s="1"/>
  <c r="BG1293" i="8" s="1"/>
  <c r="BG1388" i="8" s="1"/>
  <c r="BG1472" i="8" s="1"/>
  <c r="BF1058" i="8"/>
  <c r="BF1064" i="8" s="1"/>
  <c r="BF1068" i="8" s="1"/>
  <c r="BF1078" i="8" s="1"/>
  <c r="BF1085" i="8" s="1"/>
  <c r="BF1090" i="8" s="1"/>
  <c r="BF1120" i="8" s="1"/>
  <c r="BF1163" i="8" s="1"/>
  <c r="BF1293" i="8" s="1"/>
  <c r="BF1388" i="8" s="1"/>
  <c r="BF1472" i="8" s="1"/>
  <c r="BE1058" i="8"/>
  <c r="BE1064" i="8" s="1"/>
  <c r="BE1068" i="8" s="1"/>
  <c r="BE1078" i="8" s="1"/>
  <c r="BE1085" i="8" s="1"/>
  <c r="BE1090" i="8" s="1"/>
  <c r="BE1120" i="8" s="1"/>
  <c r="BE1163" i="8" s="1"/>
  <c r="BE1293" i="8" s="1"/>
  <c r="BE1388" i="8" s="1"/>
  <c r="BE1472" i="8" s="1"/>
  <c r="M1058" i="8"/>
  <c r="CA1057" i="8"/>
  <c r="BX1057" i="8"/>
  <c r="CA1056" i="8"/>
  <c r="BX1056" i="8"/>
  <c r="H1055" i="8"/>
  <c r="H1164" i="8" l="1"/>
  <c r="B1388" i="8"/>
  <c r="B1401" i="8"/>
  <c r="I1388" i="8"/>
  <c r="I1401" i="8"/>
  <c r="BE1244" i="8"/>
  <c r="I1244" i="8" s="1"/>
  <c r="BJ1337" i="8"/>
  <c r="BE1337" i="8" s="1"/>
  <c r="I1337" i="8" s="1"/>
  <c r="BE1265" i="8"/>
  <c r="I1265" i="8" s="1"/>
  <c r="BH1341" i="8"/>
  <c r="BH1345" i="8" s="1"/>
  <c r="BV1056" i="8"/>
  <c r="BW1061" i="8" s="1"/>
  <c r="BV1057" i="8"/>
  <c r="BW1062" i="8" s="1"/>
  <c r="BH1435" i="8"/>
  <c r="BJ1435" i="8" s="1"/>
  <c r="BE1435" i="8" s="1"/>
  <c r="I1435" i="8" s="1"/>
  <c r="BJ1431" i="8"/>
  <c r="BE1431" i="8" s="1"/>
  <c r="I1431" i="8" s="1"/>
  <c r="BD772" i="8"/>
  <c r="BB772" i="8"/>
  <c r="BH1220" i="8"/>
  <c r="BE1216" i="8"/>
  <c r="B1216" i="8" s="1"/>
  <c r="BH1362" i="8"/>
  <c r="BH1456" i="8"/>
  <c r="BJ1452" i="8"/>
  <c r="BE1452" i="8" s="1"/>
  <c r="I1452" i="8" s="1"/>
  <c r="BJ1358" i="8"/>
  <c r="BE1358" i="8" s="1"/>
  <c r="I1358" i="8" s="1"/>
  <c r="M268" i="8"/>
  <c r="B268" i="8"/>
  <c r="BF109" i="8"/>
  <c r="BF113" i="8"/>
  <c r="BU264" i="8"/>
  <c r="BU261" i="8"/>
  <c r="BU258" i="8"/>
  <c r="BU255" i="8"/>
  <c r="BU252" i="8"/>
  <c r="BU249" i="8"/>
  <c r="BU246" i="8"/>
  <c r="BU243" i="8"/>
  <c r="BX270" i="8"/>
  <c r="BY270" i="8"/>
  <c r="BZ270" i="8"/>
  <c r="BW270" i="8"/>
  <c r="N66" i="8"/>
  <c r="A66" i="8"/>
  <c r="BB660" i="8"/>
  <c r="BB659" i="8"/>
  <c r="BB658" i="8"/>
  <c r="BB657" i="8"/>
  <c r="BB214" i="8"/>
  <c r="BB213" i="8"/>
  <c r="BB212" i="8"/>
  <c r="BB211" i="8"/>
  <c r="BT273" i="8"/>
  <c r="BT276" i="8"/>
  <c r="BQ205" i="8"/>
  <c r="BQ207" i="8"/>
  <c r="BQ209" i="8"/>
  <c r="BQ211" i="8"/>
  <c r="BQ213" i="8"/>
  <c r="BQ215" i="8"/>
  <c r="BQ217" i="8"/>
  <c r="BQ219" i="8"/>
  <c r="BQ221" i="8"/>
  <c r="BQ203" i="8"/>
  <c r="BT205" i="8"/>
  <c r="BT207" i="8"/>
  <c r="BT209" i="8"/>
  <c r="BT211" i="8"/>
  <c r="BT213" i="8"/>
  <c r="BT215" i="8"/>
  <c r="BT217" i="8"/>
  <c r="BT219" i="8"/>
  <c r="BT221" i="8"/>
  <c r="BT203" i="8"/>
  <c r="BB775" i="8" l="1"/>
  <c r="B772" i="8" s="1"/>
  <c r="BE1269" i="8"/>
  <c r="I1269" i="8" s="1"/>
  <c r="BH1439" i="8"/>
  <c r="BH1443" i="8" s="1"/>
  <c r="BJ1341" i="8"/>
  <c r="BE1341" i="8" s="1"/>
  <c r="I1341" i="8" s="1"/>
  <c r="BE106" i="8"/>
  <c r="BB182" i="8" s="1"/>
  <c r="B180" i="8" s="1"/>
  <c r="BE107" i="8"/>
  <c r="E753" i="8"/>
  <c r="E749" i="8"/>
  <c r="B756" i="8"/>
  <c r="B752" i="8"/>
  <c r="B748" i="8"/>
  <c r="E756" i="8"/>
  <c r="E752" i="8"/>
  <c r="E748" i="8"/>
  <c r="B755" i="8"/>
  <c r="B751" i="8"/>
  <c r="B747" i="8"/>
  <c r="E754" i="8"/>
  <c r="B749" i="8"/>
  <c r="E755" i="8"/>
  <c r="E751" i="8"/>
  <c r="E747" i="8"/>
  <c r="B754" i="8"/>
  <c r="B750" i="8"/>
  <c r="E750" i="8"/>
  <c r="B753" i="8"/>
  <c r="L753" i="8"/>
  <c r="L752" i="8"/>
  <c r="L755" i="8"/>
  <c r="L751" i="8"/>
  <c r="I755" i="8"/>
  <c r="I751" i="8"/>
  <c r="L747" i="8"/>
  <c r="L754" i="8"/>
  <c r="L750" i="8"/>
  <c r="I754" i="8"/>
  <c r="I750" i="8"/>
  <c r="I756" i="8"/>
  <c r="L749" i="8"/>
  <c r="I753" i="8"/>
  <c r="I749" i="8"/>
  <c r="I748" i="8"/>
  <c r="L756" i="8"/>
  <c r="I752" i="8"/>
  <c r="L748" i="8"/>
  <c r="I747" i="8"/>
  <c r="BH1460" i="8"/>
  <c r="BJ1456" i="8"/>
  <c r="BE1248" i="8"/>
  <c r="I1248" i="8" s="1"/>
  <c r="BH1366" i="8"/>
  <c r="BJ1362" i="8"/>
  <c r="BE1362" i="8" s="1"/>
  <c r="I1362" i="8" s="1"/>
  <c r="BH1349" i="8"/>
  <c r="BJ1345" i="8"/>
  <c r="BE1345" i="8" s="1"/>
  <c r="I1345" i="8" s="1"/>
  <c r="BH1224" i="8"/>
  <c r="BE1224" i="8" s="1"/>
  <c r="J1216" i="8" s="1"/>
  <c r="BE1220" i="8"/>
  <c r="F1216" i="8" s="1"/>
  <c r="BU268" i="8"/>
  <c r="BQ224" i="8"/>
  <c r="BX227" i="8"/>
  <c r="BW227" i="8"/>
  <c r="BS224" i="8"/>
  <c r="BJ620" i="8" l="1"/>
  <c r="BL620" i="8"/>
  <c r="BE1456" i="8"/>
  <c r="I1456" i="8" s="1"/>
  <c r="BJ1439" i="8"/>
  <c r="BE1439" i="8" s="1"/>
  <c r="I1439" i="8" s="1"/>
  <c r="BH1353" i="8"/>
  <c r="BE1353" i="8" s="1"/>
  <c r="I1353" i="8" s="1"/>
  <c r="BJ1349" i="8"/>
  <c r="BE1349" i="8" s="1"/>
  <c r="I1349" i="8" s="1"/>
  <c r="BH1464" i="8"/>
  <c r="BJ1460" i="8"/>
  <c r="BE1460" i="8" s="1"/>
  <c r="I1460" i="8" s="1"/>
  <c r="BH1370" i="8"/>
  <c r="BJ1366" i="8"/>
  <c r="BE1366" i="8" s="1"/>
  <c r="I1366" i="8" s="1"/>
  <c r="BH1447" i="8"/>
  <c r="BE1447" i="8" s="1"/>
  <c r="I1447" i="8" s="1"/>
  <c r="BJ1443" i="8"/>
  <c r="BE1443" i="8" s="1"/>
  <c r="I1443" i="8" s="1"/>
  <c r="BE1252" i="8"/>
  <c r="I1252" i="8" s="1"/>
  <c r="BX266" i="8"/>
  <c r="BT266" i="8" s="1"/>
  <c r="C268" i="8" s="1"/>
  <c r="BY227" i="8"/>
  <c r="BF76" i="8"/>
  <c r="BF75" i="8"/>
  <c r="I1273" i="8" l="1"/>
  <c r="BF67" i="8"/>
  <c r="B66" i="8" s="1"/>
  <c r="BF70" i="8"/>
  <c r="B68" i="8" s="1"/>
  <c r="BF72" i="8"/>
  <c r="B80" i="8" s="1"/>
  <c r="BF71" i="8"/>
  <c r="B74" i="8" s="1"/>
  <c r="BH620" i="8"/>
  <c r="BE612" i="8" s="1"/>
  <c r="B619" i="8" s="1"/>
  <c r="BH1374" i="8"/>
  <c r="BE1374" i="8" s="1"/>
  <c r="I1374" i="8" s="1"/>
  <c r="BJ1370" i="8"/>
  <c r="BE1370" i="8" s="1"/>
  <c r="I1370" i="8" s="1"/>
  <c r="BE1281" i="8"/>
  <c r="I1282" i="8" s="1"/>
  <c r="BH1468" i="8"/>
  <c r="BE1468" i="8" s="1"/>
  <c r="I1468" i="8" s="1"/>
  <c r="BJ1464" i="8"/>
  <c r="BE1464" i="8" s="1"/>
  <c r="I1464" i="8" s="1"/>
  <c r="BE1256" i="8"/>
  <c r="I1256" i="8" s="1"/>
  <c r="BE1260" i="8"/>
  <c r="I1260" i="8" s="1"/>
  <c r="BD102" i="8"/>
  <c r="B164" i="8"/>
  <c r="CA227" i="8"/>
  <c r="BT224" i="8" s="1"/>
  <c r="BZ227" i="8"/>
  <c r="BD101" i="8"/>
  <c r="K144" i="8"/>
  <c r="H144" i="8"/>
  <c r="K140" i="8"/>
  <c r="H140" i="8"/>
  <c r="K136" i="8"/>
  <c r="H136" i="8"/>
  <c r="B145" i="8"/>
  <c r="B141" i="8"/>
  <c r="B137" i="8"/>
  <c r="B133" i="8"/>
  <c r="BE656" i="8"/>
  <c r="BB215" i="8"/>
  <c r="BB216" i="8"/>
  <c r="BB217" i="8"/>
  <c r="BB218" i="8"/>
  <c r="BL656" i="8"/>
  <c r="BG656" i="8"/>
  <c r="BH656" i="8"/>
  <c r="BI656" i="8"/>
  <c r="BJ656" i="8"/>
  <c r="BK656" i="8"/>
  <c r="BF656" i="8"/>
  <c r="BE1277" i="8" l="1"/>
  <c r="I1277" i="8" s="1"/>
  <c r="BT225" i="8"/>
  <c r="K132" i="8"/>
  <c r="BW260" i="8"/>
  <c r="BW248" i="8"/>
  <c r="BW257" i="8"/>
  <c r="BW245" i="8"/>
  <c r="BW242" i="8"/>
  <c r="BW263" i="8"/>
  <c r="BW254" i="8"/>
  <c r="BW251" i="8"/>
  <c r="BY263" i="8"/>
  <c r="BY251" i="8"/>
  <c r="BY260" i="8"/>
  <c r="BY248" i="8"/>
  <c r="BY257" i="8"/>
  <c r="BY245" i="8"/>
  <c r="BY254" i="8"/>
  <c r="B160" i="8"/>
  <c r="BY242" i="8"/>
  <c r="BX228" i="8"/>
  <c r="BT251" i="8" l="1"/>
  <c r="B254" i="8" s="1"/>
  <c r="BT245" i="8"/>
  <c r="B248" i="8" s="1"/>
  <c r="BT257" i="8"/>
  <c r="B260" i="8" s="1"/>
  <c r="BT254" i="8"/>
  <c r="B257" i="8" s="1"/>
  <c r="BT263" i="8"/>
  <c r="B266" i="8" s="1"/>
  <c r="BT248" i="8"/>
  <c r="B251" i="8" s="1"/>
  <c r="BT242" i="8"/>
  <c r="B245" i="8" s="1"/>
  <c r="BT260" i="8"/>
  <c r="B263" i="8" s="1"/>
  <c r="BZ228" i="8"/>
  <c r="BT228" i="8" s="1"/>
  <c r="C223" i="8" s="1"/>
  <c r="BX229" i="8"/>
  <c r="BT229" i="8" s="1"/>
  <c r="B228"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M1536" authorId="0" shapeId="0" xr:uid="{A9AC108C-D75C-4A39-BAB9-3526B734FCC7}">
      <text>
        <r>
          <rPr>
            <b/>
            <sz val="12"/>
            <color indexed="81"/>
            <rFont val="Tahoma"/>
            <family val="2"/>
          </rPr>
          <t>How to save your personalized version of this to a PDF</t>
        </r>
        <r>
          <rPr>
            <sz val="9"/>
            <color indexed="81"/>
            <rFont val="Tahoma"/>
            <family val="2"/>
          </rPr>
          <t xml:space="preserve">
</t>
        </r>
        <r>
          <rPr>
            <sz val="11"/>
            <color indexed="81"/>
            <rFont val="Tahoma"/>
            <family val="2"/>
          </rPr>
          <t xml:space="preserve">1. Click the File menu (upper left).
2. Click Save As (in the list of options).
3. Click Browse to choose a location to keep your saved PDF.
4. Click on the file name highlighted in blue to change the name of this personalized version.
5. Click on Excel Workbook below the file name, then select PDF from the dropdown list.
6. Click on the Save button (lower right, to the left of the Cancel button).
That's all there is to it. Now you have a saved copy of how you answered the Interactives. Now you can change the Interactives again, and save those to another file name. </t>
        </r>
        <r>
          <rPr>
            <sz val="9"/>
            <color indexed="81"/>
            <rFont val="Tahoma"/>
            <family val="2"/>
          </rPr>
          <t xml:space="preserve">
</t>
        </r>
        <r>
          <rPr>
            <sz val="9"/>
            <color indexed="20"/>
            <rFont val="Tahoma"/>
            <family val="2"/>
          </rPr>
          <t>[NOTE: these instructions sit outside the print area, so will not be included.]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N2" authorId="0" shapeId="0" xr:uid="{2F70317C-0EF1-458B-9C00-42DFBF32CABF}">
      <text>
        <r>
          <rPr>
            <sz val="9"/>
            <color indexed="81"/>
            <rFont val="Tahoma"/>
            <family val="2"/>
          </rPr>
          <t xml:space="preserve">
</t>
        </r>
      </text>
    </comment>
    <comment ref="N38" authorId="0" shapeId="0" xr:uid="{357F7DE4-F72F-483E-86B1-CE9DC686B474}">
      <text>
        <r>
          <rPr>
            <sz val="9"/>
            <color indexed="81"/>
            <rFont val="Tahoma"/>
            <family val="2"/>
          </rPr>
          <t xml:space="preserve">
</t>
        </r>
      </text>
    </comment>
    <comment ref="AB75" authorId="0" shapeId="0" xr:uid="{545A5906-5A89-4392-92D1-514549DFD1B3}">
      <text>
        <r>
          <rPr>
            <sz val="9"/>
            <color indexed="81"/>
            <rFont val="Tahoma"/>
            <family val="2"/>
          </rPr>
          <t xml:space="preserve">
</t>
        </r>
      </text>
    </comment>
    <comment ref="N88" authorId="0" shapeId="0" xr:uid="{874CDCDD-B410-4F8F-B38E-C1BBF48C623E}">
      <text/>
    </comment>
    <comment ref="N117" authorId="0" shapeId="0" xr:uid="{0A6B5D94-C1C7-4D94-8DCC-464BBE785A3F}">
      <text/>
    </comment>
    <comment ref="AB117" authorId="0" shapeId="0" xr:uid="{D005A88B-539E-4551-9DE5-7743EA39DC08}">
      <text/>
    </comment>
    <comment ref="W138" authorId="0" shapeId="0" xr:uid="{753D57AD-1106-41D1-BA75-49D4AC82ABD4}">
      <text>
        <r>
          <rPr>
            <sz val="9"/>
            <color indexed="81"/>
            <rFont val="Tahoma"/>
            <family val="2"/>
          </rPr>
          <t xml:space="preserve">
</t>
        </r>
      </text>
    </comment>
    <comment ref="AB139" authorId="0" shapeId="0" xr:uid="{3DC68EA7-29AB-46B1-A413-1F4DF18CDE9E}">
      <text/>
    </comment>
    <comment ref="AB158" authorId="0" shapeId="0" xr:uid="{05FC8FB5-E454-4914-994B-F7922D3A438C}">
      <text/>
    </comment>
    <comment ref="AB198" authorId="0" shapeId="0" xr:uid="{9FC2A784-5AFB-45EF-B7B1-B5DC43DC8C3A}">
      <text>
        <r>
          <rPr>
            <sz val="9"/>
            <color indexed="81"/>
            <rFont val="Tahoma"/>
            <family val="2"/>
          </rPr>
          <t xml:space="preserve">
</t>
        </r>
      </text>
    </comment>
    <comment ref="AB245" authorId="0" shapeId="0" xr:uid="{FCA71EE1-C647-45B4-8485-E7599B3D36BD}">
      <text>
        <r>
          <rPr>
            <sz val="9"/>
            <color indexed="81"/>
            <rFont val="Tahoma"/>
            <family val="2"/>
          </rPr>
          <t xml:space="preserve">
</t>
        </r>
      </text>
    </comment>
    <comment ref="D264" authorId="0" shapeId="0" xr:uid="{5978CDD2-456D-498E-BC2A-C1828759CB1B}">
      <text>
        <r>
          <rPr>
            <b/>
            <sz val="11"/>
            <color indexed="81"/>
            <rFont val="Tahoma"/>
            <family val="2"/>
          </rPr>
          <t>your most local rep</t>
        </r>
        <r>
          <rPr>
            <b/>
            <sz val="9"/>
            <color indexed="81"/>
            <rFont val="Tahoma"/>
            <family val="2"/>
          </rPr>
          <t>:</t>
        </r>
        <r>
          <rPr>
            <sz val="9"/>
            <color indexed="81"/>
            <rFont val="Tahoma"/>
            <family val="2"/>
          </rPr>
          <t xml:space="preserve">
</t>
        </r>
      </text>
    </comment>
    <comment ref="H264" authorId="0" shapeId="0" xr:uid="{37D87E40-766C-4A66-8A9C-5F6A4C84DE78}">
      <text>
        <r>
          <rPr>
            <b/>
            <sz val="9"/>
            <color indexed="81"/>
            <rFont val="Tahoma"/>
            <family val="2"/>
          </rPr>
          <t>D = Democrat
R = Republican
O = other party</t>
        </r>
        <r>
          <rPr>
            <sz val="9"/>
            <color indexed="81"/>
            <rFont val="Tahoma"/>
            <family val="2"/>
          </rPr>
          <t xml:space="preserve">
</t>
        </r>
      </text>
    </comment>
    <comment ref="D265" authorId="0" shapeId="0" xr:uid="{3A48CB96-01BF-4BEA-B2AC-78AF5B4E0873}">
      <text>
        <r>
          <rPr>
            <b/>
            <sz val="11"/>
            <color indexed="81"/>
            <rFont val="Tahoma"/>
            <family val="2"/>
          </rPr>
          <t>your state legislature rep</t>
        </r>
        <r>
          <rPr>
            <b/>
            <sz val="9"/>
            <color indexed="81"/>
            <rFont val="Tahoma"/>
            <family val="2"/>
          </rPr>
          <t>:</t>
        </r>
        <r>
          <rPr>
            <sz val="9"/>
            <color indexed="81"/>
            <rFont val="Tahoma"/>
            <family val="2"/>
          </rPr>
          <t xml:space="preserve">
</t>
        </r>
      </text>
    </comment>
    <comment ref="H265" authorId="0" shapeId="0" xr:uid="{46A7DD4E-83A2-4192-ACC5-1579F471D9E3}">
      <text>
        <r>
          <rPr>
            <b/>
            <sz val="9"/>
            <color indexed="81"/>
            <rFont val="Tahoma"/>
            <family val="2"/>
          </rPr>
          <t>D = Democrat
R = Republican
O = other party</t>
        </r>
        <r>
          <rPr>
            <sz val="9"/>
            <color indexed="81"/>
            <rFont val="Tahoma"/>
            <family val="2"/>
          </rPr>
          <t xml:space="preserve">
</t>
        </r>
      </text>
    </comment>
    <comment ref="D266" authorId="0" shapeId="0" xr:uid="{92126645-82E8-4A1B-B2E6-928CFEA23291}">
      <text>
        <r>
          <rPr>
            <b/>
            <sz val="11"/>
            <color indexed="81"/>
            <rFont val="Tahoma"/>
            <family val="2"/>
          </rPr>
          <t>your state senator</t>
        </r>
        <r>
          <rPr>
            <b/>
            <sz val="9"/>
            <color indexed="81"/>
            <rFont val="Tahoma"/>
            <family val="2"/>
          </rPr>
          <t>:</t>
        </r>
        <r>
          <rPr>
            <sz val="9"/>
            <color indexed="81"/>
            <rFont val="Tahoma"/>
            <family val="2"/>
          </rPr>
          <t xml:space="preserve">
</t>
        </r>
      </text>
    </comment>
    <comment ref="H266" authorId="0" shapeId="0" xr:uid="{DE5A9ACC-6243-4072-AC6E-6EBA052AADD0}">
      <text>
        <r>
          <rPr>
            <b/>
            <sz val="9"/>
            <color indexed="81"/>
            <rFont val="Tahoma"/>
            <family val="2"/>
          </rPr>
          <t>D = Democrat
R = Republican
O = other party</t>
        </r>
        <r>
          <rPr>
            <sz val="9"/>
            <color indexed="81"/>
            <rFont val="Tahoma"/>
            <family val="2"/>
          </rPr>
          <t xml:space="preserve">
</t>
        </r>
      </text>
    </comment>
    <comment ref="D267" authorId="0" shapeId="0" xr:uid="{6D97F10E-F940-489A-9885-FD22E20E05F9}">
      <text>
        <r>
          <rPr>
            <b/>
            <sz val="11"/>
            <color indexed="81"/>
            <rFont val="Tahoma"/>
            <family val="2"/>
          </rPr>
          <t>your US House Representative</t>
        </r>
        <r>
          <rPr>
            <b/>
            <sz val="9"/>
            <color indexed="81"/>
            <rFont val="Tahoma"/>
            <family val="2"/>
          </rPr>
          <t>:</t>
        </r>
        <r>
          <rPr>
            <sz val="9"/>
            <color indexed="81"/>
            <rFont val="Tahoma"/>
            <family val="2"/>
          </rPr>
          <t xml:space="preserve">
</t>
        </r>
      </text>
    </comment>
    <comment ref="H267" authorId="0" shapeId="0" xr:uid="{4EA129EE-94E5-427C-9FC8-1AC5BEC4B276}">
      <text>
        <r>
          <rPr>
            <b/>
            <sz val="9"/>
            <color indexed="81"/>
            <rFont val="Tahoma"/>
            <family val="2"/>
          </rPr>
          <t>D = Democrat
R = Republican
O = other party</t>
        </r>
        <r>
          <rPr>
            <sz val="9"/>
            <color indexed="81"/>
            <rFont val="Tahoma"/>
            <family val="2"/>
          </rPr>
          <t xml:space="preserve">
</t>
        </r>
      </text>
    </comment>
    <comment ref="D268" authorId="0" shapeId="0" xr:uid="{AAC89EC6-EF36-4CE6-9F92-525C8A353BB7}">
      <text>
        <r>
          <rPr>
            <b/>
            <sz val="11"/>
            <color indexed="81"/>
            <rFont val="Tahoma"/>
            <family val="2"/>
          </rPr>
          <t>your US Senator</t>
        </r>
        <r>
          <rPr>
            <b/>
            <sz val="9"/>
            <color indexed="81"/>
            <rFont val="Tahoma"/>
            <family val="2"/>
          </rPr>
          <t>:</t>
        </r>
        <r>
          <rPr>
            <sz val="9"/>
            <color indexed="81"/>
            <rFont val="Tahoma"/>
            <family val="2"/>
          </rPr>
          <t xml:space="preserve">
</t>
        </r>
      </text>
    </comment>
    <comment ref="H268" authorId="0" shapeId="0" xr:uid="{C71C349E-DFE5-4868-9CB1-DFD949AABAA6}">
      <text>
        <r>
          <rPr>
            <b/>
            <sz val="9"/>
            <color indexed="81"/>
            <rFont val="Tahoma"/>
            <family val="2"/>
          </rPr>
          <t>D = Democrat
R = Republican
O = other party</t>
        </r>
        <r>
          <rPr>
            <sz val="9"/>
            <color indexed="81"/>
            <rFont val="Tahoma"/>
            <family val="2"/>
          </rPr>
          <t xml:space="preserve">
</t>
        </r>
      </text>
    </comment>
    <comment ref="B318" authorId="0" shapeId="0" xr:uid="{922D7C06-A215-46F8-8B5E-53F20AA4E730}">
      <text>
        <r>
          <rPr>
            <b/>
            <sz val="9"/>
            <color indexed="81"/>
            <rFont val="Tahoma"/>
            <family val="2"/>
          </rPr>
          <t xml:space="preserve">LISTEN1: </t>
        </r>
        <r>
          <rPr>
            <sz val="9"/>
            <color indexed="81"/>
            <rFont val="Tahoma"/>
            <family val="2"/>
          </rPr>
          <t>lay rationalism</t>
        </r>
      </text>
    </comment>
    <comment ref="F318" authorId="0" shapeId="0" xr:uid="{0C702507-FF83-4A42-B399-427748F3EC5E}">
      <text>
        <r>
          <rPr>
            <b/>
            <sz val="9"/>
            <color indexed="81"/>
            <rFont val="Tahoma"/>
            <family val="2"/>
          </rPr>
          <t xml:space="preserve">LISTEN2: </t>
        </r>
        <r>
          <rPr>
            <sz val="9"/>
            <color indexed="81"/>
            <rFont val="Tahoma"/>
            <family val="2"/>
          </rPr>
          <t>prioritizing relief or resolve</t>
        </r>
      </text>
    </comment>
  </commentList>
</comments>
</file>

<file path=xl/sharedStrings.xml><?xml version="1.0" encoding="utf-8"?>
<sst xmlns="http://schemas.openxmlformats.org/spreadsheetml/2006/main" count="2711" uniqueCount="1764">
  <si>
    <t>Your self-needs</t>
  </si>
  <si>
    <t>Your social-needs</t>
  </si>
  <si>
    <t>Your psychosocial orientation</t>
  </si>
  <si>
    <t/>
  </si>
  <si>
    <t>ARGUE</t>
  </si>
  <si>
    <t>or</t>
  </si>
  <si>
    <t>LISTEN</t>
  </si>
  <si>
    <t>REJECT</t>
  </si>
  <si>
    <t>AFFIRM</t>
  </si>
  <si>
    <t>DEMAND</t>
  </si>
  <si>
    <t>OFFER</t>
  </si>
  <si>
    <t>unmet social-need</t>
  </si>
  <si>
    <t>guarded self-need</t>
  </si>
  <si>
    <t>guarded social-need</t>
  </si>
  <si>
    <t>unmet self-need</t>
  </si>
  <si>
    <t>VISIBLE EXPRESSION</t>
  </si>
  <si>
    <t>VULNERABLE NEEDS</t>
  </si>
  <si>
    <t>OPEN BORDERS</t>
  </si>
  <si>
    <t>RELAX BORDERS</t>
  </si>
  <si>
    <t>social progressive</t>
  </si>
  <si>
    <t>center left liberal</t>
  </si>
  <si>
    <t>new right reactionary</t>
  </si>
  <si>
    <t>far right or alt-right</t>
  </si>
  <si>
    <t>center right conservative</t>
  </si>
  <si>
    <t>Lateral array</t>
  </si>
  <si>
    <t>your stronger political claim</t>
  </si>
  <si>
    <t>their stronger political claim</t>
  </si>
  <si>
    <t>their weaker political claim</t>
  </si>
  <si>
    <t>your weaker political claim</t>
  </si>
  <si>
    <t>weaker political claim</t>
  </si>
  <si>
    <t>AUTHENTIC INDIVIDUALITY</t>
  </si>
  <si>
    <t>SOCIETAL INCLUSION</t>
  </si>
  <si>
    <t>PERSONAL SECURITY</t>
  </si>
  <si>
    <t>GROUP COHESION</t>
  </si>
  <si>
    <r>
      <rPr>
        <b/>
        <sz val="10"/>
        <color rgb="FF00B050"/>
        <rFont val="Arial Narrow"/>
        <family val="2"/>
      </rPr>
      <t>more resolved</t>
    </r>
    <r>
      <rPr>
        <b/>
        <sz val="10"/>
        <color theme="1"/>
        <rFont val="Arial Narrow"/>
        <family val="2"/>
      </rPr>
      <t xml:space="preserve"> self-need</t>
    </r>
  </si>
  <si>
    <r>
      <rPr>
        <b/>
        <sz val="10"/>
        <color rgb="FFFFFF00"/>
        <rFont val="Arial Narrow"/>
        <family val="2"/>
      </rPr>
      <t>less resolved</t>
    </r>
    <r>
      <rPr>
        <b/>
        <sz val="10"/>
        <color theme="1"/>
        <rFont val="Arial Narrow"/>
        <family val="2"/>
      </rPr>
      <t xml:space="preserve"> social-need</t>
    </r>
  </si>
  <si>
    <r>
      <rPr>
        <b/>
        <sz val="10"/>
        <color rgb="FFFFFF00"/>
        <rFont val="Arial Narrow"/>
        <family val="2"/>
      </rPr>
      <t>less resolved</t>
    </r>
    <r>
      <rPr>
        <b/>
        <sz val="10"/>
        <color theme="1"/>
        <rFont val="Arial Narrow"/>
        <family val="2"/>
      </rPr>
      <t xml:space="preserve"> self-need</t>
    </r>
  </si>
  <si>
    <r>
      <rPr>
        <b/>
        <sz val="10"/>
        <color rgb="FF00B050"/>
        <rFont val="Arial Narrow"/>
        <family val="2"/>
      </rPr>
      <t>more resolved</t>
    </r>
    <r>
      <rPr>
        <b/>
        <sz val="10"/>
        <color theme="1"/>
        <rFont val="Arial Narrow"/>
        <family val="2"/>
      </rPr>
      <t xml:space="preserve"> social-need</t>
    </r>
  </si>
  <si>
    <t xml:space="preserve">Are you economically secure? </t>
  </si>
  <si>
    <t xml:space="preserve">Are they economically secure? </t>
  </si>
  <si>
    <t>Access to mental health supports?</t>
  </si>
  <si>
    <t>Influence more than influenced?</t>
  </si>
  <si>
    <r>
      <rPr>
        <b/>
        <sz val="11"/>
        <color theme="1"/>
        <rFont val="Arial Narrow"/>
        <family val="2"/>
      </rPr>
      <t>Leaning politically</t>
    </r>
    <r>
      <rPr>
        <sz val="11"/>
        <color theme="1"/>
        <rFont val="Arial Narrow"/>
        <family val="2"/>
      </rPr>
      <t>:</t>
    </r>
  </si>
  <si>
    <t>yes</t>
  </si>
  <si>
    <t>no</t>
  </si>
  <si>
    <t>You have quality health security?</t>
  </si>
  <si>
    <t>They have quality health security?</t>
  </si>
  <si>
    <t>Live in a stable, supportive setting?</t>
  </si>
  <si>
    <t>Getting paid doing what you love?</t>
  </si>
  <si>
    <t>liberal</t>
  </si>
  <si>
    <t>conservative</t>
  </si>
  <si>
    <t>Populism: distrusting elite establishment</t>
  </si>
  <si>
    <t>Secure access to drinkable water?</t>
  </si>
  <si>
    <t>IMMIGRATION</t>
  </si>
  <si>
    <t>Core-needs</t>
  </si>
  <si>
    <t>Resource-needs</t>
  </si>
  <si>
    <t>Access-needs</t>
  </si>
  <si>
    <t>Psychosocial needs</t>
  </si>
  <si>
    <t>Universally in common</t>
  </si>
  <si>
    <t>Mostly in common</t>
  </si>
  <si>
    <t>Largely different</t>
  </si>
  <si>
    <r>
      <t>Politics as usual -</t>
    </r>
    <r>
      <rPr>
        <b/>
        <i/>
        <sz val="20"/>
        <color rgb="FF00501E"/>
        <rFont val="Tahoma"/>
        <family val="2"/>
      </rPr>
      <t xml:space="preserve"> immature polarizing</t>
    </r>
  </si>
  <si>
    <t>VULNERABLE YOU</t>
  </si>
  <si>
    <t>POLITICALLY INFLUENTIAL</t>
  </si>
  <si>
    <t>far left socialist</t>
  </si>
  <si>
    <t>Your experience of needs</t>
  </si>
  <si>
    <t>self-needs</t>
  </si>
  <si>
    <t>social-needs</t>
  </si>
  <si>
    <r>
      <t xml:space="preserve">Understanding politics: </t>
    </r>
    <r>
      <rPr>
        <b/>
        <i/>
        <sz val="20"/>
        <color rgb="FF371950"/>
        <rFont val="Tahoma"/>
        <family val="2"/>
      </rPr>
      <t>It's about needs</t>
    </r>
  </si>
  <si>
    <t>Do you have fully secure housing?</t>
  </si>
  <si>
    <t>Do they have fully secure housing?</t>
  </si>
  <si>
    <t>Do they have quality food security?</t>
  </si>
  <si>
    <t>Do you have quality food security?</t>
  </si>
  <si>
    <t>IMM</t>
  </si>
  <si>
    <t>CLI</t>
  </si>
  <si>
    <t>GUN</t>
  </si>
  <si>
    <t>ABO</t>
  </si>
  <si>
    <t>HEA</t>
  </si>
  <si>
    <t>CRI</t>
  </si>
  <si>
    <t>ECO</t>
  </si>
  <si>
    <t>RAC</t>
  </si>
  <si>
    <t>CLIMATE CHANGE</t>
  </si>
  <si>
    <t>GUN SAFETY</t>
  </si>
  <si>
    <t>ABORTION</t>
  </si>
  <si>
    <t>HEALTHCARE</t>
  </si>
  <si>
    <t>CRIMINAL JUSTICE</t>
  </si>
  <si>
    <t>ECONOMY</t>
  </si>
  <si>
    <t xml:space="preserve">Migrants exploit loopholes in our outmoded immigration laws, or evade the law entirely, often with violent results and other harmful consequences. </t>
  </si>
  <si>
    <t>No one is “illegal” and national borders reinforce discriminatory systems like racism and classism, usually against people exploited by US foreign interventions.</t>
  </si>
  <si>
    <t>ARGUE L</t>
  </si>
  <si>
    <t>ARGUE R</t>
  </si>
  <si>
    <t>REJECT L</t>
  </si>
  <si>
    <t>REJECT R</t>
  </si>
  <si>
    <t>DEMAND L</t>
  </si>
  <si>
    <t>DEMAND R</t>
  </si>
  <si>
    <t>LISTEN L</t>
  </si>
  <si>
    <t>LISTEN R</t>
  </si>
  <si>
    <t>OFFER L honor</t>
  </si>
  <si>
    <t>OFFER R respect</t>
  </si>
  <si>
    <t>OFFER L respect</t>
  </si>
  <si>
    <t>OFFER R honor</t>
  </si>
  <si>
    <t>Greedy corporations recklessly add to global warming with already catastrophic effects on the world’s most vulnerable.</t>
  </si>
  <si>
    <t>The US 2nd Amendment provides state militias to bear arms since it’s too dangerous to arm erratic individuals with lethal weapons.</t>
  </si>
  <si>
    <t>Life begins at birth. Women have the right to control their own bodies, including whether or not to carry a pregnancy to full term.</t>
  </si>
  <si>
    <t>Healthcare is a birth right, not just a privilege for those who can afford it. Government exists to guarantee this right to all.</t>
  </si>
  <si>
    <t>Hold police and prosecutors personally accountable for their many abuses of discretion, or just revamp the whole system.</t>
  </si>
  <si>
    <t>Government has a responsibility to ensure a safety net to protect the most vulnerable from an exploitive self-interested market.</t>
  </si>
  <si>
    <t>Since racism is “prejudice plus power,” it persists collectively among unenlightened white folks as a systemic problem.</t>
  </si>
  <si>
    <t>Statist pundits exaggerate how much humans can impact the climate to rationalize imposing more economic-stifling regulations.</t>
  </si>
  <si>
    <t>The 2nd Amendment guarantees the right to personally bear arms to check tyrannical government from its overreaching tendencies.</t>
  </si>
  <si>
    <t>Life begins at conception. The unborn have no voice, so we must be their voice to protect their right to live and reach their potential.</t>
  </si>
  <si>
    <t>My health is between me and my private providers, not bureaucrats nor activist judges driving up costs with excessive damage awards.</t>
  </si>
  <si>
    <t>Provide police and prosecutors with better tools to serve and protect the public from those lacking personal responsibility.</t>
  </si>
  <si>
    <t>Goods and services are best made available to the poor and to us all when government isn’t distorting the invisible hand of the market.</t>
  </si>
  <si>
    <t>Since racism is “judging people by their skin color,” it only persists as a problem on the far right and increasingly on the far left.</t>
  </si>
  <si>
    <t>AFFIRM L social</t>
  </si>
  <si>
    <t>AFFIRM R self</t>
  </si>
  <si>
    <t>AFFIRM L self</t>
  </si>
  <si>
    <t>AFFIRM R social</t>
  </si>
  <si>
    <t>WyS n</t>
  </si>
  <si>
    <t>WtD n</t>
  </si>
  <si>
    <t>W&amp;D n</t>
  </si>
  <si>
    <t>D&amp;W n</t>
  </si>
  <si>
    <t>DtW n</t>
  </si>
  <si>
    <t>DyN n</t>
  </si>
  <si>
    <t>WyS x</t>
  </si>
  <si>
    <t>WtD x</t>
  </si>
  <si>
    <t>W&amp;D x</t>
  </si>
  <si>
    <t>D&amp;W x</t>
  </si>
  <si>
    <t>DtW x</t>
  </si>
  <si>
    <t>DyN x</t>
  </si>
  <si>
    <t>Republicans who oppose undocumented migrants are essentially racist.</t>
  </si>
  <si>
    <t>Democrats who actively protect illegal aliens are essentially lawless.</t>
  </si>
  <si>
    <t>POSITION L</t>
  </si>
  <si>
    <t>POSITION R</t>
  </si>
  <si>
    <t>EASY ENTRY</t>
  </si>
  <si>
    <t>VETTED ENTRY</t>
  </si>
  <si>
    <t>GOV’T REGULATED</t>
  </si>
  <si>
    <t>GOV’T REGULATE</t>
  </si>
  <si>
    <t>DEREGULATE</t>
  </si>
  <si>
    <t>UNBORN RIGHTS</t>
  </si>
  <si>
    <t>REPRODUC. RIGHTS</t>
  </si>
  <si>
    <t>GOV’T ADMINISTER</t>
  </si>
  <si>
    <t>PRIVATE INSURER</t>
  </si>
  <si>
    <t>REFORM</t>
  </si>
  <si>
    <t>IMPROVE</t>
  </si>
  <si>
    <t>GOVERNMENT LED</t>
  </si>
  <si>
    <t>MARKET LED</t>
  </si>
  <si>
    <t>SYSTEMIC &amp; COMMON</t>
  </si>
  <si>
    <t>PERSONAL &amp; RARE</t>
  </si>
  <si>
    <t>Republicans get stuck on the profit motive that requires a steady supply of sick consumers.</t>
  </si>
  <si>
    <t>Democrats want to socialize medicine without individual accountability to health outcomes.</t>
  </si>
  <si>
    <t>Republicans too eagerly rely on one-size-fits-all police security to address social problems.</t>
  </si>
  <si>
    <t>Democrats too eagerly rely on impersonal legal answers to address personal problems.</t>
  </si>
  <si>
    <t>Republicans too willingly let big business dictate the norms of the economy in the name of capitalism.</t>
  </si>
  <si>
    <t>Democrats too willingly let big government dictate the norms of the economy in the name of socialism.</t>
  </si>
  <si>
    <t>Republicans are quick to overlook where racism persists.</t>
  </si>
  <si>
    <t>Most Republicans are climate deniers, greedy, bought by corporate interests.</t>
  </si>
  <si>
    <t>Most Democrats are climate alarmists, rationalizing to expand regulatory state.</t>
  </si>
  <si>
    <t>Limit greenhouse gas emissions further. Pass the Green New Deal. Follow the Paris Accords. Address climate crisis before it’s too late.</t>
  </si>
  <si>
    <t>Republicans are bought by the NRA and can only offer “thoughts and prayers” after mass killings.</t>
  </si>
  <si>
    <t>Democrats oppose individual gun ownership, as if only the state should legally own guns.</t>
  </si>
  <si>
    <t>Democrats are quick to see racism where it rarely exists.</t>
  </si>
  <si>
    <t>Shut down ICE! Stop building the wall. End racism at the border. Stop separating families &amp; caging children. Stop criminalizing being born elsewhere.</t>
  </si>
  <si>
    <t>Build the wall! Stem the tide of migrants, especially those who evade the law others dutifully follow. Then vet entry based on merit. MAGA!</t>
  </si>
  <si>
    <t>Limit gun possession to those who can pass a background check. Ban assault weapons. Close the gun show loophole.</t>
  </si>
  <si>
    <t>Respect the constitutional right for responsible citizens to own guns. Any gun safety legislation must not arbitrarily limit this right.</t>
  </si>
  <si>
    <t>Protect the right of women to control their own bodies. Keep funding Planned Parenthood. Don’t leave these women at the mercy of back alley coat hangers.</t>
  </si>
  <si>
    <t>Respect the sanctity of life. Inform new mothers of the consequences of an abortion. Compel her to pursue life-affirming alternatives like adoption.</t>
  </si>
  <si>
    <t>Ensure healthcare is affordable to all. Keep Obamacare in place or improve upon it with a single-payer expansion of Medicare.</t>
  </si>
  <si>
    <t>Trust market-based providers to competitively provide for our personalized healthcare needs. Pass tort reforms to lower costs.</t>
  </si>
  <si>
    <t>Stop police brutality. Fire racist cops. End criminalization of being addicted or mentally ill. Shut down the school-to-prison pipeline.</t>
  </si>
  <si>
    <t>Divert non-violent offenders into faith-based alternatives. Keep worst offenders out of our communities. Support police.</t>
  </si>
  <si>
    <t>Regulate the economy so it can effectively provide for us all and not just a wealthy few. Ensure a socialistic economy serves all.</t>
  </si>
  <si>
    <t>Deregulate the economy so it can efficiently produce whatever any individual demands. Ensure a capitalistic economy works for all.</t>
  </si>
  <si>
    <t>Check your white privilege. See how microaggressions traumatize.  Strengthen antidiscrimination laws. Consider reparations.</t>
  </si>
  <si>
    <t>Leave race out of policies, which is a debunked category. Decry black nationalism as much as white nationalism. End all racism.</t>
  </si>
  <si>
    <t>“I need to support others like me to move away from threats created by systemic inequities, and toward inclusive opportunities respecting our unique qualities.”</t>
  </si>
  <si>
    <t>“I need to be freer from threats of personal violence from outsiders, including foreign threats against the cohesion of my family and close-knit communities.”</t>
  </si>
  <si>
    <t>inclusion</t>
  </si>
  <si>
    <t>uniqueness</t>
  </si>
  <si>
    <t>cohesion</t>
  </si>
  <si>
    <t>security</t>
  </si>
  <si>
    <t>The more I honor your unmet self-need for security, I trust you’ll find it easier to respect our guarded self-need for uniqueness.</t>
  </si>
  <si>
    <t>The more I respect your guarded social-need for cohesion, I trust you’ll find it easier to honor our unmet social-need for inclusion.</t>
  </si>
  <si>
    <t>The more I respect your guarded self-need for uniqueness, I trust you’ll find it easier to honor our unmet self-need for security.</t>
  </si>
  <si>
    <t>The more I honor your unmet social-need for inclusion, I trust you’ll find it easier to respect our guarded social-need for cohesion.</t>
  </si>
  <si>
    <t>WIDE</t>
  </si>
  <si>
    <t>MID</t>
  </si>
  <si>
    <t>DEEP</t>
  </si>
  <si>
    <t>Guard cohesion: the more satisfied social-need</t>
  </si>
  <si>
    <t>Seek inclusion: to ease less satisfied social-need</t>
  </si>
  <si>
    <t>STEM ENTRY</t>
  </si>
  <si>
    <t>MERIT ENTRY</t>
  </si>
  <si>
    <t>NO ENTRY</t>
  </si>
  <si>
    <t>“I need to trust the environment stably provides for us all equally, and not exploited for a wealthy few at others’ future expense.”</t>
  </si>
  <si>
    <t>“I need to rely on the invisible hand of the market to balance personal economic interests with externalities affecting others.”</t>
  </si>
  <si>
    <t>trust</t>
  </si>
  <si>
    <t>self-responsibility</t>
  </si>
  <si>
    <t>economic cooperation</t>
  </si>
  <si>
    <t>self-determination</t>
  </si>
  <si>
    <t>The more I honor your unmet self-need for self-determination, I trust you’ll find it easier to respect our guarded self-need for self-responsibility.</t>
  </si>
  <si>
    <t>The more I respect your guarded social-need for economic cooperation, I trust you’ll find it easier to honor our unmet social-need for trust.</t>
  </si>
  <si>
    <t>The more I respect your guarded self-need for self-responsibility, I trust you’ll find it easier to honor our unmet self-need for self-determination.</t>
  </si>
  <si>
    <t>The more I honor your unmet social-need for trust, I trust you’ll find it easier to respect our guarded social-need for economic cooperation.</t>
  </si>
  <si>
    <t>“I need to be kept safe in public from traumatizing acts of individual gun violence, often by xenophobes targeting the vulnerably different.”</t>
  </si>
  <si>
    <t>“I need to provide my own localized safety from both random acts of individual violence and encroaching threats of collectivist tyranny.”</t>
  </si>
  <si>
    <t>ID group safety</t>
  </si>
  <si>
    <t>vulnerably different</t>
  </si>
  <si>
    <t>localized safety</t>
  </si>
  <si>
    <t>self-sufficiency</t>
  </si>
  <si>
    <t>The more I honor your unmet self-need for self-sufficiency, I trust you’ll find it easier to respect our guarded self-need to be vulnerably different.</t>
  </si>
  <si>
    <t>The more I respect your guarded social-need for localized safety, I trust you’ll find it easier to honor our unmet social-need for identity group safety.</t>
  </si>
  <si>
    <t>The more I respect your guarded self-need to be vulnerably different, I trust you’ll find it easier to honor our unmet self-need for self-sufficiency.</t>
  </si>
  <si>
    <t>The more I honor your unmet social-need for ID group safety, I trust you’ll find it easier to respect our guarded social-need for localized safety.</t>
  </si>
  <si>
    <t>“I need to freely access health care for my oft-controlled female body, including safe space to make the ultimate decision to end an unbearable pregnancy.”</t>
  </si>
  <si>
    <t>“I need to honor the sanctity of all life, including the yet to be born, who will never get to reach their life potential if voicelessly aborted by her seemingly selfish mother.”</t>
  </si>
  <si>
    <t>societal inclusion</t>
  </si>
  <si>
    <t>bodily autonomy</t>
  </si>
  <si>
    <t>familial bonding</t>
  </si>
  <si>
    <t>self-potential</t>
  </si>
  <si>
    <t>The more I respect your guarded social-need for familial bonding, I trust you’ll find it easier to honor our unmet social-need for societal inclusion.</t>
  </si>
  <si>
    <t>The more I respect your guarded self-need to be bodily autonomy, I trust you’ll find it easier to honor our unmet self-need for self-potential.</t>
  </si>
  <si>
    <t>The more I honor your unmet social-need for societal inclusion, I trust you’ll find it easier to respect our guarded social-need for familial bonding.</t>
  </si>
  <si>
    <t>“I need to access affordable healthcare that doesn’t force me further into debt, or force me to choose between my health and my other basic living needs.”</t>
  </si>
  <si>
    <t>“I need to freely choose my own health care providers to trust I can make optimal health care choices without bloated legal costs, long delays or other government inefficiencies.”</t>
  </si>
  <si>
    <t>affordable efficacy</t>
  </si>
  <si>
    <t>accessible efficiency</t>
  </si>
  <si>
    <t>optimal health</t>
  </si>
  <si>
    <t>basic health</t>
  </si>
  <si>
    <t>The more I honor your unmet self-need for optimal health, I trust you’ll find it easier to respect our guarded self-need to be basic health.</t>
  </si>
  <si>
    <t>The more I respect your guarded social-need for accessible efficiency, I trust you’ll find it easier to honor our unmet social-need for affordable efficacy.</t>
  </si>
  <si>
    <t>The more I respect your guarded self-need to be basic health, I trust you’ll find it easier to honor our unmet self-need for optimal health.</t>
  </si>
  <si>
    <t>The more I honor your unmet social-need for affordable efficacy, I trust you’ll find it easier to respect our guarded social-need for accessible efficiency.</t>
  </si>
  <si>
    <t>“I need to feel safe around law enforcement whose reactive rules of engagement easily trigger my trauma, provoking my defensiveness in ways often misread as a threat.”</t>
  </si>
  <si>
    <t>“I need to feel safe around others I don’t personally know who show a lack of personal responsibility, so I rely on responsive law enforcement to serve the justice needs of us all.”</t>
  </si>
  <si>
    <t>cultural inclusion</t>
  </si>
  <si>
    <t>legally different</t>
  </si>
  <si>
    <t>publicly safe</t>
  </si>
  <si>
    <t>personal responsibility</t>
  </si>
  <si>
    <t>The more I honor your unmet self-need for personal responsibility, I trust you’ll find it easier to respect our guarded self-need to be legally different.</t>
  </si>
  <si>
    <t>The more I respect your guarded social-need to be publicly safe, I trust you’ll find it easier to honor our unmet social-need for cultural nondiscrimination.</t>
  </si>
  <si>
    <t>The more I respect your guarded self-need to be legally different, I trust you’ll find it easier to honor our unmet self-need for personal responsibility.</t>
  </si>
  <si>
    <t>The more I honor your unmet social-need for cultural nondiscrimination, I trust you’ll find it easier to respect our guarded social-need to be publicly safe.</t>
  </si>
  <si>
    <t>“I need to securely access basic goods and services while kept safe from exploitation from better- resourced others in the marketplace.”</t>
  </si>
  <si>
    <t>“I need to freely exchange goods and services to reach my creative potential with little if any distraction from the imposing demands of others.”</t>
  </si>
  <si>
    <t>full economic participation</t>
  </si>
  <si>
    <t>market synergy</t>
  </si>
  <si>
    <t>creative potential</t>
  </si>
  <si>
    <t>The more I honor your unmet self-need for reaching creative potential, I trust you’ll find it easier to respect our guarded self-need to be vulnerably different.</t>
  </si>
  <si>
    <t>The more I respect your guarded social-need for market synergy, I trust you’ll find it easier to honor our unmet social-need for full economic participation.</t>
  </si>
  <si>
    <t>The more I respect your guarded self-need to be vulnerably different, I trust you’ll find it easier to honor our unmet self-need for reaching creative potential.</t>
  </si>
  <si>
    <t>The more I honor your unmet social-need for full economic participation, I trust you’ll find it easier to respect our guarded social-need for market synergy.</t>
  </si>
  <si>
    <t>“I need everyone to recognize where being ethnically different continues to exclude me/us in less obvious forms, limiting full inclusion in greater society.”</t>
  </si>
  <si>
    <t>“I need deeper ties not oversensitive to ethnic subtleties, which regrettably can appear exclusionary but is more inclusionary if you get to know me.”</t>
  </si>
  <si>
    <t>no ethnic discrimination</t>
  </si>
  <si>
    <t>culturally different</t>
  </si>
  <si>
    <t>deeper ties</t>
  </si>
  <si>
    <t>self-acceptance</t>
  </si>
  <si>
    <t>The more I honor your unmet self-need for self-acceptance, I trust you’ll find it easier to respect our guarded self-need to be ethnically different.</t>
  </si>
  <si>
    <t>The more I respect your guarded social-need for deeper ties, I trust you’ll find it easier to honor our unmet social-need for no ethnic discrimination.</t>
  </si>
  <si>
    <t>The more I respect your guarded self-need to be ethnically different, I trust you’ll find it easier to honor our unmet self-need for self-acceptance.</t>
  </si>
  <si>
    <t>The more I honor your unmet social-need for no ethnic discrimination, I trust you’ll find it easier to respect our guarded social-need for deeper ties.</t>
  </si>
  <si>
    <t>Let the first Republican male who has conceived, carried and birthed a child cast the first vote.</t>
  </si>
  <si>
    <t>Let every Democrat hear the muffled screams of every aborted child who will never get to vote.</t>
  </si>
  <si>
    <t>ECO-SOCIALISM ECOTAGE</t>
  </si>
  <si>
    <t>CLIMATE  CRISIS</t>
  </si>
  <si>
    <t>CARBON EXCHANGE</t>
  </si>
  <si>
    <t>NATURAL  CHANGE</t>
  </si>
  <si>
    <t>LEFTIST  ALARMIST HOAX</t>
  </si>
  <si>
    <t>ELITE HOAX OR ECO-FASCISM</t>
  </si>
  <si>
    <t>ARM THE POWERLESS</t>
  </si>
  <si>
    <t>GUN CONTROL AND MORE</t>
  </si>
  <si>
    <t>MONITORED  GUN RIGHTS</t>
  </si>
  <si>
    <t>MODERATED  GUN RIGHTS</t>
  </si>
  <si>
    <t>UNRESTRICTED  GUN RIGHTS</t>
  </si>
  <si>
    <t>ARM AGAINST INVADERS</t>
  </si>
  <si>
    <t>Freed from oppression: to ease less satisfied social-needs.</t>
  </si>
  <si>
    <t>Freed from tyranny: to ease less satisfied self-needs.</t>
  </si>
  <si>
    <t>Shared responsibility: to ease less satisfied social-needs.</t>
  </si>
  <si>
    <t>Personal responsibility: to ease less satisfied self-needs.</t>
  </si>
  <si>
    <t>OPPOSE ALL MISOGYNY</t>
  </si>
  <si>
    <t>MOTHER’S CHOICE</t>
  </si>
  <si>
    <t>EXCLUDE LATE TERM ONLY</t>
  </si>
  <si>
    <t>RARE EXCEPTIONS</t>
  </si>
  <si>
    <t>ONLY IF LIFE OF MOTHER AT RISK</t>
  </si>
  <si>
    <t>NO ABORTIONS NO EXCEPTIONS</t>
  </si>
  <si>
    <t>We need to fully protect women’s reproductive rights against misogynist attempts to control her body</t>
  </si>
  <si>
    <t>We need to trust the mother to make the best decision for her body and fetus throughout her pregnancy</t>
  </si>
  <si>
    <t>We need to trust the mother to decide what’s best as long as she acts before the final trimester</t>
  </si>
  <si>
    <t>We need to protect the unborn by allowing only rare exceptions like in cases of rape and incest</t>
  </si>
  <si>
    <t>We need to protect the unborn by allowing a termination only if the mother’s life is in peril</t>
  </si>
  <si>
    <t>We need to enshrine the sanctity of family life and allow no exceptions for terminating a pregnancy</t>
  </si>
  <si>
    <t>SOCIALIZED HEALTHCARE</t>
  </si>
  <si>
    <t>Nondiscrimination: to ease less satisfied social-needs.</t>
  </si>
  <si>
    <t>Life’s full potential: to ease less satisfied self-needs.</t>
  </si>
  <si>
    <t>MEDICARE  FOR ALL</t>
  </si>
  <si>
    <t>OBAMACARE HEALTH XCHNG</t>
  </si>
  <si>
    <t>ALTERNATE HEALTH XCHNG</t>
  </si>
  <si>
    <t>PRIVATE INSURANCE</t>
  </si>
  <si>
    <t>TRADITIONAL OR SINGLE-PAYER</t>
  </si>
  <si>
    <t>We need universal health care guaranteed by public ownership and admin of all health services</t>
  </si>
  <si>
    <t>We need to access health care as a right whether we can afford it or not, without risk of going into deep debt</t>
  </si>
  <si>
    <t>We need to work within the current health care system of trained providers with the Affordable Care Act</t>
  </si>
  <si>
    <t>We need to replace Obama-Care with a national or state level health exchange providing better choices</t>
  </si>
  <si>
    <t>We need to preserve our traditional system covered by private health insurers to choose our own providers</t>
  </si>
  <si>
    <t>We need reliable healthcare to guarantee the wellness of our people threatened by foreign pathologies</t>
  </si>
  <si>
    <t>Equal protection: to ease less satisfied social-needs.</t>
  </si>
  <si>
    <t>Personal freedom: to ease less satisfied self-needs.</t>
  </si>
  <si>
    <t>PRISON ABOLITION</t>
  </si>
  <si>
    <t>SOCIAL  JUSTICE FIRST</t>
  </si>
  <si>
    <t>FIRST STEP ACT REHABILITATION</t>
  </si>
  <si>
    <t>FIRST STEP ACT PUBLIC SAFETY</t>
  </si>
  <si>
    <t>MAKE AMERICA SAFE AGAIN</t>
  </si>
  <si>
    <t>KEEP SAFE  FROM GOV’T</t>
  </si>
  <si>
    <t>We need to replace the capitalist driven PIC with community-based responses to crime</t>
  </si>
  <si>
    <t>We need to dismantle systemic racism as a prime culprit behind mass incarceration</t>
  </si>
  <si>
    <t>We need to replace harsh punishment with rehab programs demonstrated to reduce recidivism</t>
  </si>
  <si>
    <t>We need to keep our communities safe by jailing the worst offenders and divert others into local programs</t>
  </si>
  <si>
    <t>We need to keep our communities safe by enabling individuals released from custody to better succeed</t>
  </si>
  <si>
    <t>We need less interference from law enforcement who oppose “domestic terrorism” over foreign threats</t>
  </si>
  <si>
    <t>Gov’t protection: to ease less satisfied social-needs.</t>
  </si>
  <si>
    <t>Self-responsibility: to ease less satisfied self-needs.</t>
  </si>
  <si>
    <t>SOCIALIST ECONOMY</t>
  </si>
  <si>
    <t>PROGRESSIVE TAXATION</t>
  </si>
  <si>
    <t>MODERATED ECONOMY</t>
  </si>
  <si>
    <t>MONITORED ECONOMY</t>
  </si>
  <si>
    <t>LAISSEZ FAIRE MARKET</t>
  </si>
  <si>
    <t>RESIST GLOBALISM</t>
  </si>
  <si>
    <t>We need to shift control for the means of production from elites to social owner-ship like coops &amp; employee owned businesses</t>
  </si>
  <si>
    <t>We need to tax the wealthy more to redistribute wealth where needed, for our economy to work for everybody</t>
  </si>
  <si>
    <t>We need to provide a public safety net for those our free market economy cannot save from slipping into poverty</t>
  </si>
  <si>
    <t>We need a free market to produce the goods and services we all need, with minimal state regulation to keep markets fair for all</t>
  </si>
  <si>
    <t>We need to deregulate the economy from state prying and allow the invisible hand of the market to lift all boats with cheaper goods &amp; services</t>
  </si>
  <si>
    <t>We need to let our people decide their own economic views in line with the fiscal challenges globalism forces them to locally endure</t>
  </si>
  <si>
    <t>STRUCTURAL &amp; PERVASIVE</t>
  </si>
  <si>
    <t>SYSTEMIC AND INTERSECTIONAL</t>
  </si>
  <si>
    <t>CULTURAL COMPETENCIES</t>
  </si>
  <si>
    <t>POST-RACIAL COLORBLIND</t>
  </si>
  <si>
    <t>PERSONAL YET RARE</t>
  </si>
  <si>
    <t>We need to consider reparations for slavery and compensate for any other shameful capitalist legacy</t>
  </si>
  <si>
    <t>We need others to see how systems of oppression intersect to compound trauma in our lives</t>
  </si>
  <si>
    <t xml:space="preserve">We need others to see room for improving each other’s cultural competencies when interacting with one another </t>
  </si>
  <si>
    <t>We need to celebrate the vast improvements in racial relationships and focus less on a past we cannot change</t>
  </si>
  <si>
    <t>We need all to see how racial discrimination now applies to whites who are increasingly disadvantaged</t>
  </si>
  <si>
    <t>Social equality: to ease less satisfied social-needs.</t>
  </si>
  <si>
    <t>We as nontraditional people feel systemically excluded from advantaged spaces by arbitrary national borders</t>
  </si>
  <si>
    <t>We need to admit most immigrants are desperate to leave situations largely of our interventionists making</t>
  </si>
  <si>
    <t>We need immigrants willing to do jobs citizens won’t and offer amnesty for citizenship after they show such merit</t>
  </si>
  <si>
    <t>We can offer amnesty to children born to illegal migrant parents after they show merit</t>
  </si>
  <si>
    <t>We need to limit migration to those first showing merit before crossing any of our sacred borders</t>
  </si>
  <si>
    <t>Nativist Americans feel smothered by excessive immigration, pressurizing already strained cohesion</t>
  </si>
  <si>
    <t>We feel powerless to stop capitalism from warming the climate and must resort to ecoterrorism to stop it</t>
  </si>
  <si>
    <t>We already see devastating effects of climate change and must act now before more lives get harmed</t>
  </si>
  <si>
    <t>We see climate change as a real problem that can be managed by cooperation between major contributors</t>
  </si>
  <si>
    <t>We admit it is possible human activity contributes to some climate change, but trust nature to correct it</t>
  </si>
  <si>
    <t>We see no compelling data to prove humans change the climate in a significant or any irreversible way</t>
  </si>
  <si>
    <t>We distrust any top-down pressure to give up our traditional ways, but to save earth for our own</t>
  </si>
  <si>
    <t>We cannot trust the police to always serve and protect the most vulnerable, so we arm to protect ourselves</t>
  </si>
  <si>
    <t>We consider gun licensing and other similar measures helpful, but arming the left could be a better balance</t>
  </si>
  <si>
    <t>We need to rely on the authority of the state to protect those most in danger from gun violence</t>
  </si>
  <si>
    <t>We need to protect gun rights by dealing with the few individuals most irresponsible with guns</t>
  </si>
  <si>
    <t>We need to protect law abiding patriots from all lawless threats against the good order of our nation</t>
  </si>
  <si>
    <t>We must be able to protect ourselves with arms from threats of invasion, from within and from without</t>
  </si>
  <si>
    <t>FOOD</t>
  </si>
  <si>
    <t>“I need sturdy shelter.”</t>
  </si>
  <si>
    <t>“I can room with others.”</t>
  </si>
  <si>
    <t>“I prefer to live alone.”</t>
  </si>
  <si>
    <t>HEALTH</t>
  </si>
  <si>
    <t>“If my copay isn’t too high.”</t>
  </si>
  <si>
    <t>“If my pharmacy carries it.”</t>
  </si>
  <si>
    <t>INCOME</t>
  </si>
  <si>
    <t>“I need my paycheck.”</t>
  </si>
  <si>
    <t>“I need more sales.”</t>
  </si>
  <si>
    <t>“I’d have more if wages were higher.”</t>
  </si>
  <si>
    <t>“I’d have more if taxes were lower.”</t>
  </si>
  <si>
    <t>SAFETY</t>
  </si>
  <si>
    <t>“I need fast protection.”</t>
  </si>
  <si>
    <t>“I need the law’s protection.”</t>
  </si>
  <si>
    <t>“I can better protect myself.”</t>
  </si>
  <si>
    <t>FUN</t>
  </si>
  <si>
    <t>"I'm bored."</t>
  </si>
  <si>
    <t>"I need some entertainment."</t>
  </si>
  <si>
    <t>core</t>
  </si>
  <si>
    <t>resource</t>
  </si>
  <si>
    <t>access</t>
  </si>
  <si>
    <t>PO</t>
  </si>
  <si>
    <t>TRAVEL</t>
  </si>
  <si>
    <t>WATER</t>
  </si>
  <si>
    <t>“I need a drink of water, or iced latte.”</t>
  </si>
  <si>
    <t>“I need a drink of water, or cold beer.”</t>
  </si>
  <si>
    <t>“I can dig my own well.”</t>
  </si>
  <si>
    <t>“I rely on regulated city water.”</t>
  </si>
  <si>
    <t>"Hopefully with good neighbors."</t>
  </si>
  <si>
    <t>"Hopefully far from the noisey city."</t>
  </si>
  <si>
    <t>“I need affordable medication.”</t>
  </si>
  <si>
    <t>“I need effective medication.”</t>
  </si>
  <si>
    <t>"I rely on public assistance."</t>
  </si>
  <si>
    <t>"I rely on my private insurance plan."</t>
  </si>
  <si>
    <t>"I can work harder to earn more."</t>
  </si>
  <si>
    <t>"I am at the mercy of my employer."</t>
  </si>
  <si>
    <t>"I can't always wait for the police."</t>
  </si>
  <si>
    <t>"I trust the police to protect us."</t>
  </si>
  <si>
    <t>"I can keep myself entertained."</t>
  </si>
  <si>
    <t>"I rely on others for entertainment."</t>
  </si>
  <si>
    <t>"I could go to the show in town."</t>
  </si>
  <si>
    <t>"I could watch a movie online."</t>
  </si>
  <si>
    <t>"I'm stuck."</t>
  </si>
  <si>
    <t>"I need to leave town."</t>
  </si>
  <si>
    <t>"I need to get to town."</t>
  </si>
  <si>
    <t>"I'll probably take the bus."</t>
  </si>
  <si>
    <t>"I'll probably drive my truck."</t>
  </si>
  <si>
    <t>"I usually rely on pubilc transport."</t>
  </si>
  <si>
    <t>HOUSING</t>
  </si>
  <si>
    <t>We all rely on something with water to restore fluid balance.</t>
  </si>
  <si>
    <t>"I'm thirsty."</t>
  </si>
  <si>
    <t>Persisting discrimination</t>
  </si>
  <si>
    <t>Trapped in white supremacy patterns with little if any hope of escape</t>
  </si>
  <si>
    <t>White shaming</t>
  </si>
  <si>
    <t>Loss of social status, job and perhaps career for unintentional slight</t>
  </si>
  <si>
    <t>OPPRESSION</t>
  </si>
  <si>
    <t>TYRANNY</t>
  </si>
  <si>
    <t>distress disintegrating social cohesion</t>
  </si>
  <si>
    <t>trauma preventing full social integration</t>
  </si>
  <si>
    <t>=</t>
  </si>
  <si>
    <t>&lt;</t>
  </si>
  <si>
    <t>L</t>
  </si>
  <si>
    <t>Trauma of white supremacy</t>
  </si>
  <si>
    <t>Dread of invasive culture</t>
  </si>
  <si>
    <t>Overwhelming disintegration of once cohesive supports</t>
  </si>
  <si>
    <t>Systemically targeted for exclusion if nonwhite</t>
  </si>
  <si>
    <t>Harmony Politics</t>
  </si>
  <si>
    <t>Afford a lawyer on retainer?</t>
  </si>
  <si>
    <t>Increasing natural catastrophes</t>
  </si>
  <si>
    <t>Devastating lives least capable to adjust to habitat impacts</t>
  </si>
  <si>
    <t>Trauma of mass shootings</t>
  </si>
  <si>
    <t>Vulnerabilities to xenophobic gun owners ("I could be shot next!")</t>
  </si>
  <si>
    <t>Forced pregnancies</t>
  </si>
  <si>
    <t>Threat to losing reproductive rights, having to resort to secrecy</t>
  </si>
  <si>
    <t>Left to die and suffer</t>
  </si>
  <si>
    <t>Risk crippling debt or worst from mounting medical bills</t>
  </si>
  <si>
    <t>Criminalized for being different</t>
  </si>
  <si>
    <t>Racial profiling, police brutality, onerous court fees, PIC</t>
  </si>
  <si>
    <t>Trapped in poverty cycles</t>
  </si>
  <si>
    <t>Slide deeper into debt and risk homelessness or worse</t>
  </si>
  <si>
    <t>Encroaching government tyranny</t>
  </si>
  <si>
    <t>Onerous environment regulations stifling property rights</t>
  </si>
  <si>
    <t>Defenseless without firearms</t>
  </si>
  <si>
    <t>Lose means to hold government overreach accountable</t>
  </si>
  <si>
    <t>Massive loss of innocence</t>
  </si>
  <si>
    <t>Mounting loss of newborn life (like Left's reaction to mass shootings)</t>
  </si>
  <si>
    <t>Loss of quality care</t>
  </si>
  <si>
    <t>Lose freedom to choose best options for health</t>
  </si>
  <si>
    <t>Violent criminals on the loose</t>
  </si>
  <si>
    <t>Targeted by violent felons, many from disintegrated communities</t>
  </si>
  <si>
    <t>Business failure</t>
  </si>
  <si>
    <t>Too many regulatory barriers to start &amp; grow a successful enterprise</t>
  </si>
  <si>
    <r>
      <rPr>
        <sz val="14"/>
        <color theme="8" tint="0.39997558519241921"/>
        <rFont val="Wingdings 3"/>
        <family val="1"/>
        <charset val="2"/>
      </rPr>
      <t>t</t>
    </r>
    <r>
      <rPr>
        <sz val="14"/>
        <color theme="8" tint="0.39997558519241921"/>
        <rFont val="Arial Narrow"/>
        <family val="2"/>
      </rPr>
      <t xml:space="preserve"> </t>
    </r>
    <r>
      <rPr>
        <sz val="14"/>
        <color theme="8" tint="0.39997558519241921"/>
        <rFont val="Arial Black"/>
        <family val="2"/>
      </rPr>
      <t>Wider relating</t>
    </r>
  </si>
  <si>
    <r>
      <rPr>
        <sz val="14"/>
        <color rgb="FFFF9999"/>
        <rFont val="Arial Black"/>
        <family val="2"/>
      </rPr>
      <t xml:space="preserve">Deeper relating </t>
    </r>
    <r>
      <rPr>
        <sz val="14"/>
        <color rgb="FFFF9999"/>
        <rFont val="Wingdings 3"/>
        <family val="1"/>
        <charset val="2"/>
      </rPr>
      <t>u</t>
    </r>
  </si>
  <si>
    <t>Premature rush to fight</t>
  </si>
  <si>
    <r>
      <rPr>
        <b/>
        <sz val="12"/>
        <color rgb="FF0070C0"/>
        <rFont val="Tahoma"/>
        <family val="2"/>
      </rPr>
      <t>WIDE</t>
    </r>
    <r>
      <rPr>
        <b/>
        <sz val="12"/>
        <color theme="1"/>
        <rFont val="Tahoma"/>
        <family val="2"/>
      </rPr>
      <t xml:space="preserve"> </t>
    </r>
    <r>
      <rPr>
        <b/>
        <sz val="12"/>
        <color rgb="FF00B050"/>
        <rFont val="Tahoma"/>
        <family val="2"/>
      </rPr>
      <t>strength</t>
    </r>
  </si>
  <si>
    <r>
      <rPr>
        <b/>
        <sz val="12"/>
        <color rgb="FF0070C0"/>
        <rFont val="Tahoma"/>
        <family val="2"/>
      </rPr>
      <t>WIDE</t>
    </r>
    <r>
      <rPr>
        <b/>
        <sz val="12"/>
        <color theme="1"/>
        <rFont val="Tahoma"/>
        <family val="2"/>
      </rPr>
      <t xml:space="preserve"> </t>
    </r>
    <r>
      <rPr>
        <b/>
        <sz val="12"/>
        <color rgb="FFFFFF00"/>
        <rFont val="Tahoma"/>
        <family val="2"/>
      </rPr>
      <t>weakness</t>
    </r>
  </si>
  <si>
    <r>
      <rPr>
        <b/>
        <sz val="12"/>
        <color rgb="FFC00000"/>
        <rFont val="Tahoma"/>
        <family val="2"/>
      </rPr>
      <t>DEEP</t>
    </r>
    <r>
      <rPr>
        <b/>
        <sz val="12"/>
        <color theme="1"/>
        <rFont val="Tahoma"/>
        <family val="2"/>
      </rPr>
      <t xml:space="preserve"> </t>
    </r>
    <r>
      <rPr>
        <b/>
        <sz val="12"/>
        <color rgb="FFFFFF00"/>
        <rFont val="Tahoma"/>
        <family val="2"/>
      </rPr>
      <t>weakness</t>
    </r>
  </si>
  <si>
    <r>
      <rPr>
        <b/>
        <sz val="12"/>
        <color rgb="FFC00000"/>
        <rFont val="Tahoma"/>
        <family val="2"/>
      </rPr>
      <t>DEEP</t>
    </r>
    <r>
      <rPr>
        <b/>
        <sz val="12"/>
        <color theme="1"/>
        <rFont val="Tahoma"/>
        <family val="2"/>
      </rPr>
      <t xml:space="preserve"> </t>
    </r>
    <r>
      <rPr>
        <b/>
        <sz val="12"/>
        <color rgb="FFFFFF00"/>
        <rFont val="Tahoma"/>
        <family val="2"/>
      </rPr>
      <t>threat</t>
    </r>
  </si>
  <si>
    <r>
      <rPr>
        <b/>
        <sz val="12"/>
        <color rgb="FF0070C0"/>
        <rFont val="Tahoma"/>
        <family val="2"/>
      </rPr>
      <t>WIDE</t>
    </r>
    <r>
      <rPr>
        <b/>
        <sz val="12"/>
        <color theme="1"/>
        <rFont val="Tahoma"/>
        <family val="2"/>
      </rPr>
      <t xml:space="preserve"> </t>
    </r>
    <r>
      <rPr>
        <b/>
        <sz val="12"/>
        <color rgb="FFFFFF00"/>
        <rFont val="Tahoma"/>
        <family val="2"/>
      </rPr>
      <t>threat</t>
    </r>
  </si>
  <si>
    <r>
      <rPr>
        <b/>
        <sz val="12"/>
        <color rgb="FF0070C0"/>
        <rFont val="Tahoma"/>
        <family val="2"/>
      </rPr>
      <t>WIDE</t>
    </r>
    <r>
      <rPr>
        <b/>
        <sz val="12"/>
        <color theme="1"/>
        <rFont val="Tahoma"/>
        <family val="2"/>
      </rPr>
      <t xml:space="preserve"> </t>
    </r>
    <r>
      <rPr>
        <b/>
        <sz val="12"/>
        <color rgb="FF00B050"/>
        <rFont val="Tahoma"/>
        <family val="2"/>
      </rPr>
      <t>opportunity</t>
    </r>
  </si>
  <si>
    <r>
      <rPr>
        <b/>
        <sz val="12"/>
        <color rgb="FFC00000"/>
        <rFont val="Tahoma"/>
        <family val="2"/>
      </rPr>
      <t>DEEP</t>
    </r>
    <r>
      <rPr>
        <b/>
        <sz val="12"/>
        <color theme="1"/>
        <rFont val="Tahoma"/>
        <family val="2"/>
      </rPr>
      <t xml:space="preserve"> </t>
    </r>
    <r>
      <rPr>
        <b/>
        <sz val="12"/>
        <color rgb="FF00B050"/>
        <rFont val="Tahoma"/>
        <family val="2"/>
      </rPr>
      <t>strength</t>
    </r>
  </si>
  <si>
    <r>
      <rPr>
        <b/>
        <sz val="12"/>
        <color rgb="FFC00000"/>
        <rFont val="Tahoma"/>
        <family val="2"/>
      </rPr>
      <t>DEEP</t>
    </r>
    <r>
      <rPr>
        <b/>
        <sz val="12"/>
        <color theme="1"/>
        <rFont val="Tahoma"/>
        <family val="2"/>
      </rPr>
      <t xml:space="preserve"> </t>
    </r>
    <r>
      <rPr>
        <b/>
        <sz val="12"/>
        <color rgb="FF00B050"/>
        <rFont val="Tahoma"/>
        <family val="2"/>
      </rPr>
      <t>opportunity</t>
    </r>
  </si>
  <si>
    <t>Wide S</t>
  </si>
  <si>
    <t>Wide W</t>
  </si>
  <si>
    <t>Wide O</t>
  </si>
  <si>
    <t>Wide T</t>
  </si>
  <si>
    <t>Deep S</t>
  </si>
  <si>
    <t>Deep W</t>
  </si>
  <si>
    <t>Deep O</t>
  </si>
  <si>
    <t>Deep T</t>
  </si>
  <si>
    <t>SELF-RESPONSIBILITY</t>
  </si>
  <si>
    <t>FAIR ACCESS</t>
  </si>
  <si>
    <t>SELF-DETERMINATION</t>
  </si>
  <si>
    <t>ECONOMIC COOPERATION</t>
  </si>
  <si>
    <t>VULNERABLY DIFFERENT</t>
  </si>
  <si>
    <t>ID GROUP SAFETY</t>
  </si>
  <si>
    <t>SELF-SUFFICIENCY</t>
  </si>
  <si>
    <t>LOCALIZED SAFETY</t>
  </si>
  <si>
    <t>BODILY AUTONOMY</t>
  </si>
  <si>
    <t>SELF-POTENTIAL</t>
  </si>
  <si>
    <t>FAMILIAL BONDING</t>
  </si>
  <si>
    <t>BASIC HEALTH</t>
  </si>
  <si>
    <t>AFFORDABLE EFFICACY</t>
  </si>
  <si>
    <t>OPTIMAL HEALTH</t>
  </si>
  <si>
    <t>ACCESSIBLE EFFICIENCY</t>
  </si>
  <si>
    <t>LEGALLY DIFFERENT</t>
  </si>
  <si>
    <t>CULTURAL INCLUSION</t>
  </si>
  <si>
    <t>PERSONAL RESPONSIBILITY</t>
  </si>
  <si>
    <t>PUBLICLY SAFE</t>
  </si>
  <si>
    <t>FULL ECONOMIC PARTICIPATION</t>
  </si>
  <si>
    <t>CREATIVE POTENTIAL</t>
  </si>
  <si>
    <t>MARKET SYNERGY</t>
  </si>
  <si>
    <t>CULTURALLY DIFFERENT</t>
  </si>
  <si>
    <t>NO ETHNIC DISCRIMINATION</t>
  </si>
  <si>
    <t>SELF-ACCEPTANCE</t>
  </si>
  <si>
    <t>DEEPER TIES</t>
  </si>
  <si>
    <t>I can buy it myself but must rely on many others in the market.</t>
  </si>
  <si>
    <t>You get your water from a bottle, while I from a tap.</t>
  </si>
  <si>
    <t>We all need</t>
  </si>
  <si>
    <t>but get it differently.</t>
  </si>
  <si>
    <t>"core"L</t>
  </si>
  <si>
    <t>"core"R</t>
  </si>
  <si>
    <t>"resource"L</t>
  </si>
  <si>
    <t>"resource"R</t>
  </si>
  <si>
    <t>"access"L</t>
  </si>
  <si>
    <t>"access"R</t>
  </si>
  <si>
    <t>"PO"L</t>
  </si>
  <si>
    <t>"PO"R</t>
  </si>
  <si>
    <t>"I'm hungry."</t>
  </si>
  <si>
    <t>"I'm cold."</t>
  </si>
  <si>
    <t>"I'm ill."</t>
  </si>
  <si>
    <t>"I'm broke."</t>
  </si>
  <si>
    <t>"I'm scared."</t>
  </si>
  <si>
    <t>We all feel the same need for bodily fluid balance.</t>
  </si>
  <si>
    <t>We all feel the same need for nutritional balance.</t>
  </si>
  <si>
    <t>We all feel the same need for temperature balance.</t>
  </si>
  <si>
    <t>We all feel the same need to purchase stuff.</t>
  </si>
  <si>
    <t>We all feel the same need for safety from threats.</t>
  </si>
  <si>
    <t>We all feel the same need for occasional excitement.</t>
  </si>
  <si>
    <t>We all feel the same need to get from place to place.</t>
  </si>
  <si>
    <t>You go to restaurants, while I cook my own meals.</t>
  </si>
  <si>
    <t>All our food comes to us through many handlers.</t>
  </si>
  <si>
    <t>Most of us rely on a roof over our head.</t>
  </si>
  <si>
    <t>You bought a house while I'm still renting.</t>
  </si>
  <si>
    <t>We get better using mostly the same medications.</t>
  </si>
  <si>
    <t>You receive a paycheck while I draw social security.</t>
  </si>
  <si>
    <t>We typically rely on law enforcement for protection.</t>
  </si>
  <si>
    <t>You trust the police to be helpful while I am less sure.</t>
  </si>
  <si>
    <t>We mostly rely on entertainment created by others.</t>
  </si>
  <si>
    <t>You go out to movies while I play video games online.</t>
  </si>
  <si>
    <t>Most of us rely on a car to get around.</t>
  </si>
  <si>
    <t>You own a car while I get around by bus.</t>
  </si>
  <si>
    <t>Most of us rely on the same basic foods to quell hunger.</t>
  </si>
  <si>
    <t>“I need affordable housing.”</t>
  </si>
  <si>
    <t>Thoroughly diverse</t>
  </si>
  <si>
    <t>"Hopefully far from the noisy city."</t>
  </si>
  <si>
    <t>You take aspirin while I take ibuprofen.</t>
  </si>
  <si>
    <t>Most of us rely on money in some form.</t>
  </si>
  <si>
    <t>“I need impartial protection.”</t>
  </si>
  <si>
    <t>"I need something amusing."</t>
  </si>
  <si>
    <t>"I always drive where I need to go."</t>
  </si>
  <si>
    <t>Each threat provokes its own particular reaction.</t>
  </si>
  <si>
    <t>I seek amusement from people I know and don't know.</t>
  </si>
  <si>
    <t>Different maladies require different health providers.</t>
  </si>
  <si>
    <t>I'm trusting all kinds of homebuilders to live here.</t>
  </si>
  <si>
    <t>I trust and distrust all kinds of people on the road.</t>
  </si>
  <si>
    <t>“Government serves the demand.”</t>
  </si>
  <si>
    <t>“The market ensures efficient supply.”</t>
  </si>
  <si>
    <t>W</t>
  </si>
  <si>
    <t>X</t>
  </si>
  <si>
    <t>Psychosocial orientation continuum</t>
  </si>
  <si>
    <t xml:space="preserve">Resolving </t>
  </si>
  <si>
    <t xml:space="preserve"> more than resolving </t>
  </si>
  <si>
    <t>autonomy</t>
  </si>
  <si>
    <t>authenticity</t>
  </si>
  <si>
    <t>independence</t>
  </si>
  <si>
    <t>initiative</t>
  </si>
  <si>
    <t>internal incentive</t>
  </si>
  <si>
    <t>personal freedom</t>
  </si>
  <si>
    <t>personal security</t>
  </si>
  <si>
    <t>privacy</t>
  </si>
  <si>
    <t>resilience</t>
  </si>
  <si>
    <t>self-efficacy</t>
  </si>
  <si>
    <t>self-expression</t>
  </si>
  <si>
    <t>self-purpose</t>
  </si>
  <si>
    <t>self-worth</t>
  </si>
  <si>
    <t>tenacity</t>
  </si>
  <si>
    <t>affection</t>
  </si>
  <si>
    <t>affirmation</t>
  </si>
  <si>
    <t>appreciation</t>
  </si>
  <si>
    <t>being understood</t>
  </si>
  <si>
    <t>belonging</t>
  </si>
  <si>
    <t>companionship</t>
  </si>
  <si>
    <t>cooperation</t>
  </si>
  <si>
    <t>dependability</t>
  </si>
  <si>
    <t>equal treatment</t>
  </si>
  <si>
    <t>friendship</t>
  </si>
  <si>
    <t>intimacy</t>
  </si>
  <si>
    <t>support</t>
  </si>
  <si>
    <t>synergy</t>
  </si>
  <si>
    <t xml:space="preserve">If not getting enough </t>
  </si>
  <si>
    <t xml:space="preserve">, you will naturally obsess more about </t>
  </si>
  <si>
    <t xml:space="preserve">. Reasoning has little to do with it. You can use reasoning for how to get the </t>
  </si>
  <si>
    <t xml:space="preserve"> you need, but there is no rational choice involved when nature prioritizes your urgent need for </t>
  </si>
  <si>
    <t xml:space="preserve"> you need completely on your own, or must you trust others?</t>
  </si>
  <si>
    <t xml:space="preserve">You naturally need to trust others to help address your many needs. You cannot access or create all the resources your life needs. </t>
  </si>
  <si>
    <t>You naturally need to be able to address many of your needs on your own. You cannot always call on others for help.</t>
  </si>
  <si>
    <t>SELECT A SELF-NEED FROM THIS DROPDOWN LIST</t>
  </si>
  <si>
    <t>SELECT A SOCIAL-NEED FROM THIS DROPDOWN LIST</t>
  </si>
  <si>
    <t>THEN DETERMINE WHICH YOU EXPERIENCE AS MORE RESOLVED THAN THE OTHER</t>
  </si>
  <si>
    <t>RESET AFTER SELECTING A DIFFERENT SELF-NEED OR DIFFERENT SOCIAL-NEED</t>
  </si>
  <si>
    <t>. Emotions then rule.</t>
  </si>
  <si>
    <t>Getting paid doing what they love?</t>
  </si>
  <si>
    <t>The more I honor your unmet self-need for self-potential, I trust you’ll find it easier to respect our guarded self-need for bodily autonomy.</t>
  </si>
  <si>
    <t>Quick estimate your own psychosocial orientation, and see if it predicts your political outlook.</t>
  </si>
  <si>
    <t>The more you affirm my need for a stable climate, the easier to respect your need for unregulated self-determination.</t>
  </si>
  <si>
    <t>But the more you insist we can exploit the climate for money, the less I can serve your need for incentivized cooperation.</t>
  </si>
  <si>
    <t>The more you affirm my need for unregulated self-determination, the easier to respect your need for a lower carbon footprint.</t>
  </si>
  <si>
    <t>But the more you insist we submit to regulations, the less I can adopt your need for climate self-controls.</t>
  </si>
  <si>
    <t>W+</t>
  </si>
  <si>
    <t>W-</t>
  </si>
  <si>
    <t>D+</t>
  </si>
  <si>
    <t>D-</t>
  </si>
  <si>
    <t>The more you affirm my need to include worthy migrants, the easier to respect your need to stay safe from violent migrants.</t>
  </si>
  <si>
    <t>But the more you insist we all blend in to some melting pot, the less I can serve your need for local or national cohesion.</t>
  </si>
  <si>
    <t>The more you affirm my need to stay safe from lawless migrants, the easier to respect your need to include legitimate migrants.</t>
  </si>
  <si>
    <t>But the more you insist we compromise our national cohesion, the less I can accept their lack of acculturation.</t>
  </si>
  <si>
    <t>The more you affirm my need for safety from xenophobic gun violence, the easier to respect your need to arm yourselves.</t>
  </si>
  <si>
    <t>But the more you insist we be vulnerable without gun control, the less I can serve your need for locally controlled safety.</t>
  </si>
  <si>
    <t>The more you affirm my need to self-sufficiently arm myself, the easier to respect your need for gun control protections.</t>
  </si>
  <si>
    <t>But the more you insist we trust our safety to authorities, the less I can roll with your invasive background checks.</t>
  </si>
  <si>
    <t>The more you affirm my need to avoid stigmatization, the easier to respect your need to speak for the unborn.</t>
  </si>
  <si>
    <t>But the more you threaten my reproductive health, the less I can respect your need to curb demand for abortion.</t>
  </si>
  <si>
    <t>The more you affirm my need to speak for the unborn, the easier to respect your need to avoid becoming stigmatized.</t>
  </si>
  <si>
    <t>But the more our daughters have secret abortions, the less I can respect your need to access any abortion clinic.</t>
  </si>
  <si>
    <t>But the more you limit my access to basic affordable care, the less I can respect your need for market based healthcare.</t>
  </si>
  <si>
    <t>The more you affirm my need to optimize my health, the easier to respect your need for effective healthcare.</t>
  </si>
  <si>
    <t>The more you help us stop over-criminalizing our communities, the easier to respect your need to ease up legal restrictions.</t>
  </si>
  <si>
    <t>But the more you insist it's all about personal responsibility, the less I can serve your need for unfettered police patrols.</t>
  </si>
  <si>
    <t>The more you affirm my need for taking internal responsibility, the easier to respect your need to see external factors in crime.</t>
  </si>
  <si>
    <t>But the more you insist we reinvent public safety, the less certain I can see your needs as different from mine.</t>
  </si>
  <si>
    <t>The more you support our full economic participation, the easier to respect your need for incentivized productivity.</t>
  </si>
  <si>
    <t>But the more you insist we pull ourselves up by our bootstraps, the less I can trust your invisible hand of the market.</t>
  </si>
  <si>
    <t>The more you affirm my need for incentivized productivity, the easier to respect your need for full economic inclusion.</t>
  </si>
  <si>
    <t>But the more you insist we regulate all trade, the less I can accommodate your many cultural differences.</t>
  </si>
  <si>
    <t>The more you affirm my need to celebrate ethnic diversity, the easier to respect your need to be individualistically colorblind.</t>
  </si>
  <si>
    <t>But the more you insist we acculturate into white norms, the less I can defend you if implicated in racism.</t>
  </si>
  <si>
    <t>The more you affirm my need to put individuals over race, the easier to respect your need for seeing ethnic diversity.</t>
  </si>
  <si>
    <t>But the more you insist we're racist when alone together, the less I can honor your ethnic self-segregation.</t>
  </si>
  <si>
    <t>The more you affirm my need for guaranteed healthcare, the easier to respect your need to choose the best healthcare.</t>
  </si>
  <si>
    <t>But the more your health-care is a right I must cover, the less certain I can provide for your basic care.</t>
  </si>
  <si>
    <t>We freely choose our political positions after carefully reasoning each option.</t>
  </si>
  <si>
    <t>OR</t>
  </si>
  <si>
    <t>We're compelled to choose a political position that best fits our painful needs.</t>
  </si>
  <si>
    <t>SELECT YOUR ANSWER</t>
  </si>
  <si>
    <t>IN THE DROPDOWN MENU:</t>
  </si>
  <si>
    <t>RACE</t>
  </si>
  <si>
    <t>Your prioritizing psychosocial needs</t>
  </si>
  <si>
    <t>Yes, no one can fully fault their circumstances. We can always choose to respond to the worst of circumstances with disciplined reasoning. But that can never excuse imposing poor options onto others. Personal responsibility coexists with social responsibility. Politics polarize when failing to balance both.</t>
  </si>
  <si>
    <t>If reduced like this to individual choices, however, you ignore external factors under cover of reasoning. You can blame others for not reasoning choices best for you, but not for them or as available to them. You get to hate in the name of debate.</t>
  </si>
  <si>
    <t>MOUSE OVER, CLICK MOUSE, AND SELECT OPTION FROM THIS DROPDOWN LIST.</t>
  </si>
  <si>
    <t xml:space="preserve">INSTRUCTIONS: How to get the most from this </t>
  </si>
  <si>
    <t xml:space="preserve">Rational choice theory misapplied
</t>
  </si>
  <si>
    <t xml:space="preserve">Politics exist to express needs
</t>
  </si>
  <si>
    <t>This tool is interactive. Wherever you see a white field, select what best fits your experience. Then see how it changes the text below it. This text will be replaced when you select an option from the dropdown menu above.</t>
  </si>
  <si>
    <t>If freely choosing each political position, you enjoy a sense of personal freedom. You are master of your own fate. You are not compelled by anything, because that would just be an excuse to avoid the existential weight of personal responsibility.</t>
  </si>
  <si>
    <t>If compelled by painful needs, your political views resist reduction into mere beliefs. You do not choose the needs shaping your beliefs. Your needs exist and prioritize first from circumstance, and then find expression in available political views.</t>
  </si>
  <si>
    <t>Yes, no one can fully fault their circumstances or escape the reality of poor options from which to choose. No one can reduce to reasoned beliefs our contrasting priorities of personal and social needs. Personal responsibility coexists with social responsibility. Politics polarize when failing to balance both.</t>
  </si>
  <si>
    <t>This does not leave you at the mercy of circumstance, or without reasoning to rise above the worst of circumstances. You are indeed personally responsible for your choices in life, but not the narrow options imposed from outside of you. Otherwise you would get pulled into extremes.</t>
  </si>
  <si>
    <r>
      <t>Which do you</t>
    </r>
    <r>
      <rPr>
        <b/>
        <i/>
        <sz val="28"/>
        <color rgb="FFC00000"/>
        <rFont val="Arial"/>
        <family val="2"/>
      </rPr>
      <t xml:space="preserve"> </t>
    </r>
    <r>
      <rPr>
        <b/>
        <i/>
        <sz val="28"/>
        <color rgb="FF7030A0"/>
        <rFont val="Arial"/>
        <family val="2"/>
      </rPr>
      <t>think</t>
    </r>
    <r>
      <rPr>
        <b/>
        <sz val="28"/>
        <color rgb="FFC00000"/>
        <rFont val="Arial"/>
        <family val="2"/>
      </rPr>
      <t xml:space="preserve"> is more true?</t>
    </r>
  </si>
  <si>
    <t>I feel more socially accepted in public than at risk of societal rejection</t>
  </si>
  <si>
    <t>I feel more compelled to be loyal to others than compelled to express my unique self</t>
  </si>
  <si>
    <t>I feel more compelled to express my unique self than compelled to be loyal to others</t>
  </si>
  <si>
    <t>I feel my experiences are more in common with others than at odds with others</t>
  </si>
  <si>
    <t>I feel my experiences are more at odds with others than in common with others</t>
  </si>
  <si>
    <t>I feel more socially supported by my family than by those outside my family</t>
  </si>
  <si>
    <t xml:space="preserve">I feel more socially supported by those outside my family than by my family </t>
  </si>
  <si>
    <t>I feel more threatened by personal rejection than by systemic discrimination</t>
  </si>
  <si>
    <t>I feel more threatened by systemic discrimination than by personal rejection</t>
  </si>
  <si>
    <t>I feel more pressure to avoid offending others than pressure from being offended</t>
  </si>
  <si>
    <t>I feel more pressure from being offended than pressure to avoid offending others</t>
  </si>
  <si>
    <t>I feel more included in economic opportunities than excluded</t>
  </si>
  <si>
    <t>I feel more excluded from economic opportunities than included</t>
  </si>
  <si>
    <t>I feel more vulnerable from government intrusions than from widespread rejection</t>
  </si>
  <si>
    <t>I feel more vulnerable from widespread rejection than from government intrusions</t>
  </si>
  <si>
    <t>I feel more easily exploited by big business than by big government</t>
  </si>
  <si>
    <t>I feel more easily exploited by big government than by big business</t>
  </si>
  <si>
    <t>I feel more socially secure among those around me than personally free to be unique</t>
  </si>
  <si>
    <t>I feel more personally free to be unique than socially secure among those around me</t>
  </si>
  <si>
    <t>I feel more at risk of societal rejection than socially accepted in public</t>
  </si>
  <si>
    <t>“I need affordable meals.”</t>
  </si>
  <si>
    <t>“I need healthy options.”</t>
  </si>
  <si>
    <t>WIDE-YET-SHALLOW</t>
  </si>
  <si>
    <t>WIDE-THEN-DEEP</t>
  </si>
  <si>
    <t>DEEP-THEN-WIDE</t>
  </si>
  <si>
    <t>DEEP-YET-NARROW</t>
  </si>
  <si>
    <t>PROGRESSIVE LIBERAL</t>
  </si>
  <si>
    <t>CENTRIST LIBERAL</t>
  </si>
  <si>
    <t>CENTRIST CONSERVATIVE</t>
  </si>
  <si>
    <t>REACTIONARY CONSERVATIVE</t>
  </si>
  <si>
    <t>WIDE-AND-DEEP</t>
  </si>
  <si>
    <t>DEEP-AND-WIDE</t>
  </si>
  <si>
    <t>SOCIALIST</t>
  </si>
  <si>
    <t>FAR OR ALT-RIGHT</t>
  </si>
  <si>
    <t>5 to 10</t>
  </si>
  <si>
    <t>-3 to 0</t>
  </si>
  <si>
    <t>0 to 3</t>
  </si>
  <si>
    <t>-10 to -7</t>
  </si>
  <si>
    <t>-7 to -4</t>
  </si>
  <si>
    <t>4 to 7</t>
  </si>
  <si>
    <t xml:space="preserve">Your responses indicate you have a </t>
  </si>
  <si>
    <t xml:space="preserve"> psychosocial orientation. You likely express it best with </t>
  </si>
  <si>
    <t xml:space="preserve">You likely find the most comfort for your publicly affected needs among other like-minded </t>
  </si>
  <si>
    <t>Fill in each of these 10 blank fields above. Then check back here to find your estimated PSYCHOSOCIAL ORIENTATION. We all have one, shaped by our prioritizing needs. Then shaping our political views. What's yours?</t>
  </si>
  <si>
    <t>You likely find the most comfort for your publicly affected needs among other like-minded partisans and ideologues. Together, you oppose those of a different political outlook. Because they prioritize a clashing set of needs than yours. Your prioritized needs keep you different from their outlook, not reasoned arguments. But stubborn needs.</t>
  </si>
  <si>
    <t xml:space="preserve"> views. Your political outlook outwardly expresses your inward psychosocial orientation. </t>
  </si>
  <si>
    <t xml:space="preserve">I fully agree with this position </t>
  </si>
  <si>
    <t xml:space="preserve">I somewhat agree with this position </t>
  </si>
  <si>
    <t xml:space="preserve">I neither agree nor disagree with this position </t>
  </si>
  <si>
    <t xml:space="preserve">I somewhat disagree with this position </t>
  </si>
  <si>
    <t xml:space="preserve">I totally disagree with this position </t>
  </si>
  <si>
    <t>Your likely stance on IMMIGRATION:</t>
  </si>
  <si>
    <t>Your likely stance on CRIMINAL JUSTICE:</t>
  </si>
  <si>
    <t>.</t>
  </si>
  <si>
    <t>Your likely stance on CLIMATE CHANGE:</t>
  </si>
  <si>
    <t>Your likely stance on RACISM:</t>
  </si>
  <si>
    <t>Your likely stance on ECONOMY:</t>
  </si>
  <si>
    <t>Your likely stance on HEALTHCARE:</t>
  </si>
  <si>
    <t>Your likely stance on ABORTION:</t>
  </si>
  <si>
    <t>Your likely stance on GUN SAFETY:</t>
  </si>
  <si>
    <t>COMPLETE THE ITEMS ABOVE TO SEE RESULTS HERE.</t>
  </si>
  <si>
    <t>We need to deal with the few cases of racist acts and not exaggerate them for media sensationalism</t>
  </si>
  <si>
    <t>S. Together, you oppose those of a different political outlook. Because they prioritize a clashing set of needs than yours. Your prioritized needs keep you different from their outlook, not reasoned arguments. But stubborn needs.</t>
  </si>
  <si>
    <t>REVERSE RACISM</t>
  </si>
  <si>
    <t>a strong</t>
  </si>
  <si>
    <t>significant</t>
  </si>
  <si>
    <t>a moderate</t>
  </si>
  <si>
    <t>weak</t>
  </si>
  <si>
    <t>insignificant</t>
  </si>
  <si>
    <t xml:space="preserve">You show </t>
  </si>
  <si>
    <t>."</t>
  </si>
  <si>
    <t xml:space="preserve"> - "</t>
  </si>
  <si>
    <t xml:space="preserve">The more </t>
  </si>
  <si>
    <t xml:space="preserve">The more you generalize how we all should respond to the issue of </t>
  </si>
  <si>
    <t>The more you generalize how we all should respond to a politized issue, the less responsive you are to specific needs affected by that issue.</t>
  </si>
  <si>
    <t xml:space="preserve">The less responsive to specific needs affected by </t>
  </si>
  <si>
    <t xml:space="preserve">, the fewer of your </t>
  </si>
  <si>
    <t xml:space="preserve"> affected needs fully resolve</t>
  </si>
  <si>
    <t>The less responsive to specific needs affected by the political issue, the fewer of your affected needs can fully resolve.</t>
  </si>
  <si>
    <t xml:space="preserve">The fewer of your </t>
  </si>
  <si>
    <t xml:space="preserve"> issue you naturally suffer</t>
  </si>
  <si>
    <t>…</t>
  </si>
  <si>
    <t>The fewer of your issue affected needs fully resolve, the more pain around the issue you naturally suffer.</t>
  </si>
  <si>
    <t>The more pain around the issue you suffer, the more you generalize for relief with specifics-avoidant politics.</t>
  </si>
  <si>
    <t>The more you generalize for relief with specifics-avoidant politics…</t>
  </si>
  <si>
    <t xml:space="preserve">The more you generalize for relief with </t>
  </si>
  <si>
    <t xml:space="preserve"> politics, the less responsive you are to specific needs affected by </t>
  </si>
  <si>
    <t xml:space="preserve"> politics</t>
  </si>
  <si>
    <t xml:space="preserve">The more pain from unmet </t>
  </si>
  <si>
    <t xml:space="preserve"> needs, the more you generalize for relief with specifics-avoidant </t>
  </si>
  <si>
    <t xml:space="preserve"> affected needs fully resolve, the more pain around the </t>
  </si>
  <si>
    <t>So let's put that to the test. Read each political stance below, based on your answers above. Then click in the dropdown menu at the right of each item, to express how much you agree or disagree with the stated position. See the results below.</t>
  </si>
  <si>
    <t>We all feel the same need to be physically well.</t>
  </si>
  <si>
    <t xml:space="preserve">You demonstrate what anankelogy calls a "wide" psychosocial orientation. </t>
  </si>
  <si>
    <t xml:space="preserve">You demonstrate what anankelogy calls a "deep" psychosocial orientation. </t>
  </si>
  <si>
    <t xml:space="preserve">Your unmet social-needs pulls you to focus more on wider relationships, such as disadvantaged others you don't personally know. </t>
  </si>
  <si>
    <t xml:space="preserve">Your unmet self-needs pulls you to focus more on deeper relationships, like your nuclear family and devotion to God and country. </t>
  </si>
  <si>
    <t xml:space="preserve">You guard your more resolved social-needs, like group cohesion and loyalty. </t>
  </si>
  <si>
    <t xml:space="preserve">You guard your more resolved self-needs, like self-expression and authenticity. </t>
  </si>
  <si>
    <t xml:space="preserve"> correlation between your estimated psychosocial orientation and political views. </t>
  </si>
  <si>
    <t xml:space="preserve">The less you generalize for relief with </t>
  </si>
  <si>
    <t xml:space="preserve"> politics, the more responsive you are to specific needs affected by </t>
  </si>
  <si>
    <t xml:space="preserve">The more responsive to specific needs affected by </t>
  </si>
  <si>
    <t xml:space="preserve">, the more of your </t>
  </si>
  <si>
    <t xml:space="preserve">The more of your </t>
  </si>
  <si>
    <t xml:space="preserve"> affected needs fully resolve, the less pain around the </t>
  </si>
  <si>
    <t xml:space="preserve">The less pain from unmet </t>
  </si>
  <si>
    <t xml:space="preserve"> needs, the less you generalize for relief by using </t>
  </si>
  <si>
    <t xml:space="preserve"> politics as a stepping stone to address overlooked specifics.</t>
  </si>
  <si>
    <t xml:space="preserve">The less you generalize how we all should respond to the issue of </t>
  </si>
  <si>
    <t>Degeneralizing cycle cultivating love</t>
  </si>
  <si>
    <t>Generalizing cycle allowing hate</t>
  </si>
  <si>
    <t xml:space="preserve">Generalizing lets us build coalitions, by avoiding messy specifics that could undercut unifying agreement. Coalitions attract support to shape public policy around </t>
  </si>
  <si>
    <t xml:space="preserve">But generalizations gloss over the specifics necessary to fully resolve underlying needs, which would then remove the pain. </t>
  </si>
  <si>
    <t>The more you generalize, the more you feel the need to generalize, slipping into a vicious cycle.</t>
  </si>
  <si>
    <t xml:space="preserve">But alienation traps us into relying on impersonal laws to redress one another's affected needs. </t>
  </si>
  <si>
    <t xml:space="preserve">The more you remain alienated from others, the less you can resolve needs affecting each other, trapping you into a vicious cycle. </t>
  </si>
  <si>
    <t xml:space="preserve">But polarization easily sinks into mutual defensiveness that shuts down meaningful resolution of each other's affected needs. </t>
  </si>
  <si>
    <t xml:space="preserve">The more at odds with each other, the longer it can take to resolve needs, leaving you stuck in a vicious cycle. </t>
  </si>
  <si>
    <t xml:space="preserve">the issue of </t>
  </si>
  <si>
    <t>2. DEALIENATE</t>
  </si>
  <si>
    <t>1. DEGENERALIZE</t>
  </si>
  <si>
    <t>3. DEPOLARIZE</t>
  </si>
  <si>
    <t>Polarizing cycle deepening hate</t>
  </si>
  <si>
    <t>Depolarizing cycle encouraging love</t>
  </si>
  <si>
    <t>Dealienating cycle incentizing love</t>
  </si>
  <si>
    <t>Alienating cycle provoking hate</t>
  </si>
  <si>
    <t xml:space="preserve">, the more you rely on constricting laws about </t>
  </si>
  <si>
    <t xml:space="preserve">The more you rely on laws about </t>
  </si>
  <si>
    <t xml:space="preserve">, the less you engage others impacted by </t>
  </si>
  <si>
    <t xml:space="preserve">The less you engage others impacted by </t>
  </si>
  <si>
    <t xml:space="preserve">, the more you alienate others when addressing </t>
  </si>
  <si>
    <t xml:space="preserve">The less </t>
  </si>
  <si>
    <t xml:space="preserve">The more you alienate others when addressing </t>
  </si>
  <si>
    <t xml:space="preserve">, the less aware of other's needs impacted by </t>
  </si>
  <si>
    <t xml:space="preserve">The less aware of other's </t>
  </si>
  <si>
    <t xml:space="preserve"> impacted needs…</t>
  </si>
  <si>
    <t xml:space="preserve">The less aware of other’s needs impacted by </t>
  </si>
  <si>
    <t xml:space="preserve">The more aware of other’s needs impacted by </t>
  </si>
  <si>
    <t xml:space="preserve">, the less you rely on constricting laws about </t>
  </si>
  <si>
    <t xml:space="preserve">The less you rely on laws about </t>
  </si>
  <si>
    <t xml:space="preserve">, the more you engage others impacted by </t>
  </si>
  <si>
    <t xml:space="preserve">The more you engage others impacted by </t>
  </si>
  <si>
    <t xml:space="preserve">, the less you alienate others when addressing </t>
  </si>
  <si>
    <t xml:space="preserve">The less you alienate others when addressing </t>
  </si>
  <si>
    <t xml:space="preserve">, the more aware of other's needs impacted by </t>
  </si>
  <si>
    <t xml:space="preserve">The more aware of other's </t>
  </si>
  <si>
    <t>The less you generalize how we all should respond to a politized issue, the more responsive you are to specific needs affected by that issue.</t>
  </si>
  <si>
    <t>The more responsive to specific needs affected by the political issue, the morer of your affected needs can fully resolve.</t>
  </si>
  <si>
    <t>The more of your issue affected needs fully resolve, the less pain around the issue you naturally suffer.</t>
  </si>
  <si>
    <t>The less pain around the issue you suffer, the less you generalize for relief with specifics-avoidant politics.</t>
  </si>
  <si>
    <t>The less you generalize for relief with specifics-avoidant politics…</t>
  </si>
  <si>
    <t>aware of other's impacted needs by that issue…</t>
  </si>
  <si>
    <t>you rely on constricting laws for that issue.</t>
  </si>
  <si>
    <t xml:space="preserve">the more </t>
  </si>
  <si>
    <t xml:space="preserve">you rely on laws for that political issue, </t>
  </si>
  <si>
    <t xml:space="preserve">you engagage others impacted by that political issue, </t>
  </si>
  <si>
    <t xml:space="preserve">you alienate others when addressing that political issue, </t>
  </si>
  <si>
    <t xml:space="preserve">the less </t>
  </si>
  <si>
    <t>aware of other's needs affected by that issue.</t>
  </si>
  <si>
    <t>you alienate others when addressing that issue.</t>
  </si>
  <si>
    <t xml:space="preserve">aware of other's needs impacted by a politial issue, </t>
  </si>
  <si>
    <t>you engage others impacted by that particular issue.</t>
  </si>
  <si>
    <t xml:space="preserve">The more you overstate their differences on </t>
  </si>
  <si>
    <t xml:space="preserve">, the more you depict their errors with </t>
  </si>
  <si>
    <t xml:space="preserve"> as typical</t>
  </si>
  <si>
    <t xml:space="preserve">The more you depict their errors with </t>
  </si>
  <si>
    <t xml:space="preserve"> as typical, the more guarded you get toward their views on </t>
  </si>
  <si>
    <t xml:space="preserve">The more guarded you get toward their views on </t>
  </si>
  <si>
    <t xml:space="preserve"> the more they get defensive toward your views on </t>
  </si>
  <si>
    <t xml:space="preserve">The more they get defensive toward your views on </t>
  </si>
  <si>
    <t xml:space="preserve">, the more you overstate their differences on </t>
  </si>
  <si>
    <t xml:space="preserve">you overstate their differences on a politial issue, </t>
  </si>
  <si>
    <t>you depict their errors with that issue as typical.</t>
  </si>
  <si>
    <t xml:space="preserve">you depict their errors with that issue as typical, </t>
  </si>
  <si>
    <t>guarded you get toward their views on that particular issue.</t>
  </si>
  <si>
    <t xml:space="preserve">guarded you get toward their views on that political issue, </t>
  </si>
  <si>
    <t>they get defensive toward your views on that issue.</t>
  </si>
  <si>
    <t xml:space="preserve">they get defensive toward you views on that political issue, </t>
  </si>
  <si>
    <t>you overstate their differences on that issue.</t>
  </si>
  <si>
    <t>more you overstate these differences on that issue…</t>
  </si>
  <si>
    <t xml:space="preserve">The less you overstate their differences on </t>
  </si>
  <si>
    <t xml:space="preserve">The less you depict their errors with </t>
  </si>
  <si>
    <t xml:space="preserve">The less guarded you get toward their views on </t>
  </si>
  <si>
    <t xml:space="preserve">The less they get defensive toward your views on </t>
  </si>
  <si>
    <t xml:space="preserve">, the less you depict their errors with </t>
  </si>
  <si>
    <t xml:space="preserve"> as typical, the less guarded you get toward their views on </t>
  </si>
  <si>
    <t xml:space="preserve"> the less they get defensive toward your views on </t>
  </si>
  <si>
    <t xml:space="preserve">, the less you overstate their differences on </t>
  </si>
  <si>
    <t>If we improve access to affordable healthcare, I will respect how it could impact your current healthcare.</t>
  </si>
  <si>
    <t>If we maintain our traditional healthcare plans, I will respect its impact on your struggle to access affordable healthcare.</t>
  </si>
  <si>
    <t>If we lose our traditional insurance plans, I will expect you to appreciate the impact on our health maintenance.</t>
  </si>
  <si>
    <t>If we fail to meaningfully improve criminal justice, I will expect you to appreciate any impact on our over-policed lives.</t>
  </si>
  <si>
    <t>If subjected to extreme changes in criminal justice, I will expect you to appreciate its impact when rates of violence rise.</t>
  </si>
  <si>
    <t>If we raise taxes to pay for social programs, I will respect its potential to disincentivize your productivity.</t>
  </si>
  <si>
    <t>If we lose social programs to tax cuts benefitting mostly the wealthy, I will expect you to appreciate its painful impact on us.</t>
  </si>
  <si>
    <t>If we allow freer trade by rolling back onerous regulations, I will respect its impact on what such regulations meant for you.</t>
  </si>
  <si>
    <t xml:space="preserve">If </t>
  </si>
  <si>
    <t>If we improve criminal justice only where needed most, I will respect your fears these improvements may not be enough.</t>
  </si>
  <si>
    <t>If we fail to alert enough people of systemic racism, I will expect you to appreciate how race-based trauma still ruins lives.</t>
  </si>
  <si>
    <t>If we steadily decrease incidents of personal racism, I will respect efforts to reduce broader forms of race-based discrimination.</t>
  </si>
  <si>
    <t>If forced to pay higher taxes to pay for your social programs, I will expect you to appreciate the coercive drop in our productivity.</t>
  </si>
  <si>
    <t>If we win [TEXT], I will respect [ITS IMPACT...]</t>
  </si>
  <si>
    <t>If we [LOSE/FAIL...],I will expect you to appreciate [IMPACT].</t>
  </si>
  <si>
    <t xml:space="preserve">If we win </t>
  </si>
  <si>
    <t xml:space="preserve">I will respect </t>
  </si>
  <si>
    <t xml:space="preserve">I will expect you to appreciate </t>
  </si>
  <si>
    <t xml:space="preserve">If we </t>
  </si>
  <si>
    <t xml:space="preserve">for immigrants crossing the border, </t>
  </si>
  <si>
    <t>its impact on your border security concerns.</t>
  </si>
  <si>
    <t xml:space="preserve">lose immigrant rights, </t>
  </si>
  <si>
    <t>how devastating this can be to our impacted families and communities.</t>
  </si>
  <si>
    <t xml:space="preserve">at border security, </t>
  </si>
  <si>
    <t>its impact on the immigrants you care about crossing the border.</t>
  </si>
  <si>
    <t xml:space="preserve">lose border security, </t>
  </si>
  <si>
    <t xml:space="preserve">with environmental controls, </t>
  </si>
  <si>
    <t>how they impact your strenuously regulated life.</t>
  </si>
  <si>
    <t xml:space="preserve">fail to stem climate change, </t>
  </si>
  <si>
    <t>the alarming impact on our affected habitats.</t>
  </si>
  <si>
    <t xml:space="preserve">allow nature to correct itself, </t>
  </si>
  <si>
    <t>how my deregulated business could impact you.</t>
  </si>
  <si>
    <t xml:space="preserve">subjected further to onereous regulations, </t>
  </si>
  <si>
    <t>my reduced capacity to provide for you.</t>
  </si>
  <si>
    <t xml:space="preserve">strengthen gun control, </t>
  </si>
  <si>
    <t>its impact on your right and need to arm yourself.</t>
  </si>
  <si>
    <t xml:space="preserve">lose gun control, </t>
  </si>
  <si>
    <t>my fears of gun violence with each mass shooting.</t>
  </si>
  <si>
    <t xml:space="preserve">lose gun rights, </t>
  </si>
  <si>
    <t>its impact on my right and need to arm myself.</t>
  </si>
  <si>
    <t xml:space="preserve">reproductive rights, </t>
  </si>
  <si>
    <t>its impact on your need to give voice to the unborn.</t>
  </si>
  <si>
    <t xml:space="preserve">lose reproductive rights, </t>
  </si>
  <si>
    <t>its impact on our reproductive health needs.</t>
  </si>
  <si>
    <t xml:space="preserve">rights for the unborn, </t>
  </si>
  <si>
    <t xml:space="preserve">its impact on your reproductive health needs. </t>
  </si>
  <si>
    <t xml:space="preserve">lose rights for the unborn, </t>
  </si>
  <si>
    <t>its impact on the voiceless unborn.</t>
  </si>
  <si>
    <t>your trauma from various forms of gun violence.</t>
  </si>
  <si>
    <t>If we lose access to affordable healthcare, I will expect you to appreciate its impact on our health security.</t>
  </si>
  <si>
    <t>If we radically change policing and prosecutions, I will respect your anxiety about potentially increased rates of violence.</t>
  </si>
  <si>
    <t>If we raise awareness of systemic forms of racism, I will respect the risk of stigmatizing you for unintentional ethnic slights.</t>
  </si>
  <si>
    <t>If coerced into racial hypervigilance, I will expect you to appreciate my hard work to reduce personal acts of racism.</t>
  </si>
  <si>
    <t xml:space="preserve">I affirm your need for secure borders. And thank you for any affirmation of our need to travel freely despite status. </t>
  </si>
  <si>
    <t>I need you to feel the desperte needs of these migrants without painting them all as violent lawbreakers.</t>
  </si>
  <si>
    <t>Perhaps we can do better to screen out the most violent of these migrants who exploit our generosity.</t>
  </si>
  <si>
    <t>I need you to feel the pain of families here who have lost a loved one due to violence from illegitimate migrants.</t>
  </si>
  <si>
    <t>Perhaps we can do better to merit actual cases of migrants whose lives are at risk due to our actions.</t>
  </si>
  <si>
    <t>I need you to feel the mounting stress of small business owners choked by onerous environmental impact regulations.</t>
  </si>
  <si>
    <t>I need you to feel the despertation of the vulnerable who cannot easily relocate when their environment collapses.</t>
  </si>
  <si>
    <t>Perhaps we can do better to shift the burden of environmental impact regs away from those least able to bear them alone.</t>
  </si>
  <si>
    <t>Perhaps we can do better to identify those most vulnerable to environmental changes and who may need to relocate.</t>
  </si>
  <si>
    <t xml:space="preserve">I affirm your need to arm yourself with a standard firearm. And thank you for affirming our need to stem gun violence. </t>
  </si>
  <si>
    <t>I affirm your need to stem gun violence. And thank you for affirming our need to legitimately arm ourselves.</t>
  </si>
  <si>
    <t xml:space="preserve">I need you to feel the trauma of being shot, or the fear of my child getting shot at school, or losing a loved one to gun violence. </t>
  </si>
  <si>
    <t>Perhaps we can do better to sort out legitimate firearm self-defense from those abusing access to guns to harm others.</t>
  </si>
  <si>
    <t>Perhaps we can do better to keep the most violent among us from accessing lethal firearms.</t>
  </si>
  <si>
    <t>W=</t>
  </si>
  <si>
    <t>D=</t>
  </si>
  <si>
    <r>
      <t>W</t>
    </r>
    <r>
      <rPr>
        <sz val="9"/>
        <color theme="1"/>
        <rFont val="Calibri"/>
        <family val="2"/>
      </rPr>
      <t>−</t>
    </r>
  </si>
  <si>
    <r>
      <t>D</t>
    </r>
    <r>
      <rPr>
        <sz val="9"/>
        <color theme="1"/>
        <rFont val="Calibri"/>
        <family val="2"/>
      </rPr>
      <t>−</t>
    </r>
  </si>
  <si>
    <t>I need you to feel the constant threat of government overreach I endure, checked first by our right to personally defend ourselves.</t>
  </si>
  <si>
    <t xml:space="preserve">to counter gun control, </t>
  </si>
  <si>
    <t>I affirm your need to access reproductive health services. And thank you for affirming our need to protect the voiceless unborn.</t>
  </si>
  <si>
    <t>I affirm your need for lowering our impact on the environment. And thank you for affirming our need to roll back stifling regulations.</t>
  </si>
  <si>
    <t>I affirm your need for protecting the voiceless unborn. And thank you for affirming our need to access reproductive health services.</t>
  </si>
  <si>
    <t>I need you to feel the frustration of walking into a clinic and feeling stigmatized for prioritizing my health.</t>
  </si>
  <si>
    <t>I need you to feel the alarm of countless unnecessary terminations who potentially could develop into meaningful lives.</t>
  </si>
  <si>
    <t>Perhaps we can do better to consider all available newborn options before committing to that irreversible option.</t>
  </si>
  <si>
    <t>Perhaps we can do better to make healthcare accessible to all, without obligating every taxpayer to enable poor health habits.</t>
  </si>
  <si>
    <t>I affirm your need to access your own chosen healthcare providers. And thank you for affirming our need to access affordable care without precondition.</t>
  </si>
  <si>
    <t>I affirm your need to help migrants flee violence potentially of our making. And thank you for affirming our need to not import such violence.</t>
  </si>
  <si>
    <t>I affirm your need to access affordable healthcare. And thank you for affirming our need for maintaining responsible choices in healthcare.</t>
  </si>
  <si>
    <t>Perhaps we can do better to make healthcare accessible to all, to ensure anyone can receive the basic healthcare they need.</t>
  </si>
  <si>
    <t>I need you to feel the anxiety of choosing between expensive healthcare by going deeper into debt, or going without.</t>
  </si>
  <si>
    <t>I need you to feel the anger of having to pay higher taxes to cover expensive care for other's irresponbible health choices.</t>
  </si>
  <si>
    <t>Perhaps we can do better to provide reproductive health services without stigmatizing women for considering that irreversible option.</t>
  </si>
  <si>
    <t>I affirm your need for protection from individual acts of violence. And thank you for affirming our need to be kept safe from over-policing.</t>
  </si>
  <si>
    <t>I affirm your need to be safe from over-policing and over-prosecutions. And thank you for affirming our need to be kept safe from violent offenders.</t>
  </si>
  <si>
    <t>I need you to feel the insecurity of being targeted by violent ex-felons who repeatedly violate our property, safety and even our lives.</t>
  </si>
  <si>
    <t>I need you to feel the hopelessness of constant police profiling, its risk of police brutality and even traumatic police shootings.</t>
  </si>
  <si>
    <t>Perhaps we can do better to prevent recidivism without resorting to draconian prison sentences or other reactionary practices.</t>
  </si>
  <si>
    <t>Perhaps we can do better to stem violence without assuming every criminal act stems solely from a bad personal choice ignoring good options.</t>
  </si>
  <si>
    <t xml:space="preserve">I affirm your need for a stable habitat. And thank you for affirming our need to reduce government involvement in our otherwise industrious lives. </t>
  </si>
  <si>
    <t>I affirm your need to conduct your lives with minimal government interventions. And I thank you for affirming our need for a natural and stable habitat for all.</t>
  </si>
  <si>
    <t>I need you to feel the uncertainty our children and their children will ever be able to live on earth as adults the way we have.</t>
  </si>
  <si>
    <t>I need you to feel the tyranny of government's drip, drip, drip of increasing environmental regulations, smothering our private lives.</t>
  </si>
  <si>
    <t>Perhaps we can do better to reduce climate change without imposing regulations on those less able to adjust to them.</t>
  </si>
  <si>
    <t>Perhaps we can do better to optimize natural resources in ways that create the least impact on the world's rising temperatures.</t>
  </si>
  <si>
    <t>I affirm your need not to be shamed for every slight and ethnic insensitivity. And thank you for affirming our need to address less obvious forms of racism.</t>
  </si>
  <si>
    <t>I affirm your need to address less visible prejudices. And thank you for affirming our need not to be shamed for every unintentional slight.</t>
  </si>
  <si>
    <t>I need you to feel the trauma of being singled out for darker skin, even if done unconsciously or without ill intent.</t>
  </si>
  <si>
    <t>I need you to feel the stigmatization when labelled a racist, simply for making an unintentional race-affecting mistake.</t>
  </si>
  <si>
    <t>Perhaps we can do better to not stigmatize anyone for their unintentional mistakes, who honestly seek to improve if not labelled as bad.</t>
  </si>
  <si>
    <t>Perhaps we can do better to be sensitive to sublte forms of race-baced prejudices, and not get so defensive when it's called out.</t>
  </si>
  <si>
    <r>
      <t xml:space="preserve">Let's reverse each cycle. Let's DEGENERALIZE with </t>
    </r>
    <r>
      <rPr>
        <b/>
        <sz val="10"/>
        <color theme="1"/>
        <rFont val="Arial Narrow"/>
        <family val="2"/>
      </rPr>
      <t>relational knowing</t>
    </r>
    <r>
      <rPr>
        <sz val="10"/>
        <color theme="1"/>
        <rFont val="Arial Narrow"/>
        <family val="2"/>
      </rPr>
      <t xml:space="preserve">. Let's DEALIENATE with </t>
    </r>
    <r>
      <rPr>
        <b/>
        <sz val="10"/>
        <color theme="1"/>
        <rFont val="Arial Narrow"/>
        <family val="2"/>
      </rPr>
      <t>impact engaging</t>
    </r>
    <r>
      <rPr>
        <sz val="10"/>
        <color theme="1"/>
        <rFont val="Arial Narrow"/>
        <family val="2"/>
      </rPr>
      <t xml:space="preserve">. Let's DEPOLARIZE with </t>
    </r>
    <r>
      <rPr>
        <b/>
        <sz val="10"/>
        <color theme="1"/>
        <rFont val="Arial Narrow"/>
        <family val="2"/>
      </rPr>
      <t>value framing</t>
    </r>
    <r>
      <rPr>
        <sz val="10"/>
        <color theme="1"/>
        <rFont val="Arial Narrow"/>
        <family val="2"/>
      </rPr>
      <t>. Each explained below. Let's replace this hate with love.</t>
    </r>
  </si>
  <si>
    <r>
      <t xml:space="preserve">We DEALIENATE with </t>
    </r>
    <r>
      <rPr>
        <b/>
        <sz val="11"/>
        <color theme="1"/>
        <rFont val="Arial"/>
        <family val="2"/>
      </rPr>
      <t>impact engaging</t>
    </r>
    <r>
      <rPr>
        <sz val="11"/>
        <color theme="1"/>
        <rFont val="Arial"/>
        <family val="2"/>
      </rPr>
      <t>: converse with each other how political gains or losses impact each other. If we win, seeing how that impacts you. If we lose, see how that impacts us.</t>
    </r>
  </si>
  <si>
    <t>Leftward stance</t>
  </si>
  <si>
    <t>Rightward stance</t>
  </si>
  <si>
    <t xml:space="preserve">My need for </t>
  </si>
  <si>
    <t>Psychosocial continuum</t>
  </si>
  <si>
    <r>
      <t xml:space="preserve">The </t>
    </r>
    <r>
      <rPr>
        <i/>
        <sz val="11"/>
        <color rgb="FFFF9999"/>
        <rFont val="Arial"/>
        <family val="2"/>
      </rPr>
      <t>more</t>
    </r>
    <r>
      <rPr>
        <sz val="11"/>
        <color rgb="FFFF9999"/>
        <rFont val="Arial"/>
        <family val="2"/>
      </rPr>
      <t xml:space="preserve"> in </t>
    </r>
    <r>
      <rPr>
        <sz val="11"/>
        <color rgb="FFFFFF00"/>
        <rFont val="Arial"/>
        <family val="2"/>
      </rPr>
      <t>pain</t>
    </r>
    <r>
      <rPr>
        <sz val="11"/>
        <color rgb="FFFF9999"/>
        <rFont val="Arial"/>
        <family val="2"/>
      </rPr>
      <t xml:space="preserve"> from a public facing need, the </t>
    </r>
    <r>
      <rPr>
        <i/>
        <sz val="11"/>
        <color rgb="FFFF9999"/>
        <rFont val="Arial"/>
        <family val="2"/>
      </rPr>
      <t>more</t>
    </r>
    <r>
      <rPr>
        <sz val="11"/>
        <color rgb="FFFF9999"/>
        <rFont val="Arial"/>
        <family val="2"/>
      </rPr>
      <t xml:space="preserve"> attracted to a political position that best offers generalizing relief for that </t>
    </r>
    <r>
      <rPr>
        <sz val="11"/>
        <color rgb="FFFFFF00"/>
        <rFont val="Arial"/>
        <family val="2"/>
      </rPr>
      <t>pain</t>
    </r>
    <r>
      <rPr>
        <sz val="11"/>
        <color rgb="FFFF9999"/>
        <rFont val="Arial"/>
        <family val="2"/>
      </rPr>
      <t xml:space="preserve"> point. The </t>
    </r>
    <r>
      <rPr>
        <i/>
        <sz val="11"/>
        <color rgb="FFFF9999"/>
        <rFont val="Arial"/>
        <family val="2"/>
      </rPr>
      <t>more</t>
    </r>
    <r>
      <rPr>
        <sz val="11"/>
        <color rgb="FFFF9999"/>
        <rFont val="Arial"/>
        <family val="2"/>
      </rPr>
      <t xml:space="preserve"> in </t>
    </r>
    <r>
      <rPr>
        <sz val="11"/>
        <color rgb="FFFFFF00"/>
        <rFont val="Arial"/>
        <family val="2"/>
      </rPr>
      <t>pain</t>
    </r>
    <r>
      <rPr>
        <sz val="11"/>
        <color rgb="FFFF9999"/>
        <rFont val="Arial"/>
        <family val="2"/>
      </rPr>
      <t xml:space="preserve">, the </t>
    </r>
    <r>
      <rPr>
        <i/>
        <sz val="11"/>
        <color rgb="FFFF9999"/>
        <rFont val="Arial"/>
        <family val="2"/>
      </rPr>
      <t>more</t>
    </r>
    <r>
      <rPr>
        <sz val="11"/>
        <color rgb="FFFF9999"/>
        <rFont val="Arial"/>
        <family val="2"/>
      </rPr>
      <t xml:space="preserve"> opposed to the alternate position serving the other social situation. The </t>
    </r>
    <r>
      <rPr>
        <i/>
        <sz val="11"/>
        <color rgb="FFFF9999"/>
        <rFont val="Arial"/>
        <family val="2"/>
      </rPr>
      <t>less</t>
    </r>
    <r>
      <rPr>
        <sz val="11"/>
        <color rgb="FFFF9999"/>
        <rFont val="Arial"/>
        <family val="2"/>
      </rPr>
      <t xml:space="preserve"> specifics get addressed, the </t>
    </r>
    <r>
      <rPr>
        <i/>
        <sz val="11"/>
        <color rgb="FFFF9999"/>
        <rFont val="Arial"/>
        <family val="2"/>
      </rPr>
      <t>less</t>
    </r>
    <r>
      <rPr>
        <sz val="11"/>
        <color rgb="FFFF9999"/>
        <rFont val="Arial"/>
        <family val="2"/>
      </rPr>
      <t xml:space="preserve"> resolved the needs. The </t>
    </r>
    <r>
      <rPr>
        <i/>
        <sz val="11"/>
        <color rgb="FFFF9999"/>
        <rFont val="Arial"/>
        <family val="2"/>
      </rPr>
      <t>more</t>
    </r>
    <r>
      <rPr>
        <sz val="11"/>
        <color rgb="FFFF9999"/>
        <rFont val="Arial"/>
        <family val="2"/>
      </rPr>
      <t xml:space="preserve"> the underlying problem persists with mounting </t>
    </r>
    <r>
      <rPr>
        <sz val="11"/>
        <color rgb="FFFFFF00"/>
        <rFont val="Arial"/>
        <family val="2"/>
      </rPr>
      <t>pain</t>
    </r>
    <r>
      <rPr>
        <sz val="11"/>
        <color rgb="FFFF9999"/>
        <rFont val="Arial"/>
        <family val="2"/>
      </rPr>
      <t xml:space="preserve">, the </t>
    </r>
    <r>
      <rPr>
        <i/>
        <sz val="11"/>
        <color rgb="FFFF9999"/>
        <rFont val="Arial"/>
        <family val="2"/>
      </rPr>
      <t>more</t>
    </r>
    <r>
      <rPr>
        <sz val="11"/>
        <color rgb="FFFF9999"/>
        <rFont val="Arial"/>
        <family val="2"/>
      </rPr>
      <t xml:space="preserve"> dependence on political generalizing for relief. </t>
    </r>
    <r>
      <rPr>
        <sz val="11"/>
        <color rgb="FFFF3C3C"/>
        <rFont val="Arial"/>
        <family val="2"/>
      </rPr>
      <t>Political elites stay in power keeping you painfully needy</t>
    </r>
    <r>
      <rPr>
        <sz val="11"/>
        <color rgb="FFFF9999"/>
        <rFont val="Arial"/>
        <family val="2"/>
      </rPr>
      <t xml:space="preserve">. </t>
    </r>
  </si>
  <si>
    <t>Call for empathy</t>
  </si>
  <si>
    <r>
      <rPr>
        <b/>
        <sz val="24"/>
        <color rgb="FFFFFF00"/>
        <rFont val="Arial Narrow"/>
        <family val="2"/>
      </rPr>
      <t>Pain</t>
    </r>
    <r>
      <rPr>
        <b/>
        <sz val="24"/>
        <color theme="0"/>
        <rFont val="Arial Narrow"/>
        <family val="2"/>
      </rPr>
      <t xml:space="preserve"> is </t>
    </r>
    <r>
      <rPr>
        <b/>
        <i/>
        <sz val="24"/>
        <color theme="0"/>
        <rFont val="Arial Narrow"/>
        <family val="2"/>
      </rPr>
      <t>bad</t>
    </r>
    <r>
      <rPr>
        <b/>
        <sz val="24"/>
        <color theme="0"/>
        <rFont val="Arial Narrow"/>
        <family val="2"/>
      </rPr>
      <t xml:space="preserve"> and best </t>
    </r>
    <r>
      <rPr>
        <b/>
        <i/>
        <sz val="24"/>
        <color theme="0"/>
        <rFont val="Arial Narrow"/>
        <family val="2"/>
      </rPr>
      <t>avoided</t>
    </r>
    <r>
      <rPr>
        <b/>
        <sz val="24"/>
        <color theme="0"/>
        <rFont val="Arial Narrow"/>
        <family val="2"/>
      </rPr>
      <t>.</t>
    </r>
  </si>
  <si>
    <r>
      <rPr>
        <b/>
        <sz val="24"/>
        <color rgb="FFFFFF00"/>
        <rFont val="Arial Narrow"/>
        <family val="2"/>
      </rPr>
      <t>Pain</t>
    </r>
    <r>
      <rPr>
        <b/>
        <sz val="24"/>
        <color theme="0"/>
        <rFont val="Arial Narrow"/>
        <family val="2"/>
      </rPr>
      <t xml:space="preserve"> is </t>
    </r>
    <r>
      <rPr>
        <b/>
        <i/>
        <sz val="24"/>
        <color theme="0"/>
        <rFont val="Arial Narrow"/>
        <family val="2"/>
      </rPr>
      <t>good</t>
    </r>
    <r>
      <rPr>
        <b/>
        <sz val="24"/>
        <color theme="0"/>
        <rFont val="Arial Narrow"/>
        <family val="2"/>
      </rPr>
      <t xml:space="preserve"> and best </t>
    </r>
    <r>
      <rPr>
        <b/>
        <i/>
        <sz val="24"/>
        <color theme="0"/>
        <rFont val="Arial Narrow"/>
        <family val="2"/>
      </rPr>
      <t>embraced</t>
    </r>
    <r>
      <rPr>
        <b/>
        <sz val="24"/>
        <color theme="0"/>
        <rFont val="Arial Narrow"/>
        <family val="2"/>
      </rPr>
      <t>.</t>
    </r>
  </si>
  <si>
    <t>EMPTY:</t>
  </si>
  <si>
    <t>BAD, AVOIDED:</t>
  </si>
  <si>
    <t>GOOD, EMBRACED:</t>
  </si>
  <si>
    <t>The more you generalize for relief, the less your specific needs resolve. The more you are then tempted to be dependent on political generalizations for relief.</t>
  </si>
  <si>
    <t xml:space="preserve">The further the gap between your self-needs and social-needs, the further you slide politically </t>
  </si>
  <si>
    <t xml:space="preserve">Your specific needs are unlike theirs. You specifically need differently from </t>
  </si>
  <si>
    <t>other conservatives.</t>
  </si>
  <si>
    <t>others.</t>
  </si>
  <si>
    <t>The more you feel you must avoid pain, as something bad, the more likely you will accept the generalization from political leaders offering relief. Relieving your pain with their political generalizations rarely results in resolving your specific needs.</t>
  </si>
  <si>
    <t>The more you embrace pain, as a good messenger to warn of unpleasant threats, the less likely you will accept generalizations from political leaders. As your specific needs fully resolve, generalizations become less appealing.</t>
  </si>
  <si>
    <t xml:space="preserve">other liberals. </t>
  </si>
  <si>
    <t xml:space="preserve">leftward. </t>
  </si>
  <si>
    <t xml:space="preserve">rightward. </t>
  </si>
  <si>
    <t xml:space="preserve"> Trusting politics can trap you in pain.</t>
  </si>
  <si>
    <t xml:space="preserve">to extremes. </t>
  </si>
  <si>
    <t>Political leaders count on you to trust their one-size-fits-all generalizations. Do you trust their generalizations to ease your pain? Or do you fault these generalizations for keeping you in pain by overlooking your specific needs?</t>
  </si>
  <si>
    <t xml:space="preserve">The more your specific needs fully resolve, the more fully you can function. The less your specific needs fully resolve, the less you can fully function. The more your life fully functions, the less you "need" or become dependent on politics. As soon as you feel the pain of an unmet need, you promptly seek to resolve it, and move on. Any political generalization serves only as a bridge to address specific needs. </t>
  </si>
  <si>
    <t>By the way…</t>
  </si>
  <si>
    <t>We will demonstrate respect for your side's needs to model how you are to respect ours, to raise optimal functioning of us all.</t>
  </si>
  <si>
    <t>You have to respect our needs first, or we will not respect yours, as we fault your side for keeping us in pain of unmet needs.</t>
  </si>
  <si>
    <t>Which do you prefer?</t>
  </si>
  <si>
    <t>NATURE CORRECTS</t>
  </si>
  <si>
    <t>With greater access to resources, your needs resolve more fully. You can both get what you need on your own and  get what you need through others. Your self-needs resolve on par with your social-needs. You enjoy more psychosocial eqilibrium. This can help explain why you are drawn to politially centrist positions (like neoliberal economics). But your centrist generalizations fail to speak to those whose needs do not resolve a well as yours in their specific social situations.</t>
  </si>
  <si>
    <t xml:space="preserve">This wording helps me relate better to both sides of </t>
  </si>
  <si>
    <t xml:space="preserve"> politics.</t>
  </si>
  <si>
    <t xml:space="preserve">Now I can better understand </t>
  </si>
  <si>
    <t xml:space="preserve">This wording helps me let go of trusted </t>
  </si>
  <si>
    <t xml:space="preserve"> generalizations.</t>
  </si>
  <si>
    <t xml:space="preserve"> politics' competing priorities.</t>
  </si>
  <si>
    <t>I neither agree nor disagree</t>
  </si>
  <si>
    <t>I fully agree</t>
  </si>
  <si>
    <t>I somewhat agree</t>
  </si>
  <si>
    <t xml:space="preserve">I somewhat disagree </t>
  </si>
  <si>
    <t>I totally disagree</t>
  </si>
  <si>
    <t>low</t>
  </si>
  <si>
    <t>high</t>
  </si>
  <si>
    <t>immigration</t>
  </si>
  <si>
    <t>climate change</t>
  </si>
  <si>
    <t>gun safety</t>
  </si>
  <si>
    <t>abortion</t>
  </si>
  <si>
    <t>healthcare</t>
  </si>
  <si>
    <t>criminal justice</t>
  </si>
  <si>
    <t>economy</t>
  </si>
  <si>
    <t>racism</t>
  </si>
  <si>
    <t>moderate</t>
  </si>
  <si>
    <t xml:space="preserve">You are now in a </t>
  </si>
  <si>
    <t xml:space="preserve"> priorities. </t>
  </si>
  <si>
    <t xml:space="preserve"> generalizations, so all sides can more freely resolve their specific </t>
  </si>
  <si>
    <t xml:space="preserve"> needs. </t>
  </si>
  <si>
    <t xml:space="preserve">Lead with the higher authority of resolved needs. </t>
  </si>
  <si>
    <t xml:space="preserve">Lead them in empathizing with competing </t>
  </si>
  <si>
    <t xml:space="preserve">Lead them in how you rely less on </t>
  </si>
  <si>
    <t xml:space="preserve"> position to "lead" your political leaders. </t>
  </si>
  <si>
    <t xml:space="preserve">Lead them in relating more fully to all sides of </t>
  </si>
  <si>
    <t xml:space="preserve"> politics. </t>
  </si>
  <si>
    <t xml:space="preserve">Are you ready to escape the clutches of overgeneralizing </t>
  </si>
  <si>
    <t xml:space="preserve"> politics. Replace being led with taking the lead.</t>
  </si>
  <si>
    <t xml:space="preserve"> politics? After choosing an issue, select above how well you can agree with these radically different approaches to </t>
  </si>
  <si>
    <r>
      <t xml:space="preserve">Consider each example a conversation starter. Let </t>
    </r>
    <r>
      <rPr>
        <b/>
        <sz val="11"/>
        <color theme="1"/>
        <rFont val="Arial"/>
        <family val="2"/>
      </rPr>
      <t>relational knowing</t>
    </r>
    <r>
      <rPr>
        <sz val="11"/>
        <color theme="1"/>
        <rFont val="Arial"/>
        <family val="2"/>
      </rPr>
      <t xml:space="preserve"> for this issue show us how easily we impact each other. See our opposite emphasis of psychosocial needs create contrasting priorities. Then below, rate these for how well you can agree if this can help us overcome political polarization.</t>
    </r>
  </si>
  <si>
    <r>
      <t xml:space="preserve">We DEGENERALIZE with a testable hypothesis of </t>
    </r>
    <r>
      <rPr>
        <b/>
        <sz val="11"/>
        <color theme="1"/>
        <rFont val="Arial"/>
        <family val="2"/>
      </rPr>
      <t>relational knowing</t>
    </r>
    <r>
      <rPr>
        <sz val="11"/>
        <color theme="1"/>
        <rFont val="Arial"/>
        <family val="2"/>
      </rPr>
      <t xml:space="preserve">: the more of this or that, the more (or less) of that or this. It draws closer to addressing each other's </t>
    </r>
    <r>
      <rPr>
        <i/>
        <sz val="11"/>
        <color theme="1"/>
        <rFont val="Arial"/>
        <family val="2"/>
      </rPr>
      <t>specific</t>
    </r>
    <r>
      <rPr>
        <sz val="11"/>
        <color theme="1"/>
        <rFont val="Arial"/>
        <family val="2"/>
      </rPr>
      <t xml:space="preserve"> needs.</t>
    </r>
  </si>
  <si>
    <t xml:space="preserve">This wording helps me engage with the opposing side of </t>
  </si>
  <si>
    <t xml:space="preserve"> view. </t>
  </si>
  <si>
    <t xml:space="preserve">? After choosing an issue, select above how well you can agree with these radically different approaches to </t>
  </si>
  <si>
    <t xml:space="preserve">Are you ready to honor needs without alienating laws about </t>
  </si>
  <si>
    <t xml:space="preserve">I can now better handle losing at </t>
  </si>
  <si>
    <t>-related needs.</t>
  </si>
  <si>
    <t xml:space="preserve">Now I can be less dependent on laws requiring my response to </t>
  </si>
  <si>
    <t xml:space="preserve">Lead them by engaging actual needs on both sides of the </t>
  </si>
  <si>
    <t xml:space="preserve"> issue. </t>
  </si>
  <si>
    <t xml:space="preserve">. </t>
  </si>
  <si>
    <t xml:space="preserve">Lead in how you report and endure the negative impacts whenever losing your </t>
  </si>
  <si>
    <t xml:space="preserve"> position. </t>
  </si>
  <si>
    <t xml:space="preserve">Lead by responding directly to </t>
  </si>
  <si>
    <r>
      <t xml:space="preserve">Consider each example a conversation starter. Let </t>
    </r>
    <r>
      <rPr>
        <b/>
        <sz val="11"/>
        <color theme="1"/>
        <rFont val="Arial"/>
        <family val="2"/>
      </rPr>
      <t>impact engaging</t>
    </r>
    <r>
      <rPr>
        <sz val="11"/>
        <color theme="1"/>
        <rFont val="Arial"/>
        <family val="2"/>
      </rPr>
      <t xml:space="preserve"> for this issue show us how easily we impact each other. See how impersonal laws can alienate us from each other's specific needs. Then below, rate these for how well you can agree if this can help us bridge the alienation reinforced by political polarization.</t>
    </r>
  </si>
  <si>
    <t xml:space="preserve"> related needs, beyond legal minimums for </t>
  </si>
  <si>
    <t xml:space="preserve">This helps me replace fighting with appreciation for the other's </t>
  </si>
  <si>
    <t xml:space="preserve"> position.</t>
  </si>
  <si>
    <t xml:space="preserve">I can cease exaggerating about the apparent worst of the opposing </t>
  </si>
  <si>
    <t xml:space="preserve">I can replace defensiveness with mutual value for resolving each other's </t>
  </si>
  <si>
    <t xml:space="preserve"> needs.</t>
  </si>
  <si>
    <t xml:space="preserve"> position to raise the standard of political leadership.  </t>
  </si>
  <si>
    <t xml:space="preserve">Lead without fighting each other's </t>
  </si>
  <si>
    <t xml:space="preserve">Lead without stereotyping the other side's mistakes about </t>
  </si>
  <si>
    <t xml:space="preserve"> as typical of them all. </t>
  </si>
  <si>
    <t xml:space="preserve">Lead without provoking their defensiveness, or getting defensive, by prioritizing resolution of each other's specific </t>
  </si>
  <si>
    <r>
      <t xml:space="preserve">Consider each example a conversation starter. Let </t>
    </r>
    <r>
      <rPr>
        <b/>
        <sz val="11"/>
        <color theme="1"/>
        <rFont val="Arial"/>
        <family val="2"/>
      </rPr>
      <t>value framing</t>
    </r>
    <r>
      <rPr>
        <sz val="11"/>
        <color theme="1"/>
        <rFont val="Arial"/>
        <family val="2"/>
      </rPr>
      <t xml:space="preserve"> for this issue show us how to mutually value each other, beyond our need-prioritizing political differences. Let's mature beyond exaggerating, stereotyping, and provoking mutual defensiveness. Then below, rate these for how well you can agree if this can help us dissolve the animosity in political polarization.</t>
    </r>
  </si>
  <si>
    <r>
      <t xml:space="preserve">We DEPOLARIZE with </t>
    </r>
    <r>
      <rPr>
        <b/>
        <sz val="11"/>
        <color theme="1"/>
        <rFont val="Arial"/>
        <family val="2"/>
      </rPr>
      <t>value framing</t>
    </r>
    <r>
      <rPr>
        <sz val="11"/>
        <color theme="1"/>
        <rFont val="Arial"/>
        <family val="2"/>
      </rPr>
      <t>: it frames our impacted needs in context of impacting the needs of others. It follows the business communication format of 1) a positive, 2) a negative, and 3) the parity of valuing both sides.</t>
    </r>
  </si>
  <si>
    <t>Allow nature to run its course. Deregulate excessive environmental codes that distort the market in regulating itself.</t>
  </si>
  <si>
    <t>one side is totally correct and the other completely wrong</t>
  </si>
  <si>
    <t>one side is mostly correct and the other mostly wrong</t>
  </si>
  <si>
    <t>one side is more correct than the other side</t>
  </si>
  <si>
    <t>both sides are an equal mix of correct stuff and wrong stuff</t>
  </si>
  <si>
    <t>all sides are mostly correct with some errors</t>
  </si>
  <si>
    <t>all sides are more wrong than right</t>
  </si>
  <si>
    <t>all sides are completely wrong</t>
  </si>
  <si>
    <t>FIRST STEP ACT REHAB</t>
  </si>
  <si>
    <t>SWOT personalized</t>
  </si>
  <si>
    <t xml:space="preserve"> for the politicized issue of </t>
  </si>
  <si>
    <t xml:space="preserve">You're likely a political centrist favoring negotiated compromise on most issues. Your psychosocial needs likely endure only mild tension. </t>
  </si>
  <si>
    <t xml:space="preserve">You're likely a loyal partisan who can admit your side's shortcomings. Your psychosocial imbalance is probably moderate. </t>
  </si>
  <si>
    <t xml:space="preserve">You're likely uncommitted to any political side, and perhaps wary of politics in general. You may enjoy psychosocial balance, or not. </t>
  </si>
  <si>
    <t xml:space="preserve">You're likely disillusioned with politics, or at least with political polarization. You guard your psychosocial needs from its arbitrary track. </t>
  </si>
  <si>
    <t xml:space="preserve">You're likely completely disgusted with politics. As far as you're concerned, it does nothing for your psychosocial needs. </t>
  </si>
  <si>
    <t xml:space="preserve">Instead of reacting to others with a different </t>
  </si>
  <si>
    <t xml:space="preserve"> view, or avoiding politics altogether, consider the viable alternative of responding to each other's needs behind the political rhetoric. You can listen for their </t>
  </si>
  <si>
    <t xml:space="preserve"> impacted needs without agreeing how you or others should respond to them. Their needs in how they experience </t>
  </si>
  <si>
    <t xml:space="preserve"> will not go away when ignored, but persist even more painfully. So let us be more mature in how we respond to them, modeling how others are to respond to yours. </t>
  </si>
  <si>
    <t>SELECT FROM THE DROPDOWN MENU ABOVE YOUR ORIGINAL VIEW OF POLITICS.</t>
  </si>
  <si>
    <t xml:space="preserve">extremists on either side who refuse to compromise </t>
  </si>
  <si>
    <t>neoliberal centrists corrupted by corporatist donor class</t>
  </si>
  <si>
    <t>left populists trying to further expand government's reach</t>
  </si>
  <si>
    <t>right populists trying to roll back federal social programs</t>
  </si>
  <si>
    <t>mainstream media serving their politically biased corporatist masters</t>
  </si>
  <si>
    <t xml:space="preserve">social media with its money-making echo chamber algorithms </t>
  </si>
  <si>
    <t>each of us for indulging in outrage culture</t>
  </si>
  <si>
    <t xml:space="preserve">divisive politicians who court our votes with negative ads </t>
  </si>
  <si>
    <t>not as much of a problem as pundits claim</t>
  </si>
  <si>
    <t xml:space="preserve">Yes, polarization stems in part from political extremes. </t>
  </si>
  <si>
    <t xml:space="preserve">Yes, polarization stems in part from centrist stagnation. </t>
  </si>
  <si>
    <t xml:space="preserve">Yes, polarization stems in part from left wing populism. </t>
  </si>
  <si>
    <t xml:space="preserve">Polarization also feeds on mainstream media. </t>
  </si>
  <si>
    <t xml:space="preserve">Polarization also feeds on echo chambers. </t>
  </si>
  <si>
    <t xml:space="preserve">Polarization also feeds on outrage culture. </t>
  </si>
  <si>
    <t xml:space="preserve">Polarization also feeds on divisive politicians. </t>
  </si>
  <si>
    <t xml:space="preserve">Polarization can be exaggerated as a problem. </t>
  </si>
  <si>
    <t xml:space="preserve"> The more connected and honest with others, the more fully you can resolve your </t>
  </si>
  <si>
    <t xml:space="preserve"> needs. There is no such thing as pain apart from unresolved needs. Resolved needs liberate you.</t>
  </si>
  <si>
    <t xml:space="preserve">It's easier to blame others, while guarding our vulnerable needs, than own our own role in it. We fuel polarization when resisting life's natural pull toward psychosocial equilibrium. Equally resolving your self-needs and social-needs dissolves </t>
  </si>
  <si>
    <t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t>
  </si>
  <si>
    <t xml:space="preserve">I fully trust politics to serve my publicly affected needs. </t>
  </si>
  <si>
    <t xml:space="preserve">I cautiously trust politics to serve my publicly affected needs. </t>
  </si>
  <si>
    <t xml:space="preserve">I neither trust nor distrust politics to honor my publicly affected needs. </t>
  </si>
  <si>
    <t xml:space="preserve">I mostly distrust politics to respect my publicly affected needs. </t>
  </si>
  <si>
    <t>I completely distrust politics to respect my publicly affected needs</t>
  </si>
  <si>
    <t xml:space="preserve">You're likely a political junkie or policy wonk. You trust politics to help solve just about any </t>
  </si>
  <si>
    <t xml:space="preserve"> problem. </t>
  </si>
  <si>
    <t xml:space="preserve"> problems. </t>
  </si>
  <si>
    <t xml:space="preserve">You likely follow all levels of a political campaign. You put up with politics as the best means to address </t>
  </si>
  <si>
    <t xml:space="preserve">You likely listen to political news skeptically, if at all. You wish for something better than politics to address </t>
  </si>
  <si>
    <t xml:space="preserve">You likely ignore political news and only vote once every four years. You doubt politics can truly solve any </t>
  </si>
  <si>
    <t xml:space="preserve">You're likely disillusioned with politics and don't even vote. You're convinced politics can never solve any </t>
  </si>
  <si>
    <t xml:space="preserve"> views provides you opportunity. You can create value for them from the solid ground of your </t>
  </si>
  <si>
    <t xml:space="preserve"> strengths. They can reciprocate by providing value to you for your political weakness. In short, instead of debating who sounds right, you both go directly to the needs politics aims to address.</t>
  </si>
  <si>
    <t>Immigration</t>
  </si>
  <si>
    <t>Climate change</t>
  </si>
  <si>
    <t>Gun safety</t>
  </si>
  <si>
    <t>Abortion</t>
  </si>
  <si>
    <t>Healthcare</t>
  </si>
  <si>
    <t>Criminal justice</t>
  </si>
  <si>
    <t>Economy</t>
  </si>
  <si>
    <t>Racism</t>
  </si>
  <si>
    <t xml:space="preserve">reveal more about each other’s social-needs than self-needs. Guarding their more resolved needs with established specifics reveals their political strength. Relieving their less resolved needs with sweeping generalizations exposes their political weakness. </t>
  </si>
  <si>
    <t xml:space="preserve">No matter how you feel about politics, this SWOT tool can add discipline to an otherwise free-for-all mess. </t>
  </si>
  <si>
    <t xml:space="preserve">The other side's political weakness around their </t>
  </si>
  <si>
    <t xml:space="preserve"> strengths. Let them reciprocate by providing value to your political weakness. In short, overcome polarization by demanding less, giving more.</t>
  </si>
  <si>
    <t>Harmony Politics counters political polarization by treating each element found in our definition for politics. Politics can then be less of a stumbling block and more of a stepping stone, to bridge your respect with their respect for each other's politicized needs.</t>
  </si>
  <si>
    <r>
      <rPr>
        <sz val="30"/>
        <color rgb="FFFFFF00"/>
        <rFont val="Arial Black"/>
        <family val="2"/>
      </rPr>
      <t>PAIN</t>
    </r>
    <r>
      <rPr>
        <sz val="30"/>
        <color rgb="FFFF3C3C"/>
        <rFont val="Arial Black"/>
        <family val="2"/>
      </rPr>
      <t xml:space="preserve"> POINTS ON EACH </t>
    </r>
    <r>
      <rPr>
        <sz val="30"/>
        <color rgb="FFFF99FF"/>
        <rFont val="Arial Black"/>
        <family val="2"/>
      </rPr>
      <t>SIDE</t>
    </r>
  </si>
  <si>
    <t>I only care about my own political side, and likely will keep it that way.</t>
  </si>
  <si>
    <t xml:space="preserve">I want to learn about the pain of the other side only if they first learn of my pain. </t>
  </si>
  <si>
    <t>I am willing to do what I can to reduce their pain and then wait for them to reciprocate.</t>
  </si>
  <si>
    <t>I am ready to take the lead to address the pain on both sides, even if others fail to respond.</t>
  </si>
  <si>
    <t>I am eager to be among the first to risk trying this new way to resolve political polarization.</t>
  </si>
  <si>
    <t xml:space="preserve">Here is our challenge: To compete with one another not to score political gains but to measurably resolve the most needs in each other. This includes the challenge for who can hold out the longest to endure the pain of unresolved needs, to fully resolve those needs. Those who slip back into prioritizing pain relief will lose, as that permits these needs to later create more pain. Let's turn this challenge into an opportunity to create compelling value for us all. </t>
  </si>
  <si>
    <t>Victory would go to who resolves the most needs. Who would earn the right to lead politically, surpassing the old divisive politics guard. In the process, we would raise political standards. Starting with these eight issues.</t>
  </si>
  <si>
    <t>Victory could go to who resolves the most needs. Who could earn the right to lead politically, surpassing the old divisive politics guard. In the process, we could raise political standards. Starting with these eight issues.</t>
  </si>
  <si>
    <t>Victory should go to who resolves the most needs. They should earn the right to lead politically, surpassing the old divisive politics guard. In the process, we can start raising the standard, using these eight political issues.</t>
  </si>
  <si>
    <t>Victory will go to who resolves the most needs. They will earn the right to lead politically, surpassing the old divisive politics guard. In the process, we raise the standard for politics. Let's try it with eight key issues.</t>
  </si>
  <si>
    <t>Victory goes to who resolve the most needs. They earn the right to lead politically, surpassing the old divisive politics guard. In the process, we will raise the standard on politics. Try it with these eight issues.</t>
  </si>
  <si>
    <t xml:space="preserve">By enduring the short-term hardship of resolving needs over relieving its pain, I would win and you lose. But overall we all would win with a raised level of personal and shared functioning. But if you endured longer than me, to absorb the difficulties of resolving more needs than me, then you would win and I lose. In the long run, we would still boost each other's level of functioning in life. </t>
  </si>
  <si>
    <t xml:space="preserve">If I endured the short-term hardship of resolving needs over relieving its pain, I'd win and you would lose. In the long run, we all win with a raised level of personal and shared functioning. If you endured longer than me, to overcome the difficulties of resolving more needs than me, then you'd win and I'd lose. In the long run, we still boost each other's level of functioning in life. </t>
  </si>
  <si>
    <t xml:space="preserve">If I can endure in the short-term the hardship of resolving needs over relieving its pain, I win and you lose. In the long run, we all win with a raised level of personal and shared functioning. If you can endure longer than me, to overcome the difficulties of resolving more needs than me, then you win and I lose. In the long run, we still boost each other's level of functioning in life. </t>
  </si>
  <si>
    <t xml:space="preserve">If I endure in the short-term the hardship of resolving needs over relieving its pain, I win and you lose. In the long run, we all win with a raised level of personal and shared functioning. If you endure longer than me, to overcome the difficulties of resolving more needs than me, then you win and I lose. In the long run, we still boost each other's level of functioning in life. </t>
  </si>
  <si>
    <t xml:space="preserve">If you can work with the other political side only if they work in kind with you, okay. You likely will take this challenge after it seeing it work for others. But if you get frustrated enough with divisive politics, see how it works for others trying this. </t>
  </si>
  <si>
    <t xml:space="preserve">If you can take charge in resolving needs on all sides, you're a leader we all need. You are well suited for this challenge. Join us in leading the way to replace divisive politics with this challenge to resolve politicized needs. </t>
  </si>
  <si>
    <t xml:space="preserve">If you can risk failing this and learn with us to improve it, you're the leader we need. This challenge needs you to succeed. Lead the way in replacing divisive politics with this pioneering approach to resolving politicized needs. </t>
  </si>
  <si>
    <t>SELECT FROM THE DROPDOWN LIST HOW READY YOU ARE TO TRY THIS</t>
  </si>
  <si>
    <t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t>
  </si>
  <si>
    <t>Are you now ready, willing and able to accept this challenge?</t>
  </si>
  <si>
    <t>Politics exist to guide our behavior to serve needs, namely to shape laws. While no one sits above the law, no law sits above the needs it exists to serve. Whose needs are best served in how our laws are formed, interpreted, enforced, and politicized?</t>
  </si>
  <si>
    <t xml:space="preserve">If I could endure the short-term hardship of resolving needs over relieving its pain, I would win this contest. In the long run, we all would win by raising personal and shared functioning. If you could endure longer than me, to overcome the difficulties of resolving more needs than me, then you would win and I lose this contest. In the long run, we still all gain by boosting our functioning in life. </t>
  </si>
  <si>
    <t>Widespread anxiety and depression suggest our politics and our system of laws fail to properly serve our many specific needs. Such anxiety and depression arise from unmet needs, so let's look at particular pain points on both sides of eight key political issues.</t>
  </si>
  <si>
    <t>You disagree with their priority of needs?</t>
  </si>
  <si>
    <t>Keeping ourselves down</t>
  </si>
  <si>
    <t>Wellness is psychosocial</t>
  </si>
  <si>
    <t>Interactive</t>
  </si>
  <si>
    <t>Takeaway</t>
  </si>
  <si>
    <t>UNDERSTANDING POLITICS</t>
  </si>
  <si>
    <t>EIGHT KEY ISSUES</t>
  </si>
  <si>
    <t>POPULISM</t>
  </si>
  <si>
    <t>PSYCHOSOCIAL ORIENTATION</t>
  </si>
  <si>
    <t>SUMMARY</t>
  </si>
  <si>
    <t>Your prioritizing needs (reason be damned)</t>
  </si>
  <si>
    <t>Political leadership or political elitism?</t>
  </si>
  <si>
    <t>Eight key issues to apply Harmony Politics</t>
  </si>
  <si>
    <r>
      <t xml:space="preserve">Politics as usual - </t>
    </r>
    <r>
      <rPr>
        <b/>
        <i/>
        <sz val="10"/>
        <color theme="1"/>
        <rFont val="Arial Narrow"/>
        <family val="2"/>
      </rPr>
      <t>immature polarizing</t>
    </r>
  </si>
  <si>
    <r>
      <t xml:space="preserve">Harmony politics - </t>
    </r>
    <r>
      <rPr>
        <b/>
        <i/>
        <sz val="10"/>
        <color theme="1"/>
        <rFont val="Arial Narrow"/>
        <family val="2"/>
      </rPr>
      <t>mature responsiveness</t>
    </r>
  </si>
  <si>
    <t>This table of contents</t>
  </si>
  <si>
    <t>HARMONY POLITICS</t>
  </si>
  <si>
    <t>#</t>
  </si>
  <si>
    <t>$</t>
  </si>
  <si>
    <t>Understanding politics: It's about needs</t>
  </si>
  <si>
    <t xml:space="preserve">For the wide-oriented, liberalism is less about guarding self-needs (by resisting traditional historical pressures to conform to old moral norms), and more about countering the Right’s resistance to relieve the Left's less resolved social-needs. Politics is social. </t>
  </si>
  <si>
    <t xml:space="preserve">For the deep-oriented, conservatism is less about relieving self-needs (when asserting individual rights and personal responsibility), and more about countering the Left’s impact by guarding the Right's more resolved social-needs. Politics is social. </t>
  </si>
  <si>
    <t>Correlating your political views</t>
  </si>
  <si>
    <t>"</t>
  </si>
  <si>
    <t>Needs first, reasons later</t>
  </si>
  <si>
    <r>
      <t xml:space="preserve">Harmony politics - </t>
    </r>
    <r>
      <rPr>
        <b/>
        <i/>
        <sz val="20"/>
        <color rgb="FF00501E"/>
        <rFont val="Tahoma"/>
        <family val="2"/>
      </rPr>
      <t>mature responsiveness</t>
    </r>
  </si>
  <si>
    <r>
      <rPr>
        <b/>
        <sz val="20"/>
        <color rgb="FF004623"/>
        <rFont val="Tahoma"/>
        <family val="2"/>
      </rPr>
      <t>Political leadership</t>
    </r>
    <r>
      <rPr>
        <b/>
        <sz val="20"/>
        <color rgb="FF371950"/>
        <rFont val="Tahoma"/>
        <family val="2"/>
      </rPr>
      <t xml:space="preserve"> </t>
    </r>
    <r>
      <rPr>
        <b/>
        <sz val="20"/>
        <color theme="1" tint="0.499984740745262"/>
        <rFont val="Tahoma"/>
        <family val="2"/>
      </rPr>
      <t>or</t>
    </r>
    <r>
      <rPr>
        <b/>
        <sz val="20"/>
        <color rgb="FF371950"/>
        <rFont val="Tahoma"/>
        <family val="2"/>
      </rPr>
      <t xml:space="preserve"> political elitism</t>
    </r>
    <r>
      <rPr>
        <b/>
        <sz val="20"/>
        <color theme="1" tint="0.499984740745262"/>
        <rFont val="Tahoma"/>
        <family val="2"/>
      </rPr>
      <t>?</t>
    </r>
  </si>
  <si>
    <t>water</t>
  </si>
  <si>
    <t>food</t>
  </si>
  <si>
    <t>housing</t>
  </si>
  <si>
    <t>health</t>
  </si>
  <si>
    <t>income</t>
  </si>
  <si>
    <t>safety</t>
  </si>
  <si>
    <t>fun</t>
  </si>
  <si>
    <t>travel</t>
  </si>
  <si>
    <t xml:space="preserve">To illustrate this point, consider your need for </t>
  </si>
  <si>
    <t xml:space="preserve">. We all need </t>
  </si>
  <si>
    <t xml:space="preserve">Click on </t>
  </si>
  <si>
    <t xml:space="preserve"> white field below to change this illustration. See how we all share the same core-needs. But diverge in how we ease such needs.</t>
  </si>
  <si>
    <r>
      <t xml:space="preserve">We believe what we </t>
    </r>
    <r>
      <rPr>
        <b/>
        <i/>
        <sz val="20"/>
        <color rgb="FFEBDCFF"/>
        <rFont val="Tahoma"/>
        <family val="2"/>
      </rPr>
      <t>need</t>
    </r>
    <r>
      <rPr>
        <b/>
        <sz val="20"/>
        <color rgb="FFEBDCFF"/>
        <rFont val="Tahoma"/>
        <family val="2"/>
      </rPr>
      <t xml:space="preserve"> to believe</t>
    </r>
  </si>
  <si>
    <t>Harmonizing diverse politicized needs</t>
  </si>
  <si>
    <t>Key points for you to take away from this tool</t>
  </si>
  <si>
    <t xml:space="preserve">Popular politics temps us to trust generalizing to deal with our many specific problems of unresolved needs.
</t>
  </si>
  <si>
    <t>And then choose:</t>
  </si>
  <si>
    <t>I am...</t>
  </si>
  <si>
    <t>Politics can either serve as a stumbling block or as a stepping stone to address one another’s public facing needs.</t>
  </si>
  <si>
    <t>SELECT FROM DROPDOWN LIST</t>
  </si>
  <si>
    <t xml:space="preserve">Political differences express inflexibly different priorities of needs, so debating polarizes more than persuades. </t>
  </si>
  <si>
    <t>Political generalizing prioritizes relief from pain than resolving needs that could remove such pain.</t>
  </si>
  <si>
    <t>I am…</t>
  </si>
  <si>
    <t>And I</t>
  </si>
  <si>
    <t xml:space="preserve"> am</t>
  </si>
  <si>
    <t xml:space="preserve"> ready to apply this</t>
  </si>
  <si>
    <t>content with learning this</t>
  </si>
  <si>
    <t>ready to apply it with others</t>
  </si>
  <si>
    <t>ready to earn $ applying it</t>
  </si>
  <si>
    <t>keeping what I learned to myself</t>
  </si>
  <si>
    <t>ready to share on social media</t>
  </si>
  <si>
    <t>ready to tell others in person</t>
  </si>
  <si>
    <t>family members &amp; friends</t>
  </si>
  <si>
    <t>to media pundits</t>
  </si>
  <si>
    <t>my elected officials</t>
  </si>
  <si>
    <t>need to first learn more about its earning potential</t>
  </si>
  <si>
    <t>prefer to learn from others trying this</t>
  </si>
  <si>
    <t>am ready to get started with this process</t>
  </si>
  <si>
    <t>FIRST SELECT ITEM AT LEFT</t>
  </si>
  <si>
    <t>Next steps you can take</t>
  </si>
  <si>
    <r>
      <t xml:space="preserve">Cultivate your own political leadership from within, using </t>
    </r>
    <r>
      <rPr>
        <b/>
        <sz val="14"/>
        <color rgb="FF009641"/>
        <rFont val="Tahoma"/>
        <family val="2"/>
      </rPr>
      <t>Harmony</t>
    </r>
    <r>
      <rPr>
        <b/>
        <sz val="14"/>
        <color theme="1"/>
        <rFont val="Tahoma"/>
        <family val="2"/>
      </rPr>
      <t xml:space="preserve"> </t>
    </r>
    <r>
      <rPr>
        <b/>
        <sz val="14"/>
        <color rgb="FF7030A0"/>
        <rFont val="Tahoma"/>
        <family val="2"/>
      </rPr>
      <t>Politics</t>
    </r>
    <r>
      <rPr>
        <sz val="14"/>
        <color theme="1"/>
        <rFont val="Tahoma"/>
        <family val="2"/>
      </rPr>
      <t xml:space="preserve"> to break the spell of political elites.</t>
    </r>
  </si>
  <si>
    <t>THEN SELECT FROM THIS DROPDOWN LIST</t>
  </si>
  <si>
    <t>Let this stuff sink in a little. Imagine its ramifications. Know anyone whose political views clash with yours, so you avoid bringing up politics at all? Consider how better your life could be if you could be more open about your underlying needs. Grow some love.</t>
  </si>
  <si>
    <t>share</t>
  </si>
  <si>
    <t xml:space="preserve"> link below.</t>
  </si>
  <si>
    <t>apply</t>
  </si>
  <si>
    <t>STTP</t>
  </si>
  <si>
    <t xml:space="preserve">Click the </t>
  </si>
  <si>
    <t xml:space="preserve">Call up a friend or text them to share this fresh approach to politics. Use this insight to get to know their politicized needs more specifically. Encourage them to be as responsive to your politicized needs. Listen as you want to be heard. Share this link. Spread the love. </t>
  </si>
  <si>
    <t xml:space="preserve">Check out our process for building social support. You grow your social capital around greater respect for each other's politically neglected needs. Empower yourself to resolve these needs. Then challenge each other to do the same. Insist on mutual respect. </t>
  </si>
  <si>
    <t xml:space="preserve">Check out our process for building social support. You grow your social capital around greater respect for each other's politically neglected needs. Empower each other to resolve these needs. Then challenge media pundits to do the same. Insist on mutual respect. </t>
  </si>
  <si>
    <t xml:space="preserve">Check out our process for building social support. You grow your social capital around greater respect for each other's politically neglected needs. Empower each other to resolve these needs. Then challenge politicians to do the same. Insist on mutual respect. </t>
  </si>
  <si>
    <t xml:space="preserve">Check out our process for speaking truth to power. Over $6 billion will be invested in U.S. campaigns this year (2020), so why not earn your share? We're developing a unique process for you to receive some revenue by bringing political leaders to the table. Interested? </t>
  </si>
  <si>
    <t xml:space="preserve">Check out our process for speaking truth to power. Over $6 billion will be invested in U.S. campaigns this year (2020), so why not earn your share? Want to follow others as they earn revenue connecting political leaders to voters? They could use your emotional support. </t>
  </si>
  <si>
    <t xml:space="preserve">Be among the first to use our process for speaking truth to power. Over $6 billion will be invested in U.S. campaigns this year (2020), so why not earn your share? We need innovative partners like you to start this pioneering approach to politics. Welcome aboard! </t>
  </si>
  <si>
    <t xml:space="preserve">What do you do now? Equipped with this insight, can you ever go back to simply disagreeing with the other side? If it's true their political outlook expresses a priority of needs different from yours, what point is there to disagree? Pick from the lists above for how you can best apply this to your life. Let's spread some love. </t>
  </si>
  <si>
    <r>
      <t>Click to learn more at https://www.</t>
    </r>
    <r>
      <rPr>
        <sz val="15"/>
        <color rgb="FFA0FFCD"/>
        <rFont val="Arial Black"/>
        <family val="2"/>
      </rPr>
      <t>value</t>
    </r>
    <r>
      <rPr>
        <sz val="15"/>
        <color rgb="FFE1C8FF"/>
        <rFont val="Arial Black"/>
        <family val="2"/>
      </rPr>
      <t>relating</t>
    </r>
    <r>
      <rPr>
        <sz val="15"/>
        <color rgb="FFC8FFE1"/>
        <rFont val="Arial Black"/>
        <family val="2"/>
      </rPr>
      <t>.com</t>
    </r>
  </si>
  <si>
    <t>How?</t>
  </si>
  <si>
    <t>To use again, save a personalized version of this document to a PDF.</t>
  </si>
  <si>
    <t>Harmony Politics instructions</t>
  </si>
  <si>
    <t>Table of Contents</t>
  </si>
  <si>
    <t>We believe what we need to believe</t>
  </si>
  <si>
    <t>Beyond Left and Right populism</t>
  </si>
  <si>
    <r>
      <t>Relational knowing</t>
    </r>
    <r>
      <rPr>
        <b/>
        <sz val="10"/>
        <color theme="1" tint="0.499984740745262"/>
        <rFont val="Arial Narrow"/>
        <family val="2"/>
      </rPr>
      <t xml:space="preserve"> (vs. relieve believe)</t>
    </r>
  </si>
  <si>
    <r>
      <t>Impact Engaging</t>
    </r>
    <r>
      <rPr>
        <b/>
        <sz val="10"/>
        <color theme="1" tint="0.499984740745262"/>
        <rFont val="Arial Narrow"/>
        <family val="2"/>
      </rPr>
      <t xml:space="preserve"> (vs. impersonal compliance)</t>
    </r>
  </si>
  <si>
    <r>
      <t>Value framing</t>
    </r>
    <r>
      <rPr>
        <b/>
        <sz val="10"/>
        <color theme="1" tint="0.499984740745262"/>
        <rFont val="Arial Narrow"/>
        <family val="2"/>
      </rPr>
      <t xml:space="preserve"> (vs. mutual hostilities)</t>
    </r>
  </si>
  <si>
    <r>
      <rPr>
        <sz val="12"/>
        <color rgb="FF009641"/>
        <rFont val="Tahoma"/>
        <family val="2"/>
      </rPr>
      <t>Check out our Udemy eCourse</t>
    </r>
    <r>
      <rPr>
        <b/>
        <sz val="12"/>
        <color theme="1"/>
        <rFont val="Tahoma"/>
        <family val="2"/>
      </rPr>
      <t xml:space="preserve"> </t>
    </r>
    <r>
      <rPr>
        <sz val="12"/>
        <color theme="1"/>
        <rFont val="Tahoma"/>
        <family val="2"/>
      </rPr>
      <t>Defusing Polarization: Understanding Divisive Politics</t>
    </r>
    <r>
      <rPr>
        <sz val="12"/>
        <color rgb="FF009641"/>
        <rFont val="Tahoma"/>
        <family val="2"/>
      </rPr>
      <t xml:space="preserve">. Learn more in depth how our differing psychosocial needs drive our political views. </t>
    </r>
  </si>
  <si>
    <r>
      <t xml:space="preserve">POLITICS can never solve our </t>
    </r>
    <r>
      <rPr>
        <sz val="17"/>
        <color rgb="FFC8FFE1"/>
        <rFont val="Arial Black"/>
        <family val="2"/>
      </rPr>
      <t>specific</t>
    </r>
    <r>
      <rPr>
        <sz val="17"/>
        <color rgb="FFF0CDFF"/>
        <rFont val="Arial Black"/>
        <family val="2"/>
      </rPr>
      <t xml:space="preserve"> problems from the level of </t>
    </r>
    <r>
      <rPr>
        <sz val="17"/>
        <color rgb="FFFFCCCC"/>
        <rFont val="Arial Black"/>
        <family val="2"/>
      </rPr>
      <t>generalizing</t>
    </r>
    <r>
      <rPr>
        <sz val="17"/>
        <color rgb="FFF0CDFF"/>
        <rFont val="Arial Black"/>
        <family val="2"/>
      </rPr>
      <t xml:space="preserve"> that created them.</t>
    </r>
  </si>
  <si>
    <t>Can you put another's specific needs ahead of your trusted generalizations?</t>
  </si>
  <si>
    <t xml:space="preserve">Share this with your most trusted (and trustworthy) friends. Share the link to the landing page on your social media. Invite their comments. Encourage them to be more specifically responsive to one another's politically generalized needs. In short, spread the love.  </t>
  </si>
  <si>
    <t>Introducing Harmony Politics</t>
  </si>
  <si>
    <t>Sharing Harmony Politics</t>
  </si>
  <si>
    <t>Spreading Harmony</t>
  </si>
  <si>
    <t>Growing your social capital</t>
  </si>
  <si>
    <t>Investing your truth in others</t>
  </si>
  <si>
    <t>Others investing in you</t>
  </si>
  <si>
    <t>Harmonizing politics together</t>
  </si>
  <si>
    <t>memes you can use</t>
  </si>
  <si>
    <t>call scripts</t>
  </si>
  <si>
    <r>
      <t>Your prioritizing needs</t>
    </r>
    <r>
      <rPr>
        <b/>
        <i/>
        <sz val="20"/>
        <color rgb="FF371950"/>
        <rFont val="Tahoma"/>
        <family val="2"/>
      </rPr>
      <t xml:space="preserve"> </t>
    </r>
    <r>
      <rPr>
        <b/>
        <i/>
        <sz val="18"/>
        <color rgb="FF371950"/>
        <rFont val="Tahoma"/>
        <family val="2"/>
      </rPr>
      <t>(reason be damned)</t>
    </r>
  </si>
  <si>
    <t>THEIR APPARENT STANCE</t>
  </si>
  <si>
    <t>POLITICAL ISSUE</t>
  </si>
  <si>
    <t xml:space="preserve"> tends to be more resolved than my need for </t>
  </si>
  <si>
    <t>RACISM</t>
  </si>
  <si>
    <t>Seek both: personal &amp; social needs relatively equally.</t>
  </si>
  <si>
    <t>OTHER</t>
  </si>
  <si>
    <t>OTH</t>
  </si>
  <si>
    <t>Other</t>
  </si>
  <si>
    <t>other</t>
  </si>
  <si>
    <t>lean liberal</t>
  </si>
  <si>
    <t>lean conservative</t>
  </si>
  <si>
    <t>neither</t>
  </si>
  <si>
    <t>unknown or neither</t>
  </si>
  <si>
    <t>ADD YOUR OTHER ISSUE HERE</t>
  </si>
  <si>
    <t>NAME OF RECIPIENT</t>
  </si>
  <si>
    <t>SUBJECT LINE</t>
  </si>
  <si>
    <t>DATE</t>
  </si>
  <si>
    <t>agreed</t>
  </si>
  <si>
    <t>disagreed</t>
  </si>
  <si>
    <t xml:space="preserve">, the more defensive I would naturally get. But now I realize you were trying to express your need for </t>
  </si>
  <si>
    <t xml:space="preserve"> with your stance on </t>
  </si>
  <si>
    <t xml:space="preserve">Previously, I may have </t>
  </si>
  <si>
    <t>I want to talk to you personally about something that we typically avoid: politics. This time, however, I'm using politics as a bridge to better understand our diverse needs. No debates. No arguing. No hostilities. Instead, a newfound path to harmony between us all.</t>
  </si>
  <si>
    <t xml:space="preserve">We may have some major disagreements. The more you disagreed with my stance on </t>
  </si>
  <si>
    <t xml:space="preserve">We still may have some minor disagreements. The more we agreed on </t>
  </si>
  <si>
    <t>economic policy</t>
  </si>
  <si>
    <t>YOUR OWN STANCE</t>
  </si>
  <si>
    <t>understanding beyond political generalizations</t>
  </si>
  <si>
    <t>private safety</t>
  </si>
  <si>
    <t>Politics relies heavily on generalizations that often overlook specific needs.</t>
  </si>
  <si>
    <t xml:space="preserve">Debating needlessly provokes more pain with mutual defensiveness. </t>
  </si>
  <si>
    <t>Harmony Politics counters divisive politics by zeroing in on these overlooked underlying needs on all sides.</t>
  </si>
  <si>
    <t>Harmony Politics invites us to recognize:</t>
  </si>
  <si>
    <t>w</t>
  </si>
  <si>
    <t>Political views outwardly express an inward orientation of inflexibly prioritized needs.</t>
  </si>
  <si>
    <t>Political generalizing can keep us stuck in pain by keeping specific needs unresolved.</t>
  </si>
  <si>
    <t>From:</t>
  </si>
  <si>
    <t>Date:</t>
  </si>
  <si>
    <t>Re:</t>
  </si>
  <si>
    <t>To:</t>
  </si>
  <si>
    <t>Join me in turning politics around</t>
  </si>
  <si>
    <t>Join me in overcoming polarized politics</t>
  </si>
  <si>
    <t>Let's turn politically privileged hate into mutually assuring love</t>
  </si>
  <si>
    <t>Let's earn as we turn politics around</t>
  </si>
  <si>
    <t>YOUR NAME</t>
  </si>
  <si>
    <t>Jane Doe</t>
  </si>
  <si>
    <t xml:space="preserve">I was quick to disagree with how you react to your needs involving </t>
  </si>
  <si>
    <t xml:space="preserve">. But I affirm your underlying needs. I need to let you know how reacting to your needs can affect my needs. Instead of arguing over </t>
  </si>
  <si>
    <t xml:space="preserve"> views, I invite you to share the needs each of us experience around </t>
  </si>
  <si>
    <t xml:space="preserve">Let's replace political generalizing with specific understanding of each other's </t>
  </si>
  <si>
    <t xml:space="preserve"> needs. Let Harmony Politics spread some love. </t>
  </si>
  <si>
    <t xml:space="preserve">Instead of politics dividing us, Harmony Politics can unite us in common purpose. With the help of Value Relating, a new kind of service, we can better resolve each other's affected </t>
  </si>
  <si>
    <t xml:space="preserve"> needs. And earn money in the process, when enticing political influencers to stand up and take notice. You with me so far?</t>
  </si>
  <si>
    <t>Welcome aboard!</t>
  </si>
  <si>
    <t xml:space="preserve">Reply to this message if you would like to "follow me" to help revolutionize politics. Later, you will receive opportunity to support me in this revolutionizing of politics. "There is no greater revolution than to revolve back to love." Starting with you, </t>
  </si>
  <si>
    <t xml:space="preserve">I was quick to disagree with how they react to our needs involving </t>
  </si>
  <si>
    <t xml:space="preserve"> views, I invite us all to share the needs each of us experience around </t>
  </si>
  <si>
    <t xml:space="preserve">. But I affirm their underlying needs. We need to let them know how reacting to their needs can affect our needs. Instead of arguing over </t>
  </si>
  <si>
    <t>EMAIL ADDRESS</t>
  </si>
  <si>
    <t>SOCIAL CAPITAL PROSPECT</t>
  </si>
  <si>
    <t>Now personalize the message. Select from the names you provided above. Personalize the subject line, or use one from the list of suggestions. Pick a political issue. Identify your political stance, and theirs, if you can.</t>
  </si>
  <si>
    <r>
      <rPr>
        <b/>
        <sz val="12"/>
        <color theme="10"/>
        <rFont val="Times New Roman"/>
        <family val="1"/>
      </rPr>
      <t>Harmony Politics</t>
    </r>
    <r>
      <rPr>
        <sz val="12"/>
        <color theme="10"/>
        <rFont val="Times New Roman"/>
        <family val="1"/>
      </rPr>
      <t xml:space="preserve"> </t>
    </r>
    <r>
      <rPr>
        <sz val="12"/>
        <color theme="1"/>
        <rFont val="Times New Roman"/>
        <family val="1"/>
      </rPr>
      <t>invites us to recognize:</t>
    </r>
  </si>
  <si>
    <t>freq</t>
  </si>
  <si>
    <t>first time</t>
  </si>
  <si>
    <t>former</t>
  </si>
  <si>
    <t>frequent</t>
  </si>
  <si>
    <t>new</t>
  </si>
  <si>
    <t>occasional</t>
  </si>
  <si>
    <t>recent</t>
  </si>
  <si>
    <t>regular</t>
  </si>
  <si>
    <t>subscriber</t>
  </si>
  <si>
    <t>audience</t>
  </si>
  <si>
    <t>fan</t>
  </si>
  <si>
    <t>follower</t>
  </si>
  <si>
    <t>listener</t>
  </si>
  <si>
    <t>reader</t>
  </si>
  <si>
    <t>viewer</t>
  </si>
  <si>
    <t>program type</t>
  </si>
  <si>
    <t>book</t>
  </si>
  <si>
    <t>broadcast</t>
  </si>
  <si>
    <t>column</t>
  </si>
  <si>
    <t>podcast</t>
  </si>
  <si>
    <t>program</t>
  </si>
  <si>
    <t>show</t>
  </si>
  <si>
    <t>Youtube channel</t>
  </si>
  <si>
    <t xml:space="preserve">My name is </t>
  </si>
  <si>
    <t xml:space="preserve">, </t>
  </si>
  <si>
    <t>FREQUENCY</t>
  </si>
  <si>
    <t>PROGRAM TYPE</t>
  </si>
  <si>
    <t>AUDIENCE</t>
  </si>
  <si>
    <t>PROGRAM NAME</t>
  </si>
  <si>
    <t xml:space="preserve"> of your </t>
  </si>
  <si>
    <t xml:space="preserve"> </t>
  </si>
  <si>
    <t>Politics Now</t>
  </si>
  <si>
    <t>EMAIL CONTACT ADDRESS</t>
  </si>
  <si>
    <t>MEDIA PUNDIT PROGRAM</t>
  </si>
  <si>
    <t>article</t>
  </si>
  <si>
    <t xml:space="preserve">In a recent </t>
  </si>
  <si>
    <t xml:space="preserve">On a recent </t>
  </si>
  <si>
    <t xml:space="preserve">, I heard you </t>
  </si>
  <si>
    <t xml:space="preserve">, I read you </t>
  </si>
  <si>
    <t>episode</t>
  </si>
  <si>
    <t xml:space="preserve">bring up </t>
  </si>
  <si>
    <t>government regulated</t>
  </si>
  <si>
    <t>government administered</t>
  </si>
  <si>
    <t>vetted entry</t>
  </si>
  <si>
    <t>private insurer</t>
  </si>
  <si>
    <t>nature correction</t>
  </si>
  <si>
    <t>gun control</t>
  </si>
  <si>
    <t>self-control</t>
  </si>
  <si>
    <t>pro-choice</t>
  </si>
  <si>
    <t>pro-life</t>
  </si>
  <si>
    <t>self-improve</t>
  </si>
  <si>
    <t>simple entry</t>
  </si>
  <si>
    <t>outside reform</t>
  </si>
  <si>
    <t xml:space="preserve"> position and a </t>
  </si>
  <si>
    <t xml:space="preserve"> position. With Harmony Politics, now you can. </t>
  </si>
  <si>
    <t>socialism</t>
  </si>
  <si>
    <t>capitalism</t>
  </si>
  <si>
    <t xml:space="preserve">-related needs we trust politics to convey. </t>
  </si>
  <si>
    <t xml:space="preserve">Join my growing support team of diverse political views. Some lean heavily left, some lean heavily right, while some gravitate toward the political center or consider themselves independent. All agree our politics need harmonizing to the underlying </t>
  </si>
  <si>
    <t xml:space="preserve">My team seeks to provide you with more in-depth assessments of your political discourse. </t>
  </si>
  <si>
    <t xml:space="preserve">, the easier it was to ignore the other side. But now I realize they were trying to express their need for </t>
  </si>
  <si>
    <t xml:space="preserve">And I wasn't really listening. </t>
  </si>
  <si>
    <t>John Smith</t>
  </si>
  <si>
    <t xml:space="preserve">This message is sent by Value Relating on behalf of </t>
  </si>
  <si>
    <t xml:space="preserve">. Value Relating is a new kind of support service. We back the vulnerable to speak their truth to power. </t>
  </si>
  <si>
    <t xml:space="preserve">These free assessments include recommendations for overcoming polarization. For a fee, you can hire this team to help implement these audience-growing recommendations, to expand your reach across the political spectrum. Or watch others invest in this advantage. </t>
  </si>
  <si>
    <t xml:space="preserve">First see if this right for you, or right for your audience. </t>
  </si>
  <si>
    <t xml:space="preserve">Click here to automatically schedule a free consultation. Book now while slots are available. </t>
  </si>
  <si>
    <t>Thank you,</t>
  </si>
  <si>
    <t>Mention me, to get me on your team. Join me in revolutionizing politics with harmonizing love.</t>
  </si>
  <si>
    <t xml:space="preserve">. I now appreciate both political sides more fully. I wish you too could appreciate the paradox behind embracing both </t>
  </si>
  <si>
    <t xml:space="preserve">, a resident of </t>
  </si>
  <si>
    <t>CITY</t>
  </si>
  <si>
    <t>THEIR OFFICIAL EMAIL ADDRESS</t>
  </si>
  <si>
    <t>YOUR ELECTED OFFICIALS</t>
  </si>
  <si>
    <t>US Senator</t>
  </si>
  <si>
    <t>US Rep</t>
  </si>
  <si>
    <t>state Senator</t>
  </si>
  <si>
    <t>state rep</t>
  </si>
  <si>
    <t>city council rep</t>
  </si>
  <si>
    <t>assess sample</t>
  </si>
  <si>
    <t>audit sample</t>
  </si>
  <si>
    <t>avowal sample</t>
  </si>
  <si>
    <t>Revolutionizing politics with love</t>
  </si>
  <si>
    <t>YOUR RESIDENCE</t>
  </si>
  <si>
    <t>Alabama (AL)</t>
  </si>
  <si>
    <t>Alaska (AK)</t>
  </si>
  <si>
    <t>Arizona (AZ)</t>
  </si>
  <si>
    <t>Arkansas (AR)</t>
  </si>
  <si>
    <t>California (CA)</t>
  </si>
  <si>
    <t>Colorado (CO)</t>
  </si>
  <si>
    <t>Connecticut (CT)</t>
  </si>
  <si>
    <t>Delaware (DE)</t>
  </si>
  <si>
    <t>District of Columbia (DC)</t>
  </si>
  <si>
    <t>Florida (FL)</t>
  </si>
  <si>
    <t>Georgia (GA)</t>
  </si>
  <si>
    <t>Hawaii (HI)</t>
  </si>
  <si>
    <t>Idaho (ID)</t>
  </si>
  <si>
    <t>Illinois (IL)</t>
  </si>
  <si>
    <t>Indiana (IN)</t>
  </si>
  <si>
    <t>Iowa (IA)</t>
  </si>
  <si>
    <t>Kansas (KS)</t>
  </si>
  <si>
    <t>Kentucky (KY)</t>
  </si>
  <si>
    <t>Louisiana (LA)</t>
  </si>
  <si>
    <t>Maine (ME)</t>
  </si>
  <si>
    <t>Maryland (MD)</t>
  </si>
  <si>
    <t>Massachusetts (MA)</t>
  </si>
  <si>
    <t>Michigan (MI)</t>
  </si>
  <si>
    <t>Minnesota (MN)</t>
  </si>
  <si>
    <t>Mississippi (MS)</t>
  </si>
  <si>
    <t>Missouri (MO)</t>
  </si>
  <si>
    <t>Montana (MT)</t>
  </si>
  <si>
    <t>Nebraska (NE)</t>
  </si>
  <si>
    <t>Nevada (NV)</t>
  </si>
  <si>
    <t>New Hampshire (NH)</t>
  </si>
  <si>
    <t>New Jersey (NJ)</t>
  </si>
  <si>
    <t>New Mexico (NM)</t>
  </si>
  <si>
    <t>New York (NY)</t>
  </si>
  <si>
    <t>North Carolina (NC)</t>
  </si>
  <si>
    <t>North Dakota (ND)</t>
  </si>
  <si>
    <t>Ohio (OH)</t>
  </si>
  <si>
    <t>Oklahoma (OK)</t>
  </si>
  <si>
    <t>Oregon (OR)</t>
  </si>
  <si>
    <t>Pennsylvania (PA)</t>
  </si>
  <si>
    <t>Rhode Island (RI)</t>
  </si>
  <si>
    <t>South Carolina (SC)</t>
  </si>
  <si>
    <t>South Dakota (SD)</t>
  </si>
  <si>
    <t>Tennessee (TN)</t>
  </si>
  <si>
    <t>Texas (TX)</t>
  </si>
  <si>
    <t>Utah (UT)</t>
  </si>
  <si>
    <t>Vermont (VT)</t>
  </si>
  <si>
    <t>Virginia (VA)</t>
  </si>
  <si>
    <t>Washington (WA)</t>
  </si>
  <si>
    <t>West Virginia (WV)</t>
  </si>
  <si>
    <t>Wisconsin (WI)</t>
  </si>
  <si>
    <t>Wyoming (WY)</t>
  </si>
  <si>
    <t>American Samoa (AS)</t>
  </si>
  <si>
    <t>Guam (GU)</t>
  </si>
  <si>
    <t>Northern Mariana Islands (MP)</t>
  </si>
  <si>
    <t>Puerto Rico (PR)</t>
  </si>
  <si>
    <t>Virgin Islands (VI)</t>
  </si>
  <si>
    <t>US STATE or TERRITORY</t>
  </si>
  <si>
    <t>Virgin Islands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</si>
  <si>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</si>
  <si>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</si>
  <si>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</si>
  <si>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</si>
  <si>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</si>
  <si>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</si>
  <si>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</si>
  <si>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</si>
  <si>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</si>
  <si>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</si>
  <si>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</si>
  <si>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</si>
  <si>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</si>
  <si>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</si>
  <si>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</si>
  <si>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</si>
  <si>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</si>
  <si>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</si>
  <si>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</si>
  <si>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</si>
  <si>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</si>
  <si>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</si>
  <si>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</si>
  <si>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</si>
  <si>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</si>
  <si>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</si>
  <si>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</si>
  <si>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</si>
  <si>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</si>
  <si>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</si>
  <si>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</si>
  <si>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</si>
  <si>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</si>
  <si>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</si>
  <si>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</si>
  <si>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</si>
  <si>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</si>
  <si>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</si>
  <si>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</si>
  <si>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</si>
  <si>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</si>
  <si>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</si>
  <si>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</si>
  <si>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</si>
  <si>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</si>
  <si>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</si>
  <si>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</si>
  <si>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</si>
  <si>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</si>
  <si>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</si>
  <si>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</si>
  <si>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American Samoa</t>
  </si>
  <si>
    <t>Guam</t>
  </si>
  <si>
    <t>Northern Mariana Islands</t>
  </si>
  <si>
    <t>Puerto Rico</t>
  </si>
  <si>
    <t>Running for reelection this year?</t>
  </si>
  <si>
    <t>Democrat candidate</t>
  </si>
  <si>
    <t>Republican candidate</t>
  </si>
  <si>
    <t>3rd party candidate #1</t>
  </si>
  <si>
    <t>3rd party candidate #2</t>
  </si>
  <si>
    <t>3rd party candidate #3</t>
  </si>
  <si>
    <t>unknown</t>
  </si>
  <si>
    <t>Party affiliation of recipient</t>
  </si>
  <si>
    <t>PARTY</t>
  </si>
  <si>
    <t>D</t>
  </si>
  <si>
    <t>R</t>
  </si>
  <si>
    <t>O</t>
  </si>
  <si>
    <t xml:space="preserve">I rarely write to elected officials because I assumed you all would be too politically biased to give me a fair hearing. </t>
  </si>
  <si>
    <t xml:space="preserve"> residents, regardless of political persuasion. </t>
  </si>
  <si>
    <t xml:space="preserve">I count myself among a new breed of voters, committed less to party and more to voting for the candidate least politically biased. </t>
  </si>
  <si>
    <t xml:space="preserve">Thank you for every time you rise above the noise of partisanship, to represent the needs for everyone in </t>
  </si>
  <si>
    <t xml:space="preserve">But I realize how committed you are to serving all the needs of </t>
  </si>
  <si>
    <t xml:space="preserve">I want to inspire you with Harmony Politics. </t>
  </si>
  <si>
    <t xml:space="preserve">I now lead a team who hold diverse political views, but learned to rise about our political differences with Harmony Politics. </t>
  </si>
  <si>
    <t>growing team, including media experts</t>
  </si>
  <si>
    <t>FIRST PROVIDE YOUR CITY AND STATE</t>
  </si>
  <si>
    <t xml:space="preserve">I want to help you reach across the political spectrum to address politicized needs with my politically diverse team, using Harmony Politics. </t>
  </si>
  <si>
    <r>
      <rPr>
        <b/>
        <sz val="12"/>
        <color theme="10"/>
        <rFont val="Times New Roman"/>
        <family val="1"/>
      </rPr>
      <t>Harmony Politics</t>
    </r>
    <r>
      <rPr>
        <sz val="12"/>
        <color theme="10"/>
        <rFont val="Times New Roman"/>
        <family val="1"/>
      </rPr>
      <t xml:space="preserve"> </t>
    </r>
    <r>
      <rPr>
        <sz val="12"/>
        <color theme="1"/>
        <rFont val="Times New Roman"/>
        <family val="1"/>
      </rPr>
      <t>invites us all to recognize:</t>
    </r>
  </si>
  <si>
    <t>EXAMPLE ISSUE</t>
  </si>
  <si>
    <t>STANCE:</t>
  </si>
  <si>
    <t>YOURS</t>
  </si>
  <si>
    <t>THEIRS</t>
  </si>
  <si>
    <t xml:space="preserve"> Instead of carefully weighing all options, for example, my situational needs prioritize me to take a </t>
  </si>
  <si>
    <t>systemic problem</t>
  </si>
  <si>
    <t>personal problem</t>
  </si>
  <si>
    <t xml:space="preserve">What if the standard narrative about rational choice voters pulls into polarization? </t>
  </si>
  <si>
    <t xml:space="preserve">When it comes to the issue of </t>
  </si>
  <si>
    <t xml:space="preserve">" stance on </t>
  </si>
  <si>
    <t>, for example, I'm not weighing all options. No, my situational needs compel me to take more of a "</t>
  </si>
  <si>
    <t>Instead of opposing the other side for taking a "</t>
  </si>
  <si>
    <t xml:space="preserve">" stance, Harmony Politics inspires me to relate to the inflexible priority of needs on the other political side. </t>
  </si>
  <si>
    <t xml:space="preserve">Harmony Politics helps us replace defensiveness and mutual hostilities with empathy for each other's politically affected needs. While we can change our views, Harmony Politics recognizes we cannot change our needs. Instead of trying to change each other, we affirm each other's different priority of needs. </t>
  </si>
  <si>
    <t xml:space="preserve">Let us offer our politically diverse team as a grassroots type of political consultancy to connect with all voters in the general election. </t>
  </si>
  <si>
    <t xml:space="preserve">Let us offer our politically diverse team as a grassroots type of consultancy service to expand your reach to your diverse constituency. </t>
  </si>
  <si>
    <t>PICK AN "EXAMPLE ISSUE" AND "YOUR STANCE" AT LEFT TO ILLUSTRATE HARMONY POLITICS</t>
  </si>
  <si>
    <r>
      <rPr>
        <b/>
        <sz val="20"/>
        <color theme="9" tint="-0.499984740745262"/>
        <rFont val="Tahoma"/>
        <family val="2"/>
      </rPr>
      <t>Introducing</t>
    </r>
    <r>
      <rPr>
        <b/>
        <sz val="20"/>
        <color rgb="FF008237"/>
        <rFont val="Tahoma"/>
        <family val="2"/>
      </rPr>
      <t xml:space="preserve"> </t>
    </r>
    <r>
      <rPr>
        <b/>
        <sz val="20"/>
        <color rgb="FF00B050"/>
        <rFont val="Tahoma"/>
        <family val="2"/>
      </rPr>
      <t>Value</t>
    </r>
    <r>
      <rPr>
        <b/>
        <sz val="20"/>
        <color rgb="FF371950"/>
        <rFont val="Tahoma"/>
        <family val="2"/>
      </rPr>
      <t xml:space="preserve"> </t>
    </r>
    <r>
      <rPr>
        <b/>
        <sz val="20"/>
        <color rgb="FF7030A0"/>
        <rFont val="Tahoma"/>
        <family val="2"/>
      </rPr>
      <t>Relating</t>
    </r>
  </si>
  <si>
    <r>
      <rPr>
        <b/>
        <sz val="20"/>
        <color theme="9" tint="-0.499984740745262"/>
        <rFont val="Tahoma"/>
        <family val="2"/>
      </rPr>
      <t>Introducing</t>
    </r>
    <r>
      <rPr>
        <b/>
        <sz val="20"/>
        <color rgb="FF008237"/>
        <rFont val="Tahoma"/>
        <family val="2"/>
      </rPr>
      <t xml:space="preserve"> anankelogy</t>
    </r>
  </si>
  <si>
    <t>Contacting thought leaders</t>
  </si>
  <si>
    <t>Contacting political leaders</t>
  </si>
  <si>
    <r>
      <rPr>
        <b/>
        <sz val="10"/>
        <color theme="5" tint="-0.499984740745262"/>
        <rFont val="Arial Narrow"/>
        <family val="2"/>
      </rPr>
      <t>PICK ISSUE</t>
    </r>
    <r>
      <rPr>
        <sz val="10"/>
        <color theme="5" tint="-0.499984740745262"/>
        <rFont val="Arial Narrow"/>
        <family val="2"/>
      </rPr>
      <t xml:space="preserve">: </t>
    </r>
  </si>
  <si>
    <t xml:space="preserve"> and the </t>
  </si>
  <si>
    <t xml:space="preserve"> stances on </t>
  </si>
  <si>
    <t>I trust you can empathize with both as well, no matter which side you lean. Now I want to know if you're open to partnering my cause to speak this truth to political leaders. It can potentially earn an income for us both. It does cost some investment upfront. I can share more in the days to come. What do you think?</t>
  </si>
  <si>
    <t xml:space="preserve">Before learning about Harmony Politics, I like anyone took sides on political issues. After learning each side expresses unchangeable needs, I now appreciate both sides of polItical issues. For example, I can now appreciate the needs behind the </t>
  </si>
  <si>
    <t>systemic-and-common</t>
  </si>
  <si>
    <t>personal-and-rare</t>
  </si>
  <si>
    <r>
      <rPr>
        <sz val="12"/>
        <color theme="1"/>
        <rFont val="Times New Roman"/>
        <family val="1"/>
      </rPr>
      <t xml:space="preserve">First we will provide you a </t>
    </r>
    <r>
      <rPr>
        <i/>
        <sz val="12"/>
        <color theme="1"/>
        <rFont val="Times New Roman"/>
        <family val="1"/>
      </rPr>
      <t>free assessment</t>
    </r>
    <r>
      <rPr>
        <sz val="12"/>
        <color theme="1"/>
        <rFont val="Times New Roman"/>
        <family val="1"/>
      </rPr>
      <t xml:space="preserve">. Then see if this is right for you and your audience. Or pass along to those with whom you report. </t>
    </r>
    <r>
      <rPr>
        <b/>
        <sz val="12"/>
        <color theme="10"/>
        <rFont val="Times New Roman"/>
        <family val="1"/>
      </rPr>
      <t>Click here</t>
    </r>
    <r>
      <rPr>
        <sz val="12"/>
        <color theme="1"/>
        <rFont val="Times New Roman"/>
        <family val="1"/>
      </rPr>
      <t xml:space="preserve"> to automatically schedule a free consultation. Book now while slots are available. Mention me, to get me on your team. Join me in revolutionizing politics with harmonizing love.</t>
    </r>
  </si>
  <si>
    <r>
      <rPr>
        <b/>
        <sz val="9"/>
        <color theme="5" tint="-0.499984740745262"/>
        <rFont val="Arial Narrow"/>
        <family val="2"/>
      </rPr>
      <t>LISTEN2</t>
    </r>
    <r>
      <rPr>
        <sz val="9"/>
        <color theme="5" tint="-0.499984740745262"/>
        <rFont val="Arial Narrow"/>
        <family val="2"/>
      </rPr>
      <t>:</t>
    </r>
  </si>
  <si>
    <r>
      <rPr>
        <b/>
        <sz val="9"/>
        <color theme="5" tint="-0.499984740745262"/>
        <rFont val="Arial Narrow"/>
        <family val="2"/>
      </rPr>
      <t>AFFIRM2</t>
    </r>
    <r>
      <rPr>
        <sz val="9"/>
        <color theme="5" tint="-0.499984740745262"/>
        <rFont val="Arial Narrow"/>
        <family val="2"/>
      </rPr>
      <t>:</t>
    </r>
  </si>
  <si>
    <r>
      <rPr>
        <b/>
        <sz val="9"/>
        <color theme="5" tint="-0.499984740745262"/>
        <rFont val="Arial Narrow"/>
        <family val="2"/>
      </rPr>
      <t>OFFER2</t>
    </r>
    <r>
      <rPr>
        <sz val="9"/>
        <color theme="5" tint="-0.499984740745262"/>
        <rFont val="Arial Narrow"/>
        <family val="2"/>
      </rPr>
      <t>:</t>
    </r>
  </si>
  <si>
    <r>
      <rPr>
        <b/>
        <sz val="9"/>
        <color theme="5" tint="-0.499984740745262"/>
        <rFont val="Arial Narrow"/>
        <family val="2"/>
      </rPr>
      <t>LISTEN1</t>
    </r>
    <r>
      <rPr>
        <sz val="9"/>
        <color theme="5" tint="-0.499984740745262"/>
        <rFont val="Arial Narrow"/>
        <family val="2"/>
      </rPr>
      <t>:</t>
    </r>
  </si>
  <si>
    <r>
      <rPr>
        <b/>
        <sz val="9"/>
        <color theme="5" tint="-0.499984740745262"/>
        <rFont val="Arial Narrow"/>
        <family val="2"/>
      </rPr>
      <t>AFFIRM1</t>
    </r>
    <r>
      <rPr>
        <sz val="9"/>
        <color theme="5" tint="-0.499984740745262"/>
        <rFont val="Arial Narrow"/>
        <family val="2"/>
      </rPr>
      <t>:</t>
    </r>
  </si>
  <si>
    <r>
      <rPr>
        <b/>
        <sz val="9"/>
        <color theme="5" tint="-0.499984740745262"/>
        <rFont val="Arial Narrow"/>
        <family val="2"/>
      </rPr>
      <t>OFFER1</t>
    </r>
    <r>
      <rPr>
        <sz val="9"/>
        <color theme="5" tint="-0.499984740745262"/>
        <rFont val="Arial Narrow"/>
        <family val="2"/>
      </rPr>
      <t>:</t>
    </r>
  </si>
  <si>
    <r>
      <t xml:space="preserve">sample message </t>
    </r>
    <r>
      <rPr>
        <sz val="16"/>
        <color rgb="FF7030A0"/>
        <rFont val="Tahoma"/>
        <family val="2"/>
      </rPr>
      <t>(to edit to fit your need)</t>
    </r>
  </si>
  <si>
    <r>
      <t xml:space="preserve">sample invite </t>
    </r>
    <r>
      <rPr>
        <sz val="16"/>
        <color rgb="FF7030A0"/>
        <rFont val="Tahoma"/>
        <family val="2"/>
      </rPr>
      <t>(you can edit to fit your need)</t>
    </r>
  </si>
  <si>
    <t>LEAN:</t>
  </si>
  <si>
    <t>ROLE:</t>
  </si>
  <si>
    <t>thought leader</t>
  </si>
  <si>
    <t>You appear to ____ lay rationalism.</t>
  </si>
  <si>
    <t>You appear to ____ causing the pain.</t>
  </si>
  <si>
    <r>
      <rPr>
        <b/>
        <sz val="9"/>
        <color theme="5" tint="-0.499984740745262"/>
        <rFont val="Arial Narrow"/>
        <family val="2"/>
      </rPr>
      <t>AFFIRM3</t>
    </r>
    <r>
      <rPr>
        <sz val="9"/>
        <color theme="5" tint="-0.499984740745262"/>
        <rFont val="Arial Narrow"/>
        <family val="2"/>
      </rPr>
      <t>:</t>
    </r>
  </si>
  <si>
    <t>You ___ conservatism.</t>
  </si>
  <si>
    <t>You ___ opposite side's needs.</t>
  </si>
  <si>
    <t>You ___ right populism.</t>
  </si>
  <si>
    <t>prioritize resolving needs to remove the source</t>
  </si>
  <si>
    <t>challenge</t>
  </si>
  <si>
    <t>understand qualities in</t>
  </si>
  <si>
    <t>occasionally</t>
  </si>
  <si>
    <t>You ___ exaggerate...</t>
  </si>
  <si>
    <t>belittle</t>
  </si>
  <si>
    <t>You ___ welcome opposite side's views.</t>
  </si>
  <si>
    <t>cling to</t>
  </si>
  <si>
    <t>rely on</t>
  </si>
  <si>
    <t>question</t>
  </si>
  <si>
    <t>prioritize relieving pain over resolving needs</t>
  </si>
  <si>
    <t>reject all forms of</t>
  </si>
  <si>
    <t>denigrate most of</t>
  </si>
  <si>
    <t>see no value in</t>
  </si>
  <si>
    <t>LISTEN2:</t>
  </si>
  <si>
    <t>LISTEN1:</t>
  </si>
  <si>
    <t>AFFIRM1:</t>
  </si>
  <si>
    <t>AFFIRM3:</t>
  </si>
  <si>
    <t>frequently</t>
  </si>
  <si>
    <t>rarely</t>
  </si>
  <si>
    <t>never</t>
  </si>
  <si>
    <t>often</t>
  </si>
  <si>
    <t>routinely</t>
  </si>
  <si>
    <t>ignore</t>
  </si>
  <si>
    <t>find</t>
  </si>
  <si>
    <t>affirm</t>
  </si>
  <si>
    <t>OFFER2:</t>
  </si>
  <si>
    <t>OFFER1:</t>
  </si>
  <si>
    <t>political leader</t>
  </si>
  <si>
    <t>Assessment</t>
  </si>
  <si>
    <t>We reviewed your public actions and messaging. As we previously pledged, we now offer you the following free assessment, based on anankelogical (i.e., need-impacting) observations. We zero in on your apparent impacts upon those of the opposite political persuasion.</t>
  </si>
  <si>
    <t xml:space="preserve">You appear to </t>
  </si>
  <si>
    <t>mildly</t>
  </si>
  <si>
    <t>fervantly</t>
  </si>
  <si>
    <t>fanatically</t>
  </si>
  <si>
    <t>cautiously</t>
  </si>
  <si>
    <t>moderately</t>
  </si>
  <si>
    <t>HOW:</t>
  </si>
  <si>
    <t xml:space="preserve"> positions over </t>
  </si>
  <si>
    <t xml:space="preserve"> positions. </t>
  </si>
  <si>
    <t xml:space="preserve"> favor </t>
  </si>
  <si>
    <t xml:space="preserve">This prioritizes you to serve </t>
  </si>
  <si>
    <t xml:space="preserve"> constituents. </t>
  </si>
  <si>
    <t xml:space="preserve"> over </t>
  </si>
  <si>
    <t>Tentative findings</t>
  </si>
  <si>
    <t>Our suggestions</t>
  </si>
  <si>
    <t xml:space="preserve">We want to help you reach both sides. </t>
  </si>
  <si>
    <r>
      <t xml:space="preserve">Click here </t>
    </r>
    <r>
      <rPr>
        <sz val="12"/>
        <color theme="1"/>
        <rFont val="Times New Roman"/>
        <family val="1"/>
      </rPr>
      <t xml:space="preserve">to learn more about how </t>
    </r>
    <r>
      <rPr>
        <i/>
        <sz val="12"/>
        <color theme="1"/>
        <rFont val="Times New Roman"/>
        <family val="1"/>
      </rPr>
      <t>psychosocial orientation</t>
    </r>
    <r>
      <rPr>
        <sz val="12"/>
        <color theme="1"/>
        <rFont val="Times New Roman"/>
        <family val="1"/>
      </rPr>
      <t xml:space="preserve"> drives our political differences.</t>
    </r>
  </si>
  <si>
    <t xml:space="preserve"> lay rationality, of the rational voter choice narrative. And you appear to </t>
  </si>
  <si>
    <t>We will wait a reasonable amount of time for you to decide if you are ready to invest in this value. If you do not see its value, we will move on, and offer this service to your competitors. We look forward to your response.</t>
  </si>
  <si>
    <t xml:space="preserve"> exaggerate by stereotyping the other political side. </t>
  </si>
  <si>
    <t xml:space="preserve">. Likewise, you appear to </t>
  </si>
  <si>
    <t xml:space="preserve"> populism. You </t>
  </si>
  <si>
    <t xml:space="preserve">You </t>
  </si>
  <si>
    <t xml:space="preserve"> welcome the other side to express their views. </t>
  </si>
  <si>
    <t xml:space="preserve">If you did, we sense you would </t>
  </si>
  <si>
    <t xml:space="preserve">When you do, you </t>
  </si>
  <si>
    <t xml:space="preserve"> their challenging views.</t>
  </si>
  <si>
    <t xml:space="preserve">We see </t>
  </si>
  <si>
    <t xml:space="preserve"> room for improving your reach to the other political side. We can help brand you as a leader who demonstrably overcomes political polarization.</t>
  </si>
  <si>
    <t>some</t>
  </si>
  <si>
    <t>1. Arguing or Listening?</t>
  </si>
  <si>
    <t>2. Rejecting or Affirming?</t>
  </si>
  <si>
    <t>3. Demanding or Offering?</t>
  </si>
  <si>
    <t>Declaration of Liberty</t>
  </si>
  <si>
    <t xml:space="preserve">We </t>
  </si>
  <si>
    <t xml:space="preserve"> you to invite us to help you improve your </t>
  </si>
  <si>
    <t>invite</t>
  </si>
  <si>
    <t>encourage</t>
  </si>
  <si>
    <t>recommend</t>
  </si>
  <si>
    <t>suggest</t>
  </si>
  <si>
    <t>audience reach</t>
  </si>
  <si>
    <t>appeal to voters</t>
  </si>
  <si>
    <t xml:space="preserve">. We aim to spread this vision of Harmony Politics to make your job easier and more effective. </t>
  </si>
  <si>
    <t xml:space="preserve">We offer our services as a team of ideologically diverse </t>
  </si>
  <si>
    <t xml:space="preserve">s to help you create advantage over your competitors. We optimize your use of this independent critique, and can follow-up to gage your improvements to establish competive advantage. </t>
  </si>
  <si>
    <t xml:space="preserve"> backed by Value Relating, a new kind of political consultancy.</t>
  </si>
  <si>
    <t>Audit</t>
  </si>
  <si>
    <t>Measurable impacts from how you generalize</t>
  </si>
  <si>
    <t>Measurable impacts from how you differentiate yourself</t>
  </si>
  <si>
    <t>Measurable impacts from what you prioritize</t>
  </si>
  <si>
    <t>Ultimately, we could test any correlation between psychosocial imbalance, exprsesed as political polarization, and poor wellness outcomes expressed in major depression, mounting anxiety, substance use, deaths of despair, and similar measures. We want to shift from political polarization to crediting you for improving actual need outcomes and impacts.</t>
  </si>
  <si>
    <t>The more exaggerations of the others side, the more you alienate general election voters who then tune out, as indicated by a plateau or decline in your audience share.</t>
  </si>
  <si>
    <t>The more exaggerations of your opponent, the more you alienate general election voters who then don't vote, as indicated by response to a survey question.</t>
  </si>
  <si>
    <t>But the more you affirm specific needs on both sides, the more you inspire voter turnout, as indicated by response to a survey question.</t>
  </si>
  <si>
    <t>The more you try to differentiate yourself by belittling the other party, the less positive your engagement on social media, as indicated by fewer likes, shares, and retweets.</t>
  </si>
  <si>
    <t>But the more you differentiate yourself by responding to both side's needs, the more positive your engagement on social media, as indicated by more likes, shares, and retweets.</t>
  </si>
  <si>
    <t>The more you emphasize pain relief over resolving specific audience needs, the less your audience tunes in, as indicated by decreasing audience share.</t>
  </si>
  <si>
    <t>But the more you emphasize resolving specific audience needs over pain relief, the more inspired your audience responses, as indicated by increasing audience share.</t>
  </si>
  <si>
    <t>The more you emphasize pain relief over resolving specific voter needs, the less voters will be inspired to vote for you, as indicated by lower voter turnout (and likely loss).</t>
  </si>
  <si>
    <t>But the more you emphasize resolving specific voter needs over pain relief, the more voters will be inspired to vote for you, as indicated by higher voter turnout (and likely win).</t>
  </si>
  <si>
    <t>FIRST SELECT 'THOUGHT LEADER' OR 'POLITICAL LEADER' ROLE</t>
  </si>
  <si>
    <t xml:space="preserve">s. </t>
  </si>
  <si>
    <t xml:space="preserve">But the more you affirm specific needs on both side, the more you attract an audience from both sides, as indicated by an increase in </t>
  </si>
  <si>
    <t>The more you try to differentiate yourself by belittling the others side, the less of an audience share you hold, as indicated by a leveling or decline in subscriptions, page hits, etc.</t>
  </si>
  <si>
    <t>But the more you differentiate yourself by responding to both side's needs, the more competitive your audience share, as incidacted by an increase in subscriptions, page hits, etc.</t>
  </si>
  <si>
    <t>We look forward to helping you improve your impacts on your constituents.</t>
  </si>
  <si>
    <t>strong yes</t>
  </si>
  <si>
    <t>weak yes</t>
  </si>
  <si>
    <t>equivocating</t>
  </si>
  <si>
    <t>soft no</t>
  </si>
  <si>
    <t>hard no</t>
  </si>
  <si>
    <t>no response</t>
  </si>
  <si>
    <t>We don't let children drive cars</t>
  </si>
  <si>
    <t>You shall love</t>
  </si>
  <si>
    <t>Your services are no longer required</t>
  </si>
  <si>
    <t>You have no authority over need</t>
  </si>
  <si>
    <t>We can no longer afford divisive leadership</t>
  </si>
  <si>
    <t>Leader response</t>
  </si>
  <si>
    <t>We thank you for supporting our commitment.</t>
  </si>
  <si>
    <t>We appreciate your openness to our commitment.</t>
  </si>
  <si>
    <t>Before you pass on this, let's face facts together.</t>
  </si>
  <si>
    <t>To put it bluntly...</t>
  </si>
  <si>
    <r>
      <rPr>
        <b/>
        <sz val="11"/>
        <color rgb="FF004623"/>
        <rFont val="Times New Roman"/>
        <family val="1"/>
      </rPr>
      <t>In the course of human relations</t>
    </r>
    <r>
      <rPr>
        <sz val="11"/>
        <color rgb="FF004623"/>
        <rFont val="Times New Roman"/>
        <family val="1"/>
      </rPr>
      <t>, power differentials easily erode trust between those in authority and those subject to it, making it necessary for</t>
    </r>
    <r>
      <rPr>
        <b/>
        <i/>
        <sz val="11"/>
        <color rgb="FF004623"/>
        <rFont val="Times New Roman"/>
        <family val="1"/>
      </rPr>
      <t xml:space="preserve"> those subjected to authority’s indiscretions</t>
    </r>
    <r>
      <rPr>
        <sz val="11"/>
        <color rgb="FF004623"/>
        <rFont val="Times New Roman"/>
        <family val="1"/>
      </rPr>
      <t xml:space="preserve"> to assume greater responsibility over their own lives—independent of coercive authorities.
</t>
    </r>
  </si>
  <si>
    <r>
      <t xml:space="preserve">Those coercively impacted by arbitrary authorities now express their right, their duty, to throw off the chains of arbitrary authorities unaccountable to affected needs, and rebuild the foundation of these imbalanced relations upon principles of accountably </t>
    </r>
    <r>
      <rPr>
        <b/>
        <i/>
        <sz val="11"/>
        <color theme="1"/>
        <rFont val="Times New Roman"/>
        <family val="1"/>
      </rPr>
      <t>resolving needs</t>
    </r>
    <r>
      <rPr>
        <sz val="11"/>
        <color theme="1"/>
        <rFont val="Times New Roman"/>
        <family val="1"/>
      </rPr>
      <t xml:space="preserve">. 
</t>
    </r>
  </si>
  <si>
    <t>Raising the standard for leadership</t>
  </si>
  <si>
    <t xml:space="preserve">Is it not self-evident that authority is only as legitimate as its accountability to the needs it serves? The more those subjected to coercion dispose themselves to suffer it, the more authorities become blindly accustomed to their toxic impacts. Where authorities manipulate the “consent of the governed” to serve its own ends, at the expense of the governed, the standard now raises to the more objective measurable accountability of impacted needs. </t>
  </si>
  <si>
    <t>While no one sits above the law, no law sits above the needs it exists to serve.</t>
  </si>
  <si>
    <r>
      <t xml:space="preserve">We set a dividing line between those committed to fully resolving politicized needs, knowable by removal of suffering, and those perpetuating painful problems with divisive politics. For the support of this </t>
    </r>
    <r>
      <rPr>
        <b/>
        <sz val="11"/>
        <color theme="1"/>
        <rFont val="Times New Roman"/>
        <family val="1"/>
      </rPr>
      <t xml:space="preserve">declaration of liberty </t>
    </r>
    <r>
      <rPr>
        <b/>
        <i/>
        <sz val="11"/>
        <color theme="1"/>
        <rFont val="Times New Roman"/>
        <family val="1"/>
      </rPr>
      <t>to resolve needs</t>
    </r>
    <r>
      <rPr>
        <sz val="11"/>
        <color theme="1"/>
        <rFont val="Times New Roman"/>
        <family val="1"/>
      </rPr>
      <t xml:space="preserve">, with its unwavering accountability to measurable correlations, </t>
    </r>
    <r>
      <rPr>
        <i/>
        <sz val="11"/>
        <color theme="1"/>
        <rFont val="Times New Roman"/>
        <family val="1"/>
      </rPr>
      <t>we mutually pledge to each other our lives, our resources and our sacred honor</t>
    </r>
    <r>
      <rPr>
        <sz val="11"/>
        <color theme="1"/>
        <rFont val="Times New Roman"/>
        <family val="1"/>
      </rPr>
      <t>.</t>
    </r>
  </si>
  <si>
    <t>Psychotherapy runs on the assumption that "the only person you can change is yourself." But taken to its extreme, it inexcusably tolerates toxic relationships. You can change relationships by leveraging your role in that relationship. Love can change the toxic person to either be more responsive to your affected needs, or see the wisdom in you removing yourself from it. Those totally unresponsive to love do not deserve to be in relationship with you. Psychosociotherapy gives you tools to alter power relations instead of adjusting yourself to power relations. Audits is one tool to get you there.</t>
  </si>
  <si>
    <t xml:space="preserve">"Sounds like we're threatening painful reaction if the </t>
  </si>
  <si>
    <t xml:space="preserve"> fails to respond to us with something of value. Isn't this extortion?" you may well wonder. If the leader already coerces benefit from you from a position of greater resources, then anankelogy calls this "structural exaction." Which is legally privileged forms of coercively obtained benefits from others against their best interests. Extortion, by contrast, is legally defined as obtaining benefit through coersion in ways explicitly forbidden by statute. Anankelogy covers this problem beyond the scope of arbitrary law. Audits can reveal its hidden yet toxic impacts.</t>
  </si>
  <si>
    <t>Select thought leader or politica leader</t>
  </si>
  <si>
    <t>We support your recognition of this truism. We thank you for supporting our commitment to more fully resolve politicized needs. We commit ourselves—with proper support—to replace arbitrary beliefs for easing pain with measurable outcomes and impacts for harmonizing politics to their underlying needs.</t>
  </si>
  <si>
    <t>We aim to support your recognition of this truism. We appreciate your openness to support our fuller resolution of politicized needs. We commit ourselves—with proper support—to replace arbitrary beliefs for easing pain with measurable outcomes and impacts for harmonizing politics to their underlying needs.</t>
  </si>
  <si>
    <t xml:space="preserve">We cannot blindly obey leaders or laws that blindly violate our diverse needs or psychosocial orientations, for which politics and government exists to serve. We replace arbitrary beliefs failing to resolve needs with measurable outcomes and impacts to raise accountability to all needs impacted. </t>
  </si>
  <si>
    <t>We support you against other acclaimed leaders who dare oppose these accountable measures without offering viable alternatives. Their resistance to accountability invites public vilification, and you as the viable alternative. Their measurable complicity with political polarization could risk our ostracization.</t>
  </si>
  <si>
    <t>We want to support you against other acclaimed leaders who dare oppose such accountable measures. Such resistance to accountability invites public vilification, and you as a potential alternative. Their measurable complicity with political polarization could risk our ostracization.</t>
  </si>
  <si>
    <t>Anyone in power opposing these accountable measures without offering viable alternatives shall be deemed a threat to the public good of liberty, and potentially as the very face of evil. Any coerced acquiescence invites public vilification. Anyone enabling such dysfunction risks ostracization.</t>
  </si>
  <si>
    <t xml:space="preserve">Responsible leadership is responsive to the needs on all sides to any politicized issue. They may take a stance true to their values, favoring an ideological approach over another. Only if this serves as a shared starting point to better learn about each other’s affected needs. The reality of needs does not take sides. </t>
  </si>
  <si>
    <t xml:space="preserve">You will not claim this standard as merely aspirational, then arrogantly demand others serve your favored needs without service of their vital needs. You shall love as a trusted leader, or your poor leadership shall be vociferously challenged. Either at the ballot box or by public ostracization.
</t>
  </si>
  <si>
    <t xml:space="preserve">We hold each other accountable to demonstrating the highest standard of love in how we mutually respect each other’s expressed needs. And demonstrate humility when failing, and grace towards the humbly failing. While in our roles of need-resolvers, we can do little else. We, as you, shall love. </t>
  </si>
  <si>
    <t>You shall demonstrate the higher standard of love without dismissing it as subjective belief. We hold you accountable, as an acclaimed leader, to model the Greatest Commandment in how you conduct your public life. Politics exist for us to express our diverse public-facing needs, whose courageous expression shall always merit affirmation.</t>
  </si>
  <si>
    <t>You shall love. Not that you will try to love, and go on as business as usual. You shall create results that demonstrate you value others as much as you value your own. The standard applied sets the standard replied.</t>
  </si>
  <si>
    <t>Your services are no longer required. Not if you continue relying on generalizations that overlook our diverse specific needs. We cannot afford leaders who generalize one side against another. We need recognition of our specific needs.</t>
  </si>
  <si>
    <t xml:space="preserve">Do you not generalize to sooth us with relief from needs you don't specifically know? Who do you best serve when only offering us relief from pain of our public-facing needs? Do you use our dependence on your leadership to keep yourself in power? Have you no vision to lead yourself out of obsolescence? </t>
  </si>
  <si>
    <t xml:space="preserve">Let politics serve only as a starting point to attract our respect for your respect to our vast array of public-facing needs. As soon as you allow your political generalizations to stand in for our specific needs, we must seek other legitimate means to fully resolve our public-facing needs. </t>
  </si>
  <si>
    <t>The more you cling to generalizing that interferes with full resolution of politicized needs, the less legitimacy you retain. You don’t need to tell us what we need or how we need it; we’ll tell you. Whether by vote or by ostracization, we may soon tell you that your services are no longer required.</t>
  </si>
  <si>
    <t>You have no authority over need. No one does. We do not tame or overrule nature, but nature rules us. All needs exist as a creature of nature. All needs exist as objective phenomenon of nature. Politics serves needs, not our needs serving politics.</t>
  </si>
  <si>
    <t xml:space="preserve">Our needs are not subjective. The reality of needs does not submit to politics or democratic votes. You will recognize needs as objectively measurable phenomenon, independent of political will. We challenge overuse of the rational voter narrative, with the disconfirming specifics in our lives.
</t>
  </si>
  <si>
    <t>We can no longer afford divisive leadership. Can it not be said of any modern leader that divisive leadership is no leadership at all? Leadership serves best where needs resolve. How accountable are you to the needs you impact?</t>
  </si>
  <si>
    <t xml:space="preserve">If and wherever necessary, failed leadership shall warrant our civil disobedience. We will cease complicity in illicit governance by ceasing to fund it with our pledged property. We shall commit our tax liabilities to an escrow account, accessible upon consensus of meeting a threshold of objective responsive leadership. </t>
  </si>
  <si>
    <t>Coercion by law or brute state force shall merit further principled resistance. While no one sits above the law, no law sits above the needs it exists to serve. Dr. King linked such resistance to conscious. We anchor our actions to independently measurable responsiveness to needs, as issued to you already. This is not arbitrary, but painful reality.</t>
  </si>
  <si>
    <t xml:space="preserve">We do not persist lightly. We declare as our fathers declared before us, “We mutually pledge to each other our lives, our fortunes and our sacred honor” to fully resolve needs, to raise us all up to our full life’s potential. Love constrains us, and pulls us to a higher standard of unifying leadership. We cannot afford divisive leadership. </t>
  </si>
  <si>
    <t xml:space="preserve">It remains irresponsible to pit one people against another in any way that rejects any affected needs. It remains irresponsible to prioritize one’s own needs to the neglect of others in the name of leadership. It remains irresponsible for leaders anywhere to serve their political ends with divisiveness of any kind. </t>
  </si>
  <si>
    <t xml:space="preserve">We can no longer tolerate the immaturity of divisive politics feeding itself on generalized pain relief overlooking our diverse needs. We rightly require leaders to be responsive to the needs of us all. Or to revoke their leadership license, by vote or by ostracization. Why? Because we don’t let children drive cars.
</t>
  </si>
  <si>
    <t xml:space="preserve">We don’t let children drive cars. We insist a level of proven responsibility for the privilege of driving any vehicle on the road. Likewise with leadership. We rightly insist a level of proven responsibility for the privilege of leading us as a person of public influence. </t>
  </si>
  <si>
    <t>You will recognize the damaging consequences of over-politicized unresolved needs. We link this to our high rates of poor mental health, violence and suicide. The legitimacy of authority extends no further than how responsive you are to all of our needs. You have no authority over the needs themselves.</t>
  </si>
  <si>
    <t>FIRST SELECT A 'LEADERSHIP STANDARD CHALLENGE'</t>
  </si>
  <si>
    <t>FIRST SELECT A 'LEADER RESPONSE'</t>
  </si>
  <si>
    <t>Prioritizing your psychosocial needs</t>
  </si>
  <si>
    <t>Dissolving pain of divisive tribal politics</t>
  </si>
  <si>
    <r>
      <t>Relational knowing</t>
    </r>
    <r>
      <rPr>
        <b/>
        <sz val="20"/>
        <color rgb="FF5AFFA0"/>
        <rFont val="Tahoma"/>
        <family val="2"/>
      </rPr>
      <t xml:space="preserve"> </t>
    </r>
    <r>
      <rPr>
        <b/>
        <sz val="18"/>
        <color rgb="FF5AFFA0"/>
        <rFont val="Tahoma"/>
        <family val="2"/>
      </rPr>
      <t>(v. relieve believe)</t>
    </r>
  </si>
  <si>
    <r>
      <t>Impact engaging</t>
    </r>
    <r>
      <rPr>
        <b/>
        <sz val="20"/>
        <color rgb="FF5AFFA0"/>
        <rFont val="Tahoma"/>
        <family val="2"/>
      </rPr>
      <t xml:space="preserve"> </t>
    </r>
    <r>
      <rPr>
        <b/>
        <sz val="18"/>
        <color rgb="FF5AFFA0"/>
        <rFont val="Tahoma"/>
        <family val="2"/>
      </rPr>
      <t>(v. impersonal compliance)</t>
    </r>
  </si>
  <si>
    <r>
      <t xml:space="preserve">Value framing </t>
    </r>
    <r>
      <rPr>
        <b/>
        <sz val="18"/>
        <color rgb="FF5AFFA0"/>
        <rFont val="Tahoma"/>
        <family val="2"/>
      </rPr>
      <t>(v. mutual hostilities)</t>
    </r>
  </si>
  <si>
    <t xml:space="preserve">This is the first version of this tool. You can expect it to be revised, as we learn from each other. Remember, politics exist for you and your needs. You and your needs do not exist for politics. </t>
  </si>
  <si>
    <t>Look for the "I" in a green circle, at the right, to indicate each Interactive feature. Your input brings this information alive with your own lived experiences. We aim to be as specific as possible. This interactive feature lets its insights be more specific to your life.</t>
  </si>
  <si>
    <t xml:space="preserve">, but get it in different ways. Likewise, we all need protection from threats, but some of us depend more on government security services than others. And for different things. </t>
  </si>
  <si>
    <t>I buy stuff made by all kinds of people I indirectly must trust.</t>
  </si>
  <si>
    <t xml:space="preserve">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t>
  </si>
  <si>
    <t>SELECT OPTIONS ABOVE TO ESTIMATE YOUR PRIORITIZING PSYCHOSOCIAL NEEDS</t>
  </si>
  <si>
    <t xml:space="preserve">Your inflexible needs orient your focus. We each experience this as a psychosocial orientation. </t>
  </si>
  <si>
    <t>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t>
  </si>
  <si>
    <t xml:space="preserve">political opponents. </t>
  </si>
  <si>
    <r>
      <t xml:space="preserve">The distinction between </t>
    </r>
    <r>
      <rPr>
        <i/>
        <sz val="12"/>
        <color theme="1"/>
        <rFont val="Arial"/>
        <family val="2"/>
      </rPr>
      <t>liberal left</t>
    </r>
    <r>
      <rPr>
        <sz val="12"/>
        <color theme="1"/>
        <rFont val="Arial"/>
        <family val="2"/>
      </rPr>
      <t xml:space="preserve"> and </t>
    </r>
    <r>
      <rPr>
        <i/>
        <sz val="12"/>
        <color theme="1"/>
        <rFont val="Arial"/>
        <family val="2"/>
      </rPr>
      <t>conservative right</t>
    </r>
    <r>
      <rPr>
        <sz val="12"/>
        <color theme="1"/>
        <rFont val="Arial"/>
        <family val="2"/>
      </rPr>
      <t xml:space="preserve"> increasingly takes a back seat to the distinction between political elites of either side and objectified voters whose politicized needs rarely resolve. Supposedly because "it's political." No, it is not.</t>
    </r>
  </si>
  <si>
    <t>Political leaders and elites commonly presume you need them for your public-facing needs. They appeal to your "arguments" or your feelings for support, for votes, for political cover. They count on you relying on their generalizations for relief of these social-needs. They avoid your specifics to hold together fragile coalitions. The less your specific needs resolve, the more stuck you are in pain. Do you really need them? Or instead to resolve your needs by any responsible means necessary?</t>
  </si>
  <si>
    <t>Popular politics rarely if ever inspires you to equally resolve your self-needs and social-needs. Instead, it easily polarizes you into camps of competing psychosocial priorities. Instead of encouraging wisdom of personal AND social responsibilities, it pits your needs against others. Instead of the high standard of fully resolving each other's needs as an act of noble love, it settles for pragmatically easing the discomfort of each other's unresolved needs. It typically keeps you in pain.</t>
  </si>
  <si>
    <t xml:space="preserve">The lateral left-right tension gives way to the vertical elite-populace tension. In this age of instant information on the Internet, the rallying role of political leaders slips increasingly into obsolence. In other words, the populace can now say to political elites, "Don't tell us what we need, we'll tell you. Moreover, don't insult us with your power-grabbing generalizations. If you can't cover our specifics, we will. We'll bypass you to resolve needs to remove its pain. We'll now lead ourselves, thank you."
</t>
  </si>
  <si>
    <t>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t>
  </si>
  <si>
    <t xml:space="preserve">If you must cling to political loyalty, then you are being true to your convictions. You likely will reject this challenge. But if you get frustrated to the point of exasperation with divisive politics, revisit this challenge to resolve politicized needs. </t>
  </si>
  <si>
    <t xml:space="preserve">If you condition your openness to their pain to their openness to yours, alright. You may not be up to this challenge. But when frustrated to the point of disillusionment with divisive politics, reconsider this challenge to resolve politicized needs. </t>
  </si>
  <si>
    <t xml:space="preserve">Yes, polarization stems in part from right wing populism. </t>
  </si>
  <si>
    <t xml:space="preserve">Alienation is the byproduct of our highly individualistic privacy, so we can do our own things without intrusion from others. Privacy lets us set our terms for handling </t>
  </si>
  <si>
    <t xml:space="preserve">Polarization is the common outcome when fighting for our opposing rights, to fight for a piece of the public pie. It tends to bring out more voices affected by </t>
  </si>
  <si>
    <t>No law sits above need it exists to serve</t>
  </si>
  <si>
    <t xml:space="preserve">You will recognize emotions exist to convey needs prior to their awareness. You will cease manipulating our emotions as if changeable to fit the established order. You will recognize our emotions serve us well when committed to resolving needs. We challenge you to cultivate such emotional maturity.
</t>
  </si>
  <si>
    <t xml:space="preserve">While no one sits above the law, no law sits above the needs it exists to serve. Need-response examines whose needs are best served by how a law gets shaped, interpreted and enforced by the state. Whenever citing law, you are to note the need you trust that law to serve. </t>
  </si>
  <si>
    <t xml:space="preserve">The more an impeached law undermines resolution of our needs, the less we can comply with it., as a matter of scientific fact. Wherever necessary, we shall mediate with a mix of civil disobedience with direct action. Such as tax liabilities placed in escrow, released on condition of meeting the prior agreed standard of responsiveness to cited needs. </t>
  </si>
  <si>
    <t xml:space="preserve">Violating such direct actions risk mass noncooperation, ostracization, and their supporters face shunning. Further transgressing our right to resolve needs may warrant more stringent measures. We cannot promise such means could slip into violence of self-defense. But we can promise that no law will ever sit above the needs it exists to serve. </t>
  </si>
  <si>
    <t xml:space="preserve">By the higher scientific authority of need-response, you are to prepare how the law impacts needs, how you know, and to pivot where data determines if undermining resolution of needs. Failure risks impeaching the legitimacy of such law, and challenging your arbitrary authority wherever usurping its founding purpose to serve inflexible needs. </t>
  </si>
  <si>
    <t xml:space="preserve">We invite you to let us improve your appeal. We aim to spread this vision of Harmony Politics to make your job easier and more effective. </t>
  </si>
  <si>
    <t>We want to improve your reach to the other political side. We can help brand you as a leader who demonstrably overcomes political polarization.</t>
  </si>
  <si>
    <t xml:space="preserve">We offer our ideologically diverse team to help you create advantage over your competitors. We optimize your use of this independent critique, and can follow-up to gage your improvements to establish competive advantage. </t>
  </si>
  <si>
    <t xml:space="preserve">You likely favor one position over the competing political position. This prioritizes you to serve one group of your constituents over others. We want to help you reach both sides with less bias. </t>
  </si>
  <si>
    <r>
      <rPr>
        <sz val="12"/>
        <color theme="1"/>
        <rFont val="Times New Roman"/>
        <family val="1"/>
      </rPr>
      <t xml:space="preserve">First we will provide you a </t>
    </r>
    <r>
      <rPr>
        <i/>
        <sz val="12"/>
        <color theme="1"/>
        <rFont val="Times New Roman"/>
        <family val="1"/>
      </rPr>
      <t>free assessment</t>
    </r>
    <r>
      <rPr>
        <sz val="12"/>
        <color theme="1"/>
        <rFont val="Times New Roman"/>
        <family val="1"/>
      </rPr>
      <t xml:space="preserve">. Then see if this service is right for you, or right for your constituency. Write to valuerelating@gmail.com with subject line RSVP to learn more. Or </t>
    </r>
    <r>
      <rPr>
        <b/>
        <sz val="12"/>
        <color theme="10"/>
        <rFont val="Times New Roman"/>
        <family val="1"/>
      </rPr>
      <t>click here</t>
    </r>
    <r>
      <rPr>
        <sz val="12"/>
        <color theme="1"/>
        <rFont val="Times New Roman"/>
        <family val="1"/>
      </rPr>
      <t xml:space="preserve"> to automatically schedule a free consultation. Book now while slots are available. Mention me, to get me on your team. Join me in revolutionizing politics with harmonizing love.</t>
    </r>
  </si>
  <si>
    <t xml:space="preserve">You're likely an ideologically committed partisan, fighting for what's right. You also likely suffer more psychosocial imbalance. </t>
  </si>
  <si>
    <t xml:space="preserve">You're likely trusting of politics yet mildly disillusioned with contentious politics. Your psychosocial needs resist such polarization.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</si>
</sst>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
    <numFmt numFmtId="165" formatCode="#."/>
    <numFmt numFmtId="166" formatCode="yyyy\-mm\-dd;@"/>
    <numFmt numFmtId="167" formatCode="[$-F800]dddd\,\ mmmm\ dd\,\ yyyy"/>
  </numFmts>
  <fonts count="235">
    <font>
      <sz val="11"/>
      <color theme="1"/>
      <name val="Calibri"/>
      <family val="2"/>
      <scheme val="minor"/>
    </font>
    <font>
      <sz val="11"/>
      <color theme="1"/>
      <name val="Calibri"/>
      <family val="2"/>
      <scheme val="minor"/>
    </font>
    <font>
      <sz val="10"/>
      <name val="Arial"/>
      <family val="2"/>
    </font>
    <font>
      <b/>
      <sz val="12"/>
      <color rgb="FFFFFF00"/>
      <name val="Tahoma"/>
      <family val="2"/>
    </font>
    <font>
      <sz val="12"/>
      <color rgb="FF00B050"/>
      <name val="Arial"/>
      <family val="2"/>
    </font>
    <font>
      <sz val="16"/>
      <color theme="1"/>
      <name val="Tahoma"/>
      <family val="2"/>
    </font>
    <font>
      <b/>
      <sz val="14"/>
      <color theme="1"/>
      <name val="Tahoma"/>
      <family val="2"/>
    </font>
    <font>
      <sz val="11"/>
      <color theme="1"/>
      <name val="Arial Narrow"/>
      <family val="2"/>
    </font>
    <font>
      <sz val="11"/>
      <color rgb="FF000000"/>
      <name val="Arial Narrow"/>
      <family val="2"/>
    </font>
    <font>
      <sz val="10"/>
      <color theme="1"/>
      <name val="Arial Narrow"/>
      <family val="2"/>
    </font>
    <font>
      <sz val="20"/>
      <color theme="1"/>
      <name val="Tahoma"/>
      <family val="2"/>
    </font>
    <font>
      <b/>
      <sz val="20"/>
      <color theme="1"/>
      <name val="Tahoma"/>
      <family val="2"/>
    </font>
    <font>
      <b/>
      <sz val="20"/>
      <color rgb="FF371950"/>
      <name val="Tahoma"/>
      <family val="2"/>
    </font>
    <font>
      <b/>
      <sz val="20"/>
      <color rgb="FF008237"/>
      <name val="Tahoma"/>
      <family val="2"/>
    </font>
    <font>
      <sz val="10"/>
      <color theme="1"/>
      <name val="Arial Black"/>
      <family val="2"/>
    </font>
    <font>
      <sz val="12"/>
      <color theme="1"/>
      <name val="Arial Black"/>
      <family val="2"/>
    </font>
    <font>
      <b/>
      <sz val="10"/>
      <color theme="1"/>
      <name val="Arial Narrow"/>
      <family val="2"/>
    </font>
    <font>
      <b/>
      <sz val="11"/>
      <color theme="1"/>
      <name val="Arial Narrow"/>
      <family val="2"/>
    </font>
    <font>
      <b/>
      <sz val="9"/>
      <color theme="1"/>
      <name val="Tahoma"/>
      <family val="2"/>
    </font>
    <font>
      <b/>
      <sz val="8"/>
      <color rgb="FF371950"/>
      <name val="Arial Narrow"/>
      <family val="2"/>
    </font>
    <font>
      <b/>
      <sz val="12"/>
      <color theme="1"/>
      <name val="Arial Narrow"/>
      <family val="2"/>
    </font>
    <font>
      <b/>
      <sz val="20"/>
      <color rgb="FF00501E"/>
      <name val="Tahoma"/>
      <family val="2"/>
    </font>
    <font>
      <b/>
      <sz val="12"/>
      <color theme="1"/>
      <name val="Tahoma"/>
      <family val="2"/>
    </font>
    <font>
      <b/>
      <sz val="10"/>
      <color rgb="FF0070C0"/>
      <name val="Arial Narrow"/>
      <family val="2"/>
    </font>
    <font>
      <sz val="10"/>
      <color rgb="FF0070C0"/>
      <name val="Arial Narrow"/>
      <family val="2"/>
    </font>
    <font>
      <b/>
      <sz val="10"/>
      <color rgb="FFC00000"/>
      <name val="Arial Narrow"/>
      <family val="2"/>
    </font>
    <font>
      <b/>
      <sz val="12"/>
      <color rgb="FF0070C0"/>
      <name val="Tahoma"/>
      <family val="2"/>
    </font>
    <font>
      <b/>
      <sz val="12"/>
      <color rgb="FFC00000"/>
      <name val="Tahoma"/>
      <family val="2"/>
    </font>
    <font>
      <b/>
      <sz val="10"/>
      <color rgb="FF00B050"/>
      <name val="Arial Narrow"/>
      <family val="2"/>
    </font>
    <font>
      <b/>
      <sz val="10"/>
      <color rgb="FFFFFF00"/>
      <name val="Arial Narrow"/>
      <family val="2"/>
    </font>
    <font>
      <sz val="12"/>
      <color theme="1"/>
      <name val="Arial"/>
      <family val="2"/>
    </font>
    <font>
      <b/>
      <sz val="12"/>
      <color rgb="FF00B050"/>
      <name val="Tahoma"/>
      <family val="2"/>
    </font>
    <font>
      <b/>
      <sz val="36"/>
      <color rgb="FF00501E"/>
      <name val="Tahoma"/>
      <family val="2"/>
    </font>
    <font>
      <b/>
      <sz val="8"/>
      <color theme="0"/>
      <name val="Arial Narrow"/>
      <family val="2"/>
    </font>
    <font>
      <b/>
      <i/>
      <sz val="20"/>
      <color rgb="FF00501E"/>
      <name val="Tahoma"/>
      <family val="2"/>
    </font>
    <font>
      <b/>
      <sz val="14"/>
      <color theme="1"/>
      <name val="Arial"/>
      <family val="2"/>
    </font>
    <font>
      <b/>
      <sz val="11"/>
      <color theme="1"/>
      <name val="Arial"/>
      <family val="2"/>
    </font>
    <font>
      <sz val="10"/>
      <color theme="9" tint="-0.499984740745262"/>
      <name val="Cambria"/>
      <family val="1"/>
    </font>
    <font>
      <sz val="10"/>
      <color rgb="FF4B1964"/>
      <name val="Cambria"/>
      <family val="1"/>
    </font>
    <font>
      <b/>
      <i/>
      <sz val="20"/>
      <color rgb="FF371950"/>
      <name val="Tahoma"/>
      <family val="2"/>
    </font>
    <font>
      <b/>
      <i/>
      <sz val="10"/>
      <color theme="1"/>
      <name val="Arial Narrow"/>
      <family val="2"/>
    </font>
    <font>
      <sz val="20"/>
      <color rgb="FF870000"/>
      <name val="Arial Black"/>
      <family val="2"/>
    </font>
    <font>
      <sz val="10"/>
      <color theme="9" tint="-0.499984740745262"/>
      <name val="Arial Narrow"/>
      <family val="2"/>
    </font>
    <font>
      <sz val="12"/>
      <color rgb="FF870000"/>
      <name val="Arial Black"/>
      <family val="2"/>
    </font>
    <font>
      <sz val="10"/>
      <color rgb="FF870000"/>
      <name val="Arial Narrow"/>
      <family val="2"/>
    </font>
    <font>
      <sz val="12"/>
      <color rgb="FF00501E"/>
      <name val="Arial Black"/>
      <family val="2"/>
    </font>
    <font>
      <sz val="10"/>
      <color rgb="FF00501E"/>
      <name val="Arial Narrow"/>
      <family val="2"/>
    </font>
    <font>
      <sz val="20"/>
      <color rgb="FF00501E"/>
      <name val="Arial Black"/>
      <family val="2"/>
    </font>
    <font>
      <b/>
      <sz val="16"/>
      <color theme="1" tint="0.499984740745262"/>
      <name val="Tahoma"/>
      <family val="2"/>
    </font>
    <font>
      <b/>
      <sz val="12"/>
      <color theme="1" tint="0.499984740745262"/>
      <name val="Franklin Gothic Heavy"/>
      <family val="2"/>
    </font>
    <font>
      <b/>
      <sz val="20"/>
      <color rgb="FF2F528F"/>
      <name val="Tahoma"/>
      <family val="2"/>
    </font>
    <font>
      <b/>
      <sz val="20"/>
      <color rgb="FFC00000"/>
      <name val="Tahoma"/>
      <family val="2"/>
    </font>
    <font>
      <sz val="9"/>
      <color theme="0"/>
      <name val="Arial"/>
      <family val="2"/>
    </font>
    <font>
      <b/>
      <sz val="9"/>
      <color rgb="FF0070C0"/>
      <name val="Arial Narrow"/>
      <family val="2"/>
    </font>
    <font>
      <sz val="10"/>
      <color rgb="FFF0F5EB"/>
      <name val="Arial Narrow"/>
      <family val="2"/>
    </font>
    <font>
      <sz val="14"/>
      <color rgb="FFF0F5EB"/>
      <name val="Arial Narrow"/>
      <family val="2"/>
    </font>
    <font>
      <b/>
      <sz val="10"/>
      <color rgb="FFF0F5EB"/>
      <name val="Arial Black"/>
      <family val="2"/>
    </font>
    <font>
      <sz val="9"/>
      <color rgb="FFF0F5EB"/>
      <name val="Arial Narrow"/>
      <family val="2"/>
    </font>
    <font>
      <sz val="10"/>
      <color rgb="FFF0F5EB"/>
      <name val="Arial Black"/>
      <family val="2"/>
    </font>
    <font>
      <sz val="24"/>
      <color rgb="FFF0F5EB"/>
      <name val="Arial Narrow"/>
      <family val="2"/>
    </font>
    <font>
      <b/>
      <sz val="24"/>
      <color theme="8" tint="0.79998168889431442"/>
      <name val="Arial Black"/>
      <family val="2"/>
    </font>
    <font>
      <sz val="24"/>
      <color rgb="FFFFCCCC"/>
      <name val="Arial Black"/>
      <family val="2"/>
    </font>
    <font>
      <b/>
      <sz val="54"/>
      <color rgb="FFD2FFE6"/>
      <name val="Tahoma"/>
      <family val="2"/>
    </font>
    <font>
      <sz val="14"/>
      <color theme="8" tint="0.39997558519241921"/>
      <name val="Arial Narrow"/>
      <family val="1"/>
      <charset val="2"/>
    </font>
    <font>
      <sz val="14"/>
      <color theme="8" tint="0.39997558519241921"/>
      <name val="Wingdings 3"/>
      <family val="1"/>
      <charset val="2"/>
    </font>
    <font>
      <sz val="14"/>
      <color theme="8" tint="0.39997558519241921"/>
      <name val="Arial Narrow"/>
      <family val="2"/>
    </font>
    <font>
      <sz val="14"/>
      <color theme="8" tint="0.39997558519241921"/>
      <name val="Arial Black"/>
      <family val="2"/>
    </font>
    <font>
      <sz val="14"/>
      <color rgb="FFFF9999"/>
      <name val="Arial Narrow"/>
      <family val="2"/>
      <charset val="2"/>
    </font>
    <font>
      <sz val="14"/>
      <color rgb="FFFF9999"/>
      <name val="Arial Black"/>
      <family val="2"/>
    </font>
    <font>
      <sz val="14"/>
      <color rgb="FFFF9999"/>
      <name val="Wingdings 3"/>
      <family val="1"/>
      <charset val="2"/>
    </font>
    <font>
      <sz val="16"/>
      <color rgb="FFD7B9FF"/>
      <name val="Arial Black"/>
      <family val="2"/>
    </font>
    <font>
      <sz val="14"/>
      <color rgb="FF00B0F0"/>
      <name val="Wingdings"/>
      <charset val="2"/>
    </font>
    <font>
      <sz val="14"/>
      <color rgb="FFFF0000"/>
      <name val="Wingdings"/>
      <charset val="2"/>
    </font>
    <font>
      <sz val="17"/>
      <color rgb="FFF0CDFF"/>
      <name val="Arial Black"/>
      <family val="2"/>
    </font>
    <font>
      <sz val="17"/>
      <color rgb="FFFFCCCC"/>
      <name val="Arial Black"/>
      <family val="2"/>
    </font>
    <font>
      <sz val="30"/>
      <color rgb="FFFF3C3C"/>
      <name val="Arial Black"/>
      <family val="2"/>
    </font>
    <font>
      <b/>
      <sz val="21"/>
      <color rgb="FF00501E"/>
      <name val="Tahoma"/>
      <family val="2"/>
    </font>
    <font>
      <sz val="108"/>
      <color rgb="FF00B050"/>
      <name val="Wingdings 2"/>
      <family val="1"/>
      <charset val="2"/>
    </font>
    <font>
      <sz val="108"/>
      <color rgb="FFC00000"/>
      <name val="Wingdings 2"/>
      <family val="1"/>
      <charset val="2"/>
    </font>
    <font>
      <sz val="11"/>
      <color rgb="FFFF9999"/>
      <name val="Arial"/>
      <family val="2"/>
    </font>
    <font>
      <i/>
      <sz val="11"/>
      <color rgb="FFFF9999"/>
      <name val="Arial"/>
      <family val="2"/>
    </font>
    <font>
      <sz val="11"/>
      <color rgb="FFFF3C3C"/>
      <name val="Arial"/>
      <family val="2"/>
    </font>
    <font>
      <b/>
      <sz val="10"/>
      <color theme="8" tint="0.39997558519241921"/>
      <name val="Arial Black"/>
      <family val="2"/>
    </font>
    <font>
      <sz val="10"/>
      <color rgb="FFFF9999"/>
      <name val="Arial Black"/>
      <family val="2"/>
    </font>
    <font>
      <b/>
      <sz val="11"/>
      <color rgb="FF730000"/>
      <name val="Tahoma"/>
      <family val="2"/>
    </font>
    <font>
      <b/>
      <sz val="11"/>
      <color rgb="FF002060"/>
      <name val="Tahoma"/>
      <family val="2"/>
    </font>
    <font>
      <b/>
      <sz val="9"/>
      <color rgb="FFC00000"/>
      <name val="Arial Narrow"/>
      <family val="2"/>
    </font>
    <font>
      <sz val="8"/>
      <color theme="1"/>
      <name val="Arial Black"/>
      <family val="2"/>
    </font>
    <font>
      <sz val="8"/>
      <color theme="1" tint="0.34998626667073579"/>
      <name val="Arial Black"/>
      <family val="2"/>
    </font>
    <font>
      <b/>
      <sz val="13"/>
      <color rgb="FFF0F5EB"/>
      <name val="Arial Narrow"/>
      <family val="2"/>
    </font>
    <font>
      <sz val="72"/>
      <color rgb="FF0070C0"/>
      <name val="Webdings"/>
      <family val="1"/>
      <charset val="2"/>
    </font>
    <font>
      <sz val="72"/>
      <color rgb="FFFF3C3C"/>
      <name val="Webdings"/>
      <family val="1"/>
      <charset val="2"/>
    </font>
    <font>
      <b/>
      <sz val="12"/>
      <color theme="1"/>
      <name val="Arial"/>
      <family val="2"/>
    </font>
    <font>
      <sz val="11"/>
      <color theme="1"/>
      <name val="Arial"/>
      <family val="2"/>
    </font>
    <font>
      <sz val="10"/>
      <color rgb="FF000000"/>
      <name val="Tahoma"/>
      <family val="2"/>
    </font>
    <font>
      <b/>
      <sz val="10"/>
      <color theme="7" tint="-0.499984740745262"/>
      <name val="Arial Narrow"/>
      <family val="2"/>
    </font>
    <font>
      <b/>
      <sz val="9"/>
      <color theme="7" tint="-0.499984740745262"/>
      <name val="Arial Narrow"/>
      <family val="2"/>
    </font>
    <font>
      <sz val="10"/>
      <color theme="7" tint="-0.499984740745262"/>
      <name val="Cambria"/>
      <family val="1"/>
    </font>
    <font>
      <sz val="9"/>
      <color theme="1"/>
      <name val="Arial Black"/>
      <family val="2"/>
    </font>
    <font>
      <sz val="10"/>
      <color rgb="FF00B050"/>
      <name val="Arial Narrow"/>
      <family val="2"/>
    </font>
    <font>
      <b/>
      <sz val="16"/>
      <color theme="9" tint="-0.499984740745262"/>
      <name val="Arial Narrow"/>
      <family val="2"/>
    </font>
    <font>
      <b/>
      <sz val="16"/>
      <color rgb="FF4B1E64"/>
      <name val="Arial Narrow"/>
      <family val="2"/>
    </font>
    <font>
      <b/>
      <sz val="28"/>
      <color rgb="FFC00000"/>
      <name val="Arial"/>
      <family val="2"/>
    </font>
    <font>
      <b/>
      <sz val="12"/>
      <color rgb="FFC00000"/>
      <name val="Arial Black"/>
      <family val="2"/>
    </font>
    <font>
      <b/>
      <sz val="36"/>
      <color rgb="FF4B1E64"/>
      <name val="Tahoma"/>
      <family val="2"/>
    </font>
    <font>
      <sz val="11"/>
      <color rgb="FF9C0006"/>
      <name val="Calibri"/>
      <family val="2"/>
      <scheme val="minor"/>
    </font>
    <font>
      <b/>
      <sz val="20"/>
      <color rgb="FF5AFFA0"/>
      <name val="Tahoma"/>
      <family val="2"/>
    </font>
    <font>
      <b/>
      <sz val="24"/>
      <color rgb="FF00501E"/>
      <name val="Tahoma"/>
      <family val="2"/>
    </font>
    <font>
      <sz val="12"/>
      <color rgb="FF0070C0"/>
      <name val="Arial"/>
      <family val="2"/>
    </font>
    <font>
      <sz val="15"/>
      <color rgb="FF0070C0"/>
      <name val="Tahoma"/>
      <family val="2"/>
    </font>
    <font>
      <sz val="10"/>
      <color rgb="FFC00000"/>
      <name val="Arial Narrow"/>
      <family val="2"/>
    </font>
    <font>
      <sz val="15"/>
      <color rgb="FFC00000"/>
      <name val="Tahoma"/>
      <family val="2"/>
    </font>
    <font>
      <sz val="12"/>
      <color theme="1"/>
      <name val="Tahoma"/>
      <family val="2"/>
    </font>
    <font>
      <b/>
      <sz val="20"/>
      <color theme="1"/>
      <name val="Arial"/>
      <family val="2"/>
    </font>
    <font>
      <sz val="14"/>
      <color rgb="FF9C0006"/>
      <name val="Tahoma"/>
      <family val="2"/>
    </font>
    <font>
      <sz val="14"/>
      <color theme="8" tint="-0.499984740745262"/>
      <name val="Tahoma"/>
      <family val="2"/>
    </font>
    <font>
      <sz val="14"/>
      <color rgb="FF9C0000"/>
      <name val="Tahoma"/>
      <family val="2"/>
    </font>
    <font>
      <sz val="14"/>
      <color rgb="FF002060"/>
      <name val="Tahoma"/>
      <family val="2"/>
    </font>
    <font>
      <sz val="12"/>
      <color rgb="FF000000"/>
      <name val="Tahoma"/>
      <family val="2"/>
    </font>
    <font>
      <b/>
      <i/>
      <sz val="28"/>
      <color rgb="FFC00000"/>
      <name val="Arial"/>
      <family val="2"/>
    </font>
    <font>
      <b/>
      <i/>
      <sz val="28"/>
      <color rgb="FF7030A0"/>
      <name val="Arial"/>
      <family val="2"/>
    </font>
    <font>
      <sz val="14"/>
      <color theme="1"/>
      <name val="Arial"/>
      <family val="2"/>
    </font>
    <font>
      <b/>
      <sz val="11.5"/>
      <color rgb="FF5A1E7D"/>
      <name val="Arial"/>
      <family val="2"/>
    </font>
    <font>
      <sz val="12"/>
      <color rgb="FF37144B"/>
      <name val="Arial Narrow"/>
      <family val="2"/>
    </font>
    <font>
      <sz val="10"/>
      <color theme="9" tint="-0.499984740745262"/>
      <name val="Arial"/>
      <family val="2"/>
    </font>
    <font>
      <sz val="14"/>
      <color theme="9" tint="-0.499984740745262"/>
      <name val="Arial"/>
      <family val="2"/>
    </font>
    <font>
      <sz val="11"/>
      <color theme="1"/>
      <name val="Tahoma"/>
      <family val="2"/>
    </font>
    <font>
      <sz val="8"/>
      <color rgb="FF007846"/>
      <name val="Arial"/>
      <family val="2"/>
    </font>
    <font>
      <sz val="14"/>
      <color rgb="FF0070C0"/>
      <name val="Tahoma"/>
      <family val="2"/>
    </font>
    <font>
      <sz val="14"/>
      <color rgb="FFC00000"/>
      <name val="Tahoma"/>
      <family val="2"/>
    </font>
    <font>
      <sz val="9"/>
      <color theme="1"/>
      <name val="Calibri"/>
      <family val="2"/>
    </font>
    <font>
      <b/>
      <sz val="16"/>
      <color theme="8" tint="0.39997558519241921"/>
      <name val="Tahoma"/>
      <family val="2"/>
    </font>
    <font>
      <b/>
      <sz val="16"/>
      <color rgb="FFFF9999"/>
      <name val="Tahoma"/>
      <family val="2"/>
    </font>
    <font>
      <b/>
      <sz val="10"/>
      <color rgb="FFFF9999"/>
      <name val="Arial Narrow"/>
      <family val="2"/>
    </font>
    <font>
      <sz val="30"/>
      <color rgb="FFFFFF00"/>
      <name val="Arial Black"/>
      <family val="2"/>
    </font>
    <font>
      <sz val="11"/>
      <color rgb="FFFFFF00"/>
      <name val="Arial"/>
      <family val="2"/>
    </font>
    <font>
      <b/>
      <sz val="24"/>
      <color rgb="FF4B1E64"/>
      <name val="Arial Narrow"/>
      <family val="2"/>
    </font>
    <font>
      <b/>
      <sz val="24"/>
      <color theme="9" tint="-0.499984740745262"/>
      <name val="Arial Narrow"/>
      <family val="2"/>
    </font>
    <font>
      <b/>
      <sz val="24"/>
      <color rgb="FFFFFF00"/>
      <name val="Arial Narrow"/>
      <family val="2"/>
    </font>
    <font>
      <b/>
      <sz val="24"/>
      <color theme="0"/>
      <name val="Arial Narrow"/>
      <family val="2"/>
    </font>
    <font>
      <b/>
      <i/>
      <sz val="24"/>
      <color theme="0"/>
      <name val="Arial Narrow"/>
      <family val="2"/>
    </font>
    <font>
      <b/>
      <sz val="12"/>
      <color rgb="FFC00000"/>
      <name val="Arial Narrow"/>
      <family val="2"/>
    </font>
    <font>
      <b/>
      <sz val="18"/>
      <color rgb="FF3C1E5A"/>
      <name val="Arial Black"/>
      <family val="2"/>
    </font>
    <font>
      <b/>
      <sz val="12"/>
      <color rgb="FFFFFF00"/>
      <name val="Arial"/>
      <family val="2"/>
    </font>
    <font>
      <b/>
      <sz val="12"/>
      <color theme="0"/>
      <name val="Arial"/>
      <family val="2"/>
    </font>
    <font>
      <b/>
      <sz val="28"/>
      <color rgb="FF730000"/>
      <name val="Arial Black"/>
      <family val="2"/>
    </font>
    <font>
      <i/>
      <sz val="12"/>
      <color theme="1"/>
      <name val="Arial"/>
      <family val="2"/>
    </font>
    <font>
      <sz val="10.5"/>
      <color rgb="FF000000"/>
      <name val="Tahoma"/>
      <family val="2"/>
    </font>
    <font>
      <sz val="12"/>
      <color theme="9" tint="-0.499984740745262"/>
      <name val="Tahoma"/>
      <family val="2"/>
    </font>
    <font>
      <i/>
      <sz val="11"/>
      <color theme="1"/>
      <name val="Arial"/>
      <family val="2"/>
    </font>
    <font>
      <sz val="10"/>
      <color theme="1"/>
      <name val="Tahoma"/>
      <family val="2"/>
    </font>
    <font>
      <sz val="12"/>
      <color rgb="FF002060"/>
      <name val="Tahoma"/>
      <family val="2"/>
    </font>
    <font>
      <sz val="12"/>
      <color rgb="FF500000"/>
      <name val="Tahoma"/>
      <family val="2"/>
    </font>
    <font>
      <b/>
      <sz val="20"/>
      <color theme="1" tint="0.499984740745262"/>
      <name val="Tahoma"/>
      <family val="2"/>
    </font>
    <font>
      <b/>
      <sz val="20"/>
      <color rgb="FFA0FFCD"/>
      <name val="Tahoma"/>
      <family val="2"/>
    </font>
    <font>
      <b/>
      <sz val="20"/>
      <color rgb="FF004623"/>
      <name val="Tahoma"/>
      <family val="2"/>
    </font>
    <font>
      <sz val="30"/>
      <color rgb="FFFF99FF"/>
      <name val="Arial Black"/>
      <family val="2"/>
    </font>
    <font>
      <sz val="8"/>
      <name val="Calibri"/>
      <family val="2"/>
      <scheme val="minor"/>
    </font>
    <font>
      <sz val="10"/>
      <color rgb="FF009641"/>
      <name val="Arial Narrow"/>
      <family val="2"/>
    </font>
    <font>
      <b/>
      <sz val="20"/>
      <color theme="0"/>
      <name val="Wingdings 3"/>
      <family val="1"/>
      <charset val="2"/>
    </font>
    <font>
      <sz val="10"/>
      <color theme="0"/>
      <name val="Wingdings 3"/>
      <family val="1"/>
      <charset val="2"/>
    </font>
    <font>
      <sz val="17"/>
      <color theme="0"/>
      <name val="Wingdings 3"/>
      <family val="1"/>
      <charset val="2"/>
    </font>
    <font>
      <b/>
      <sz val="54"/>
      <color rgb="FFA0FFCD"/>
      <name val="Tahoma"/>
      <family val="2"/>
    </font>
    <font>
      <b/>
      <sz val="10"/>
      <color rgb="FF004623"/>
      <name val="Arial Black"/>
      <family val="2"/>
    </font>
    <font>
      <b/>
      <sz val="20"/>
      <color rgb="FFEBDCFF"/>
      <name val="Tahoma"/>
      <family val="2"/>
    </font>
    <font>
      <b/>
      <sz val="20"/>
      <color rgb="FFC8FFE1"/>
      <name val="Tahoma"/>
      <family val="2"/>
    </font>
    <font>
      <b/>
      <i/>
      <sz val="20"/>
      <color rgb="FFEBDCFF"/>
      <name val="Tahoma"/>
      <family val="2"/>
    </font>
    <font>
      <u/>
      <sz val="11"/>
      <color theme="10"/>
      <name val="Calibri"/>
      <family val="2"/>
      <scheme val="minor"/>
    </font>
    <font>
      <b/>
      <sz val="10"/>
      <color theme="1" tint="0.499984740745262"/>
      <name val="Arial Narrow"/>
      <family val="2"/>
    </font>
    <font>
      <sz val="11"/>
      <color theme="0"/>
      <name val="Wingdings 3"/>
      <family val="1"/>
      <charset val="2"/>
    </font>
    <font>
      <sz val="14"/>
      <color theme="1"/>
      <name val="Tahoma"/>
      <family val="2"/>
    </font>
    <font>
      <b/>
      <sz val="14"/>
      <color rgb="FF004623"/>
      <name val="Tahoma"/>
      <family val="2"/>
    </font>
    <font>
      <sz val="11"/>
      <color rgb="FF000000"/>
      <name val="Tahoma"/>
      <family val="2"/>
    </font>
    <font>
      <b/>
      <sz val="14"/>
      <color rgb="FF009641"/>
      <name val="Tahoma"/>
      <family val="2"/>
    </font>
    <font>
      <b/>
      <sz val="14"/>
      <color rgb="FF7030A0"/>
      <name val="Tahoma"/>
      <family val="2"/>
    </font>
    <font>
      <sz val="12"/>
      <color rgb="FF009641"/>
      <name val="Tahoma"/>
      <family val="2"/>
    </font>
    <font>
      <sz val="15"/>
      <color rgb="FFC8FFE1"/>
      <name val="Arial Black"/>
      <family val="2"/>
    </font>
    <font>
      <sz val="15"/>
      <color rgb="FFA0FFCD"/>
      <name val="Arial Black"/>
      <family val="2"/>
    </font>
    <font>
      <sz val="15"/>
      <color rgb="FFE1C8FF"/>
      <name val="Arial Black"/>
      <family val="2"/>
    </font>
    <font>
      <sz val="9"/>
      <color indexed="81"/>
      <name val="Tahoma"/>
      <family val="2"/>
    </font>
    <font>
      <sz val="11"/>
      <color indexed="81"/>
      <name val="Tahoma"/>
      <family val="2"/>
    </font>
    <font>
      <b/>
      <sz val="12"/>
      <color indexed="81"/>
      <name val="Tahoma"/>
      <family val="2"/>
    </font>
    <font>
      <sz val="9"/>
      <color indexed="20"/>
      <name val="Tahoma"/>
      <family val="2"/>
    </font>
    <font>
      <b/>
      <sz val="12"/>
      <color rgb="FF009641"/>
      <name val="Tahoma"/>
      <family val="2"/>
    </font>
    <font>
      <i/>
      <sz val="12"/>
      <color rgb="FF009641"/>
      <name val="Tahoma"/>
      <family val="2"/>
    </font>
    <font>
      <sz val="14"/>
      <color theme="0"/>
      <name val="Wingdings 3"/>
      <family val="1"/>
      <charset val="2"/>
    </font>
    <font>
      <b/>
      <sz val="14.5"/>
      <color rgb="FF00B050"/>
      <name val="Arial Black"/>
      <family val="2"/>
    </font>
    <font>
      <sz val="17"/>
      <color rgb="FFC8FFE1"/>
      <name val="Arial Black"/>
      <family val="2"/>
    </font>
    <font>
      <sz val="22"/>
      <color rgb="FF5AFFA0"/>
      <name val="Arial Black"/>
      <family val="2"/>
    </font>
    <font>
      <b/>
      <sz val="20"/>
      <color rgb="FF7030A0"/>
      <name val="Tahoma"/>
      <family val="2"/>
    </font>
    <font>
      <b/>
      <sz val="20"/>
      <color rgb="FF00B050"/>
      <name val="Tahoma"/>
      <family val="2"/>
    </font>
    <font>
      <b/>
      <i/>
      <sz val="18"/>
      <color rgb="FF371950"/>
      <name val="Tahoma"/>
      <family val="2"/>
    </font>
    <font>
      <sz val="10"/>
      <color theme="7" tint="-0.499984740745262"/>
      <name val="Arial Narrow"/>
      <family val="2"/>
    </font>
    <font>
      <sz val="10"/>
      <color theme="1"/>
      <name val="Arial"/>
      <family val="2"/>
    </font>
    <font>
      <sz val="12"/>
      <color theme="1"/>
      <name val="Times New Roman"/>
      <family val="1"/>
    </font>
    <font>
      <sz val="9"/>
      <color theme="1"/>
      <name val="Arial Narrow"/>
      <family val="2"/>
    </font>
    <font>
      <b/>
      <sz val="11"/>
      <color rgb="FF50236E"/>
      <name val="Wingdings 3"/>
      <family val="1"/>
      <charset val="2"/>
    </font>
    <font>
      <u/>
      <sz val="12"/>
      <color theme="10"/>
      <name val="Times New Roman"/>
      <family val="1"/>
    </font>
    <font>
      <sz val="12"/>
      <color theme="10"/>
      <name val="Times New Roman"/>
      <family val="1"/>
    </font>
    <font>
      <b/>
      <sz val="12"/>
      <color theme="10"/>
      <name val="Times New Roman"/>
      <family val="1"/>
    </font>
    <font>
      <b/>
      <sz val="11"/>
      <color rgb="FF004623"/>
      <name val="Arial Narrow"/>
      <family val="2"/>
    </font>
    <font>
      <b/>
      <sz val="11"/>
      <color rgb="FF7030A0"/>
      <name val="Arial Narrow"/>
      <family val="2"/>
    </font>
    <font>
      <b/>
      <sz val="9"/>
      <color indexed="81"/>
      <name val="Tahoma"/>
      <family val="2"/>
    </font>
    <font>
      <b/>
      <sz val="11"/>
      <color indexed="81"/>
      <name val="Tahoma"/>
      <family val="2"/>
    </font>
    <font>
      <i/>
      <sz val="10"/>
      <color theme="1"/>
      <name val="Arial Narrow"/>
      <family val="2"/>
    </font>
    <font>
      <b/>
      <sz val="20"/>
      <color theme="9" tint="-0.499984740745262"/>
      <name val="Tahoma"/>
      <family val="2"/>
    </font>
    <font>
      <b/>
      <sz val="16"/>
      <color rgb="FF00F587"/>
      <name val="Wingdings 3"/>
      <family val="1"/>
      <charset val="2"/>
    </font>
    <font>
      <b/>
      <sz val="16"/>
      <color rgb="FFCC66FF"/>
      <name val="Wingdings 3"/>
      <family val="1"/>
      <charset val="2"/>
    </font>
    <font>
      <sz val="10"/>
      <color theme="5" tint="-0.499984740745262"/>
      <name val="Arial Narrow"/>
      <family val="2"/>
    </font>
    <font>
      <b/>
      <sz val="10"/>
      <color theme="5" tint="-0.499984740745262"/>
      <name val="Arial Narrow"/>
      <family val="2"/>
    </font>
    <font>
      <i/>
      <sz val="12"/>
      <color theme="1"/>
      <name val="Times New Roman"/>
      <family val="1"/>
    </font>
    <font>
      <sz val="9"/>
      <color theme="5" tint="-0.499984740745262"/>
      <name val="Arial Narrow"/>
      <family val="2"/>
    </font>
    <font>
      <b/>
      <sz val="9"/>
      <color theme="5" tint="-0.499984740745262"/>
      <name val="Arial Narrow"/>
      <family val="2"/>
    </font>
    <font>
      <sz val="16"/>
      <color rgb="FF7030A0"/>
      <name val="Tahoma"/>
      <family val="2"/>
    </font>
    <font>
      <b/>
      <sz val="13"/>
      <color theme="1"/>
      <name val="Tahoma"/>
      <family val="2"/>
    </font>
    <font>
      <b/>
      <sz val="12"/>
      <color theme="1"/>
      <name val="Times New Roman"/>
      <family val="1"/>
    </font>
    <font>
      <b/>
      <sz val="11"/>
      <color theme="1"/>
      <name val="Tahoma"/>
      <family val="2"/>
    </font>
    <font>
      <b/>
      <sz val="10"/>
      <color theme="1"/>
      <name val="Tahoma"/>
      <family val="2"/>
    </font>
    <font>
      <sz val="14"/>
      <color rgb="FF006432"/>
      <name val="Arial Black"/>
      <family val="2"/>
    </font>
    <font>
      <sz val="11"/>
      <color theme="1"/>
      <name val="Times New Roman"/>
      <family val="1"/>
    </font>
    <font>
      <sz val="11.5"/>
      <color theme="1"/>
      <name val="Times New Roman"/>
      <family val="1"/>
    </font>
    <font>
      <b/>
      <sz val="12"/>
      <color rgb="FF000000"/>
      <name val="Times New Roman"/>
      <family val="1"/>
    </font>
    <font>
      <sz val="11"/>
      <color rgb="FF004623"/>
      <name val="Times New Roman"/>
      <family val="1"/>
    </font>
    <font>
      <sz val="11"/>
      <color rgb="FF000000"/>
      <name val="Times New Roman"/>
      <family val="1"/>
    </font>
    <font>
      <b/>
      <sz val="11"/>
      <color rgb="FF004623"/>
      <name val="Times New Roman"/>
      <family val="1"/>
    </font>
    <font>
      <b/>
      <i/>
      <sz val="11"/>
      <color rgb="FF004623"/>
      <name val="Times New Roman"/>
      <family val="1"/>
    </font>
    <font>
      <b/>
      <sz val="11"/>
      <color theme="1"/>
      <name val="Times New Roman"/>
      <family val="1"/>
    </font>
    <font>
      <b/>
      <i/>
      <sz val="11"/>
      <color theme="1"/>
      <name val="Times New Roman"/>
      <family val="1"/>
    </font>
    <font>
      <i/>
      <sz val="11"/>
      <color theme="1"/>
      <name val="Times New Roman"/>
      <family val="1"/>
    </font>
    <font>
      <b/>
      <sz val="11"/>
      <color rgb="FFE1FFEB"/>
      <name val="Tahoma"/>
      <family val="2"/>
    </font>
    <font>
      <sz val="11"/>
      <color rgb="FFE1FFEB"/>
      <name val="Tahoma"/>
      <family val="2"/>
    </font>
    <font>
      <b/>
      <sz val="10"/>
      <color rgb="FF00F587"/>
      <name val="Arial Narrow"/>
      <family val="2"/>
    </font>
    <font>
      <sz val="14"/>
      <color rgb="FF00F587"/>
      <name val="Wingdings 3"/>
      <family val="1"/>
      <charset val="2"/>
    </font>
    <font>
      <b/>
      <sz val="22"/>
      <color rgb="FF00501E"/>
      <name val="Tahoma"/>
      <family val="2"/>
    </font>
    <font>
      <b/>
      <sz val="18"/>
      <color rgb="FF5AFFA0"/>
      <name val="Tahoma"/>
      <family val="2"/>
    </font>
  </fonts>
  <fills count="45">
    <fill>
      <patternFill patternType="none"/>
    </fill>
    <fill>
      <patternFill patternType="gray125"/>
    </fill>
    <fill>
      <patternFill patternType="solid">
        <fgColor rgb="FFC896FF"/>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rgb="FFE0C1FF"/>
        <bgColor indexed="64"/>
      </patternFill>
    </fill>
    <fill>
      <patternFill patternType="solid">
        <fgColor theme="8" tint="0.79998168889431442"/>
        <bgColor indexed="64"/>
      </patternFill>
    </fill>
    <fill>
      <patternFill patternType="solid">
        <fgColor rgb="FFA0FFC8"/>
        <bgColor indexed="64"/>
      </patternFill>
    </fill>
    <fill>
      <patternFill patternType="solid">
        <fgColor rgb="FFD2FFE6"/>
        <bgColor indexed="64"/>
      </patternFill>
    </fill>
    <fill>
      <patternFill patternType="solid">
        <fgColor theme="9" tint="-0.499984740745262"/>
        <bgColor indexed="64"/>
      </patternFill>
    </fill>
    <fill>
      <patternFill patternType="solid">
        <fgColor rgb="FF7030A0"/>
        <bgColor indexed="64"/>
      </patternFill>
    </fill>
    <fill>
      <patternFill patternType="solid">
        <fgColor rgb="FF64FF96"/>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9999"/>
        <bgColor indexed="64"/>
      </patternFill>
    </fill>
    <fill>
      <patternFill patternType="solid">
        <fgColor rgb="FF00501E"/>
        <bgColor indexed="64"/>
      </patternFill>
    </fill>
    <fill>
      <patternFill patternType="solid">
        <fgColor theme="3" tint="0.79998168889431442"/>
        <bgColor indexed="64"/>
      </patternFill>
    </fill>
    <fill>
      <patternFill patternType="solid">
        <fgColor rgb="FFF0CDFF"/>
        <bgColor indexed="64"/>
      </patternFill>
    </fill>
    <fill>
      <patternFill patternType="solid">
        <fgColor rgb="FF002060"/>
        <bgColor indexed="64"/>
      </patternFill>
    </fill>
    <fill>
      <patternFill patternType="solid">
        <fgColor rgb="FFFABEB4"/>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870000"/>
        <bgColor indexed="64"/>
      </patternFill>
    </fill>
    <fill>
      <patternFill patternType="solid">
        <fgColor rgb="FF0070C0"/>
        <bgColor indexed="64"/>
      </patternFill>
    </fill>
    <fill>
      <patternFill patternType="solid">
        <fgColor rgb="FFF0F5EB"/>
        <bgColor indexed="64"/>
      </patternFill>
    </fill>
    <fill>
      <patternFill patternType="solid">
        <fgColor theme="0" tint="-4.9989318521683403E-2"/>
        <bgColor indexed="64"/>
      </patternFill>
    </fill>
    <fill>
      <patternFill patternType="solid">
        <fgColor rgb="FFD7B9FF"/>
        <bgColor indexed="64"/>
      </patternFill>
    </fill>
    <fill>
      <patternFill patternType="solid">
        <fgColor rgb="FF5AFFA0"/>
        <bgColor indexed="64"/>
      </patternFill>
    </fill>
    <fill>
      <patternFill patternType="solid">
        <fgColor rgb="FFC00000"/>
        <bgColor indexed="64"/>
      </patternFill>
    </fill>
    <fill>
      <patternFill patternType="solid">
        <fgColor rgb="FFFFCCCC"/>
        <bgColor indexed="64"/>
      </patternFill>
    </fill>
    <fill>
      <patternFill patternType="solid">
        <fgColor rgb="FF3C1E5A"/>
        <bgColor indexed="64"/>
      </patternFill>
    </fill>
    <fill>
      <patternFill patternType="solid">
        <fgColor rgb="FFA0FF64"/>
        <bgColor indexed="64"/>
      </patternFill>
    </fill>
    <fill>
      <patternFill patternType="solid">
        <fgColor rgb="FFFFC7CE"/>
      </patternFill>
    </fill>
    <fill>
      <patternFill patternType="solid">
        <fgColor rgb="FFFFD7DC"/>
        <bgColor indexed="64"/>
      </patternFill>
    </fill>
    <fill>
      <patternFill patternType="solid">
        <fgColor rgb="FF5A1E7D"/>
        <bgColor indexed="64"/>
      </patternFill>
    </fill>
    <fill>
      <patternFill patternType="solid">
        <fgColor rgb="FFE1C8FF"/>
        <bgColor indexed="64"/>
      </patternFill>
    </fill>
    <fill>
      <patternFill patternType="solid">
        <fgColor rgb="FFA0FFCD"/>
        <bgColor indexed="64"/>
      </patternFill>
    </fill>
    <fill>
      <patternFill patternType="solid">
        <fgColor rgb="FF009641"/>
        <bgColor indexed="64"/>
      </patternFill>
    </fill>
    <fill>
      <patternFill patternType="solid">
        <fgColor rgb="FF00B050"/>
        <bgColor indexed="64"/>
      </patternFill>
    </fill>
    <fill>
      <patternFill patternType="solid">
        <fgColor rgb="FFEBDCFF"/>
        <bgColor indexed="64"/>
      </patternFill>
    </fill>
    <fill>
      <patternFill patternType="solid">
        <fgColor rgb="FF004623"/>
        <bgColor indexed="64"/>
      </patternFill>
    </fill>
    <fill>
      <patternFill patternType="solid">
        <fgColor rgb="FF64FFA5"/>
        <bgColor indexed="64"/>
      </patternFill>
    </fill>
    <fill>
      <patternFill patternType="solid">
        <fgColor rgb="FFE1FFEB"/>
        <bgColor indexed="64"/>
      </patternFill>
    </fill>
  </fills>
  <borders count="205">
    <border>
      <left/>
      <right/>
      <top/>
      <bottom/>
      <diagonal/>
    </border>
    <border>
      <left/>
      <right/>
      <top/>
      <bottom style="thick">
        <color auto="1"/>
      </bottom>
      <diagonal/>
    </border>
    <border>
      <left/>
      <right style="thick">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theme="0" tint="-0.34998626667073579"/>
      </right>
      <top/>
      <bottom/>
      <diagonal/>
    </border>
    <border>
      <left style="medium">
        <color theme="0" tint="-0.34998626667073579"/>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thick">
        <color rgb="FF371950"/>
      </left>
      <right/>
      <top style="thick">
        <color rgb="FF371950"/>
      </top>
      <bottom style="thick">
        <color rgb="FF371950"/>
      </bottom>
      <diagonal/>
    </border>
    <border>
      <left/>
      <right/>
      <top style="thick">
        <color rgb="FF371950"/>
      </top>
      <bottom style="thick">
        <color rgb="FF371950"/>
      </bottom>
      <diagonal/>
    </border>
    <border>
      <left/>
      <right style="thick">
        <color rgb="FF371950"/>
      </right>
      <top style="thick">
        <color rgb="FF371950"/>
      </top>
      <bottom style="thick">
        <color rgb="FF371950"/>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style="medium">
        <color theme="8" tint="0.39994506668294322"/>
      </left>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style="medium">
        <color theme="8" tint="0.39994506668294322"/>
      </left>
      <right style="double">
        <color rgb="FFF0CDFF"/>
      </right>
      <top style="medium">
        <color theme="8" tint="0.39994506668294322"/>
      </top>
      <bottom/>
      <diagonal/>
    </border>
    <border>
      <left style="double">
        <color rgb="FFF0CDFF"/>
      </left>
      <right style="double">
        <color rgb="FFF0CDFF"/>
      </right>
      <top style="medium">
        <color theme="8" tint="0.39994506668294322"/>
      </top>
      <bottom/>
      <diagonal/>
    </border>
    <border>
      <left style="medium">
        <color theme="8" tint="0.39994506668294322"/>
      </left>
      <right style="double">
        <color rgb="FFF0CDFF"/>
      </right>
      <top/>
      <bottom/>
      <diagonal/>
    </border>
    <border>
      <left style="double">
        <color rgb="FFF0CDFF"/>
      </left>
      <right style="double">
        <color rgb="FFF0CDFF"/>
      </right>
      <top/>
      <bottom/>
      <diagonal/>
    </border>
    <border>
      <left style="medium">
        <color theme="8" tint="0.39994506668294322"/>
      </left>
      <right style="double">
        <color rgb="FFF0CDFF"/>
      </right>
      <top/>
      <bottom style="medium">
        <color theme="8" tint="0.39994506668294322"/>
      </bottom>
      <diagonal/>
    </border>
    <border>
      <left style="double">
        <color rgb="FFF0CDFF"/>
      </left>
      <right style="double">
        <color rgb="FFF0CDFF"/>
      </right>
      <top/>
      <bottom style="medium">
        <color theme="8" tint="0.39994506668294322"/>
      </bottom>
      <diagonal/>
    </border>
    <border>
      <left style="double">
        <color rgb="FFF0CDFF"/>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ck">
        <color rgb="FFD2FFE6"/>
      </left>
      <right/>
      <top style="thick">
        <color rgb="FFD2FFE6"/>
      </top>
      <bottom/>
      <diagonal/>
    </border>
    <border>
      <left/>
      <right/>
      <top style="thick">
        <color rgb="FFD2FFE6"/>
      </top>
      <bottom/>
      <diagonal/>
    </border>
    <border>
      <left/>
      <right style="thick">
        <color rgb="FFD2FFE6"/>
      </right>
      <top style="thick">
        <color rgb="FFD2FFE6"/>
      </top>
      <bottom/>
      <diagonal/>
    </border>
    <border>
      <left style="thick">
        <color rgb="FFD2FFE6"/>
      </left>
      <right/>
      <top/>
      <bottom style="thick">
        <color rgb="FFD2FFE6"/>
      </bottom>
      <diagonal/>
    </border>
    <border>
      <left/>
      <right/>
      <top/>
      <bottom style="thick">
        <color rgb="FFD2FFE6"/>
      </bottom>
      <diagonal/>
    </border>
    <border>
      <left/>
      <right style="thick">
        <color rgb="FFD2FFE6"/>
      </right>
      <top/>
      <bottom style="thick">
        <color rgb="FFD2FFE6"/>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style="medium">
        <color theme="0" tint="-0.34998626667073579"/>
      </top>
      <bottom/>
      <diagonal/>
    </border>
    <border>
      <left style="thick">
        <color indexed="64"/>
      </left>
      <right/>
      <top style="thick">
        <color indexed="64"/>
      </top>
      <bottom/>
      <diagonal/>
    </border>
    <border>
      <left/>
      <right/>
      <top style="thick">
        <color indexed="64"/>
      </top>
      <bottom/>
      <diagonal/>
    </border>
    <border>
      <left/>
      <right style="medium">
        <color theme="0" tint="-0.34998626667073579"/>
      </right>
      <top style="thick">
        <color indexed="64"/>
      </top>
      <bottom/>
      <diagonal/>
    </border>
    <border>
      <left style="medium">
        <color theme="0" tint="-0.34998626667073579"/>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medium">
        <color theme="0" tint="-0.34998626667073579"/>
      </bottom>
      <diagonal/>
    </border>
    <border>
      <left/>
      <right style="thick">
        <color indexed="64"/>
      </right>
      <top/>
      <bottom style="medium">
        <color theme="0" tint="-0.34998626667073579"/>
      </bottom>
      <diagonal/>
    </border>
    <border>
      <left style="thick">
        <color indexed="64"/>
      </left>
      <right/>
      <top style="medium">
        <color theme="0" tint="-0.34998626667073579"/>
      </top>
      <bottom/>
      <diagonal/>
    </border>
    <border>
      <left/>
      <right style="thick">
        <color indexed="64"/>
      </right>
      <top style="medium">
        <color theme="0" tint="-0.34998626667073579"/>
      </top>
      <bottom/>
      <diagonal/>
    </border>
    <border>
      <left style="thick">
        <color indexed="64"/>
      </left>
      <right/>
      <top/>
      <bottom style="thick">
        <color indexed="64"/>
      </bottom>
      <diagonal/>
    </border>
    <border>
      <left/>
      <right style="medium">
        <color theme="0" tint="-0.34998626667073579"/>
      </right>
      <top/>
      <bottom style="thick">
        <color indexed="64"/>
      </bottom>
      <diagonal/>
    </border>
    <border>
      <left style="medium">
        <color theme="0" tint="-0.34998626667073579"/>
      </left>
      <right/>
      <top/>
      <bottom style="thick">
        <color indexed="64"/>
      </bottom>
      <diagonal/>
    </border>
    <border>
      <left/>
      <right style="thick">
        <color indexed="64"/>
      </right>
      <top/>
      <bottom style="thick">
        <color indexed="64"/>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right style="double">
        <color rgb="FFF0CDFF"/>
      </right>
      <top style="medium">
        <color theme="8" tint="0.39994506668294322"/>
      </top>
      <bottom/>
      <diagonal/>
    </border>
    <border>
      <left/>
      <right style="double">
        <color rgb="FFF0CDFF"/>
      </right>
      <top/>
      <bottom/>
      <diagonal/>
    </border>
    <border>
      <left/>
      <right style="double">
        <color rgb="FFF0CDFF"/>
      </right>
      <top/>
      <bottom style="medium">
        <color theme="8" tint="0.39994506668294322"/>
      </bottom>
      <diagonal/>
    </border>
    <border>
      <left style="thick">
        <color rgb="FFF0CDFF"/>
      </left>
      <right/>
      <top style="thick">
        <color rgb="FFF0CDFF"/>
      </top>
      <bottom/>
      <diagonal/>
    </border>
    <border>
      <left/>
      <right/>
      <top style="thick">
        <color rgb="FFF0CDFF"/>
      </top>
      <bottom/>
      <diagonal/>
    </border>
    <border>
      <left/>
      <right style="thick">
        <color rgb="FFF0CDFF"/>
      </right>
      <top style="thick">
        <color rgb="FFF0CDFF"/>
      </top>
      <bottom/>
      <diagonal/>
    </border>
    <border>
      <left style="thick">
        <color rgb="FFF0CDFF"/>
      </left>
      <right/>
      <top/>
      <bottom style="thick">
        <color rgb="FFF0CDFF"/>
      </bottom>
      <diagonal/>
    </border>
    <border>
      <left/>
      <right/>
      <top/>
      <bottom style="thick">
        <color rgb="FFF0CDFF"/>
      </bottom>
      <diagonal/>
    </border>
    <border>
      <left/>
      <right style="thick">
        <color rgb="FFF0CDFF"/>
      </right>
      <top/>
      <bottom style="thick">
        <color rgb="FFF0CDFF"/>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bottom style="double">
        <color rgb="FFC00000"/>
      </bottom>
      <diagonal/>
    </border>
    <border>
      <left style="double">
        <color rgb="FF00B0F0"/>
      </left>
      <right/>
      <top style="double">
        <color rgb="FF00B0F0"/>
      </top>
      <bottom/>
      <diagonal/>
    </border>
    <border>
      <left/>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right style="double">
        <color indexed="64"/>
      </right>
      <top style="thin">
        <color indexed="64"/>
      </top>
      <bottom style="thin">
        <color indexed="64"/>
      </bottom>
      <diagonal/>
    </border>
    <border>
      <left style="double">
        <color rgb="FFF0CDFF"/>
      </left>
      <right style="double">
        <color rgb="FFF0CDFF"/>
      </right>
      <top style="medium">
        <color rgb="FFFF0000"/>
      </top>
      <bottom/>
      <diagonal/>
    </border>
    <border>
      <left style="double">
        <color rgb="FFF0CDFF"/>
      </left>
      <right style="medium">
        <color rgb="FFFF0000"/>
      </right>
      <top style="medium">
        <color rgb="FFFF0000"/>
      </top>
      <bottom/>
      <diagonal/>
    </border>
    <border>
      <left style="double">
        <color rgb="FFF0CDFF"/>
      </left>
      <right style="medium">
        <color rgb="FFFF0000"/>
      </right>
      <top/>
      <bottom/>
      <diagonal/>
    </border>
    <border>
      <left style="double">
        <color rgb="FFF0CDFF"/>
      </left>
      <right style="double">
        <color rgb="FFF0CDFF"/>
      </right>
      <top/>
      <bottom style="medium">
        <color rgb="FFFF0000"/>
      </bottom>
      <diagonal/>
    </border>
    <border>
      <left style="double">
        <color rgb="FFF0CDFF"/>
      </left>
      <right style="medium">
        <color rgb="FFFF0000"/>
      </right>
      <top/>
      <bottom style="medium">
        <color rgb="FFFF0000"/>
      </bottom>
      <diagonal/>
    </border>
    <border>
      <left style="double">
        <color rgb="FFF0CDFF"/>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double">
        <color rgb="FFF0CDFF"/>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ck">
        <color rgb="FFF5D2FF"/>
      </left>
      <right/>
      <top style="thick">
        <color rgb="FFF5D2FF"/>
      </top>
      <bottom/>
      <diagonal/>
    </border>
    <border>
      <left/>
      <right/>
      <top style="thick">
        <color rgb="FFF5D2FF"/>
      </top>
      <bottom/>
      <diagonal/>
    </border>
    <border>
      <left/>
      <right style="thick">
        <color rgb="FFF5D2FF"/>
      </right>
      <top style="thick">
        <color rgb="FFF5D2FF"/>
      </top>
      <bottom/>
      <diagonal/>
    </border>
    <border>
      <left style="thick">
        <color rgb="FFF5D2FF"/>
      </left>
      <right/>
      <top/>
      <bottom/>
      <diagonal/>
    </border>
    <border>
      <left/>
      <right style="thick">
        <color rgb="FFF5D2FF"/>
      </right>
      <top/>
      <bottom/>
      <diagonal/>
    </border>
    <border>
      <left style="thick">
        <color rgb="FFF5D2FF"/>
      </left>
      <right/>
      <top/>
      <bottom style="thick">
        <color rgb="FFF5D2FF"/>
      </bottom>
      <diagonal/>
    </border>
    <border>
      <left/>
      <right/>
      <top/>
      <bottom style="thick">
        <color rgb="FFF5D2FF"/>
      </bottom>
      <diagonal/>
    </border>
    <border>
      <left/>
      <right style="thick">
        <color rgb="FFF5D2FF"/>
      </right>
      <top/>
      <bottom style="thick">
        <color rgb="FFF5D2FF"/>
      </bottom>
      <diagonal/>
    </border>
    <border>
      <left style="medium">
        <color theme="8" tint="0.39994506668294322"/>
      </left>
      <right style="double">
        <color rgb="FFF0CDFF"/>
      </right>
      <top/>
      <bottom style="medium">
        <color theme="8" tint="0.39991454817346722"/>
      </bottom>
      <diagonal/>
    </border>
    <border>
      <left style="double">
        <color rgb="FFF0CDFF"/>
      </left>
      <right style="double">
        <color rgb="FFF0CDFF"/>
      </right>
      <top/>
      <bottom style="medium">
        <color theme="8" tint="0.39991454817346722"/>
      </bottom>
      <diagonal/>
    </border>
    <border>
      <left style="dashed">
        <color rgb="FFEBDCFF"/>
      </left>
      <right/>
      <top style="dashed">
        <color rgb="FFEBDCFF"/>
      </top>
      <bottom/>
      <diagonal/>
    </border>
    <border>
      <left/>
      <right/>
      <top style="dashed">
        <color rgb="FFEBDCFF"/>
      </top>
      <bottom/>
      <diagonal/>
    </border>
    <border>
      <left/>
      <right style="dashed">
        <color rgb="FFEBDCFF"/>
      </right>
      <top style="dashed">
        <color rgb="FFEBDCFF"/>
      </top>
      <bottom/>
      <diagonal/>
    </border>
    <border>
      <left style="dashed">
        <color rgb="FFEBDCFF"/>
      </left>
      <right/>
      <top/>
      <bottom/>
      <diagonal/>
    </border>
    <border>
      <left/>
      <right style="dashed">
        <color rgb="FFEBDCFF"/>
      </right>
      <top/>
      <bottom/>
      <diagonal/>
    </border>
    <border>
      <left style="dashed">
        <color rgb="FFEBDCFF"/>
      </left>
      <right/>
      <top/>
      <bottom style="dashed">
        <color rgb="FFEBDCFF"/>
      </bottom>
      <diagonal/>
    </border>
    <border>
      <left/>
      <right/>
      <top/>
      <bottom style="dashed">
        <color rgb="FFEBDCFF"/>
      </bottom>
      <diagonal/>
    </border>
    <border>
      <left/>
      <right style="dashed">
        <color rgb="FFEBDCFF"/>
      </right>
      <top/>
      <bottom style="dashed">
        <color rgb="FFEBDCFF"/>
      </bottom>
      <diagonal/>
    </border>
    <border>
      <left style="dashed">
        <color rgb="FFEBDCFF"/>
      </left>
      <right/>
      <top style="dashed">
        <color rgb="FFEBDCFF"/>
      </top>
      <bottom style="dashed">
        <color rgb="FFEBDCFF"/>
      </bottom>
      <diagonal/>
    </border>
    <border>
      <left/>
      <right/>
      <top style="dashed">
        <color rgb="FFEBDCFF"/>
      </top>
      <bottom style="dashed">
        <color rgb="FFEBDCFF"/>
      </bottom>
      <diagonal/>
    </border>
    <border>
      <left/>
      <right/>
      <top/>
      <bottom style="dashed">
        <color rgb="FFE1C8FF"/>
      </bottom>
      <diagonal/>
    </border>
    <border>
      <left style="thick">
        <color rgb="FF5AFFA0"/>
      </left>
      <right/>
      <top style="thick">
        <color rgb="FF5AFFA0"/>
      </top>
      <bottom style="thick">
        <color rgb="FF5AFFA0"/>
      </bottom>
      <diagonal/>
    </border>
    <border>
      <left/>
      <right/>
      <top style="thick">
        <color rgb="FF5AFFA0"/>
      </top>
      <bottom style="thick">
        <color rgb="FF5AFFA0"/>
      </bottom>
      <diagonal/>
    </border>
    <border>
      <left/>
      <right style="thick">
        <color rgb="FF5AFFA0"/>
      </right>
      <top style="thick">
        <color rgb="FF5AFFA0"/>
      </top>
      <bottom style="thick">
        <color rgb="FF5AFFA0"/>
      </bottom>
      <diagonal/>
    </border>
    <border>
      <left style="medium">
        <color indexed="64"/>
      </left>
      <right style="medium">
        <color indexed="64"/>
      </right>
      <top style="medium">
        <color indexed="64"/>
      </top>
      <bottom style="medium">
        <color indexed="64"/>
      </bottom>
      <diagonal/>
    </border>
    <border>
      <left style="thick">
        <color rgb="FFCC99FF"/>
      </left>
      <right/>
      <top style="thick">
        <color rgb="FFCC99FF"/>
      </top>
      <bottom/>
      <diagonal/>
    </border>
    <border>
      <left/>
      <right/>
      <top style="thick">
        <color rgb="FFCC99FF"/>
      </top>
      <bottom/>
      <diagonal/>
    </border>
    <border>
      <left/>
      <right style="thick">
        <color rgb="FFCC99FF"/>
      </right>
      <top style="thick">
        <color rgb="FFCC99FF"/>
      </top>
      <bottom/>
      <diagonal/>
    </border>
    <border>
      <left style="thick">
        <color rgb="FFCC99FF"/>
      </left>
      <right/>
      <top/>
      <bottom style="thick">
        <color rgb="FFCC99FF"/>
      </bottom>
      <diagonal/>
    </border>
    <border>
      <left/>
      <right/>
      <top/>
      <bottom style="thick">
        <color rgb="FFCC99FF"/>
      </bottom>
      <diagonal/>
    </border>
    <border>
      <left/>
      <right style="thick">
        <color rgb="FFCC99FF"/>
      </right>
      <top/>
      <bottom style="thick">
        <color rgb="FFCC99FF"/>
      </bottom>
      <diagonal/>
    </border>
    <border>
      <left style="double">
        <color rgb="FFCC66FF"/>
      </left>
      <right style="medium">
        <color indexed="64"/>
      </right>
      <top style="medium">
        <color indexed="64"/>
      </top>
      <bottom style="medium">
        <color indexed="64"/>
      </bottom>
      <diagonal/>
    </border>
    <border>
      <left/>
      <right style="thin">
        <color rgb="FF00B050"/>
      </right>
      <top/>
      <bottom/>
      <diagonal/>
    </border>
    <border>
      <left style="thin">
        <color rgb="FF00B050"/>
      </left>
      <right/>
      <top/>
      <bottom/>
      <diagonal/>
    </border>
    <border>
      <left/>
      <right style="thin">
        <color rgb="FFCC66FF"/>
      </right>
      <top/>
      <bottom/>
      <diagonal/>
    </border>
    <border>
      <left style="thin">
        <color rgb="FFCC66FF"/>
      </left>
      <right/>
      <top/>
      <bottom/>
      <diagonal/>
    </border>
    <border>
      <left style="thin">
        <color rgb="FF64FFA5"/>
      </left>
      <right/>
      <top style="thin">
        <color rgb="FF64FFA5"/>
      </top>
      <bottom/>
      <diagonal/>
    </border>
    <border>
      <left/>
      <right/>
      <top style="thin">
        <color rgb="FF64FFA5"/>
      </top>
      <bottom/>
      <diagonal/>
    </border>
    <border>
      <left/>
      <right style="thin">
        <color rgb="FF64FFA5"/>
      </right>
      <top style="thin">
        <color rgb="FF64FFA5"/>
      </top>
      <bottom/>
      <diagonal/>
    </border>
    <border>
      <left style="thin">
        <color rgb="FF64FFA5"/>
      </left>
      <right/>
      <top/>
      <bottom/>
      <diagonal/>
    </border>
    <border>
      <left/>
      <right style="thin">
        <color rgb="FF64FFA5"/>
      </right>
      <top/>
      <bottom/>
      <diagonal/>
    </border>
    <border>
      <left style="thin">
        <color rgb="FF64FFA5"/>
      </left>
      <right/>
      <top/>
      <bottom style="thin">
        <color rgb="FF64FFA5"/>
      </bottom>
      <diagonal/>
    </border>
    <border>
      <left/>
      <right/>
      <top/>
      <bottom style="thin">
        <color rgb="FF64FFA5"/>
      </bottom>
      <diagonal/>
    </border>
    <border>
      <left/>
      <right style="thin">
        <color rgb="FF64FFA5"/>
      </right>
      <top/>
      <bottom style="thin">
        <color rgb="FF64FFA5"/>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n">
        <color rgb="FFCC99FF"/>
      </left>
      <right/>
      <top/>
      <bottom/>
      <diagonal/>
    </border>
    <border>
      <left/>
      <right style="thin">
        <color rgb="FFCC99FF"/>
      </right>
      <top/>
      <bottom/>
      <diagonal/>
    </border>
    <border>
      <left style="thin">
        <color rgb="FFCC66FF"/>
      </left>
      <right/>
      <top style="thin">
        <color rgb="FFCC66FF"/>
      </top>
      <bottom/>
      <diagonal/>
    </border>
    <border>
      <left/>
      <right/>
      <top style="thin">
        <color rgb="FFCC66FF"/>
      </top>
      <bottom/>
      <diagonal/>
    </border>
    <border>
      <left/>
      <right style="thin">
        <color rgb="FFCC66FF"/>
      </right>
      <top style="thin">
        <color rgb="FFCC66FF"/>
      </top>
      <bottom/>
      <diagonal/>
    </border>
    <border>
      <left style="thin">
        <color rgb="FFCC66FF"/>
      </left>
      <right/>
      <top/>
      <bottom style="thin">
        <color rgb="FFCC66FF"/>
      </bottom>
      <diagonal/>
    </border>
    <border>
      <left/>
      <right/>
      <top/>
      <bottom style="thin">
        <color rgb="FFCC66FF"/>
      </bottom>
      <diagonal/>
    </border>
    <border>
      <left/>
      <right style="thin">
        <color rgb="FFCC66FF"/>
      </right>
      <top/>
      <bottom style="thin">
        <color rgb="FFCC66FF"/>
      </bottom>
      <diagonal/>
    </border>
    <border>
      <left/>
      <right style="thin">
        <color rgb="FFCC99FF"/>
      </right>
      <top/>
      <bottom style="thin">
        <color rgb="FFCC66FF"/>
      </bottom>
      <diagonal/>
    </border>
    <border>
      <left style="thin">
        <color rgb="FFCC99FF"/>
      </left>
      <right/>
      <top/>
      <bottom style="thin">
        <color rgb="FFCC66FF"/>
      </bottom>
      <diagonal/>
    </border>
    <border>
      <left/>
      <right style="thin">
        <color indexed="64"/>
      </right>
      <top style="thin">
        <color rgb="FF00B050"/>
      </top>
      <bottom/>
      <diagonal/>
    </border>
    <border>
      <left style="thick">
        <color rgb="FF00F587"/>
      </left>
      <right/>
      <top style="thick">
        <color rgb="FF00F587"/>
      </top>
      <bottom/>
      <diagonal/>
    </border>
    <border>
      <left/>
      <right/>
      <top style="thick">
        <color rgb="FF00F587"/>
      </top>
      <bottom/>
      <diagonal/>
    </border>
    <border>
      <left/>
      <right style="thick">
        <color rgb="FF00F587"/>
      </right>
      <top style="thick">
        <color rgb="FF00F587"/>
      </top>
      <bottom/>
      <diagonal/>
    </border>
    <border>
      <left style="thick">
        <color rgb="FF00F587"/>
      </left>
      <right/>
      <top/>
      <bottom/>
      <diagonal/>
    </border>
    <border>
      <left/>
      <right style="thick">
        <color rgb="FF00F587"/>
      </right>
      <top/>
      <bottom/>
      <diagonal/>
    </border>
    <border>
      <left style="thick">
        <color rgb="FF00F587"/>
      </left>
      <right/>
      <top/>
      <bottom style="thick">
        <color rgb="FF00F587"/>
      </bottom>
      <diagonal/>
    </border>
    <border>
      <left/>
      <right/>
      <top/>
      <bottom style="thick">
        <color rgb="FF00F587"/>
      </bottom>
      <diagonal/>
    </border>
    <border>
      <left/>
      <right style="thick">
        <color rgb="FF00F587"/>
      </right>
      <top/>
      <bottom style="thick">
        <color rgb="FF00F587"/>
      </bottom>
      <diagonal/>
    </border>
  </borders>
  <cellStyleXfs count="5">
    <xf numFmtId="0" fontId="0" fillId="0" borderId="0"/>
    <xf numFmtId="9" fontId="1" fillId="0" borderId="0" applyFont="0" applyFill="0" applyBorder="0" applyAlignment="0" applyProtection="0"/>
    <xf numFmtId="0" fontId="2" fillId="0" borderId="0"/>
    <xf numFmtId="0" fontId="105" fillId="34" borderId="0" applyNumberFormat="0" applyBorder="0" applyAlignment="0" applyProtection="0"/>
    <xf numFmtId="0" fontId="167" fillId="0" borderId="0" applyNumberFormat="0" applyFill="0" applyBorder="0" applyAlignment="0" applyProtection="0"/>
  </cellStyleXfs>
  <cellXfs count="861">
    <xf numFmtId="0" fontId="0" fillId="0" borderId="0" xfId="0"/>
    <xf numFmtId="0" fontId="9" fillId="4" borderId="0" xfId="0" applyFont="1" applyFill="1" applyBorder="1"/>
    <xf numFmtId="0" fontId="9" fillId="4" borderId="0" xfId="0" applyFont="1" applyFill="1"/>
    <xf numFmtId="0" fontId="9" fillId="7" borderId="0" xfId="0" applyFont="1" applyFill="1" applyBorder="1"/>
    <xf numFmtId="0" fontId="9" fillId="4" borderId="19" xfId="0" applyFont="1" applyFill="1" applyBorder="1"/>
    <xf numFmtId="0" fontId="9" fillId="4" borderId="20" xfId="0" applyFont="1" applyFill="1" applyBorder="1"/>
    <xf numFmtId="0" fontId="9" fillId="4" borderId="21" xfId="0" applyFont="1" applyFill="1" applyBorder="1"/>
    <xf numFmtId="0" fontId="9" fillId="9" borderId="0" xfId="0" applyFont="1" applyFill="1"/>
    <xf numFmtId="0" fontId="9" fillId="7" borderId="0" xfId="0" applyFont="1" applyFill="1" applyBorder="1" applyAlignment="1">
      <alignment vertical="center" wrapText="1"/>
    </xf>
    <xf numFmtId="0" fontId="9" fillId="14" borderId="0" xfId="0" applyFont="1" applyFill="1" applyBorder="1"/>
    <xf numFmtId="0" fontId="9" fillId="14" borderId="33" xfId="0" applyFont="1" applyFill="1" applyBorder="1"/>
    <xf numFmtId="0" fontId="9" fillId="14" borderId="34" xfId="0" applyFont="1" applyFill="1" applyBorder="1"/>
    <xf numFmtId="0" fontId="25" fillId="14" borderId="0" xfId="0" applyFont="1" applyFill="1" applyBorder="1" applyAlignment="1">
      <alignment vertical="center"/>
    </xf>
    <xf numFmtId="0" fontId="25" fillId="14" borderId="33" xfId="0" applyFont="1" applyFill="1" applyBorder="1" applyAlignment="1">
      <alignment vertical="center"/>
    </xf>
    <xf numFmtId="0" fontId="24" fillId="14" borderId="0" xfId="0" applyFont="1" applyFill="1" applyBorder="1"/>
    <xf numFmtId="0" fontId="23" fillId="14" borderId="33" xfId="0" applyFont="1" applyFill="1" applyBorder="1" applyAlignment="1">
      <alignment vertical="center"/>
    </xf>
    <xf numFmtId="0" fontId="9" fillId="4" borderId="25" xfId="0" applyFont="1" applyFill="1" applyBorder="1" applyAlignment="1">
      <alignment horizontal="center" vertical="center"/>
    </xf>
    <xf numFmtId="9" fontId="16" fillId="4" borderId="0" xfId="1" applyFont="1" applyFill="1"/>
    <xf numFmtId="0" fontId="25" fillId="16" borderId="0" xfId="0" applyFont="1" applyFill="1" applyBorder="1" applyAlignment="1">
      <alignment vertical="center"/>
    </xf>
    <xf numFmtId="0" fontId="25" fillId="16" borderId="33" xfId="0" applyFont="1" applyFill="1" applyBorder="1" applyAlignment="1">
      <alignment vertical="center"/>
    </xf>
    <xf numFmtId="0" fontId="9" fillId="16" borderId="0" xfId="0" applyFont="1" applyFill="1" applyBorder="1"/>
    <xf numFmtId="0" fontId="9" fillId="16" borderId="33" xfId="0" applyFont="1" applyFill="1" applyBorder="1"/>
    <xf numFmtId="0" fontId="9" fillId="16" borderId="34" xfId="0" applyFont="1" applyFill="1" applyBorder="1"/>
    <xf numFmtId="0" fontId="23" fillId="16" borderId="0" xfId="0" applyFont="1" applyFill="1" applyBorder="1" applyAlignment="1">
      <alignment vertical="center"/>
    </xf>
    <xf numFmtId="0" fontId="23" fillId="16" borderId="33" xfId="0" applyFont="1" applyFill="1" applyBorder="1" applyAlignment="1">
      <alignment vertical="center"/>
    </xf>
    <xf numFmtId="0" fontId="9" fillId="9" borderId="0" xfId="0" applyFont="1" applyFill="1" applyBorder="1"/>
    <xf numFmtId="0" fontId="9" fillId="9" borderId="0" xfId="0" applyFont="1" applyFill="1" applyBorder="1" applyAlignment="1">
      <alignment horizontal="center" vertical="center" wrapText="1"/>
    </xf>
    <xf numFmtId="0" fontId="9" fillId="19" borderId="0" xfId="0" applyFont="1" applyFill="1"/>
    <xf numFmtId="0" fontId="9" fillId="22" borderId="0" xfId="0" applyFont="1" applyFill="1" applyBorder="1"/>
    <xf numFmtId="0" fontId="9" fillId="3" borderId="0" xfId="0" applyFont="1" applyFill="1" applyBorder="1"/>
    <xf numFmtId="0" fontId="9" fillId="19" borderId="0" xfId="0" applyFont="1" applyFill="1" applyBorder="1"/>
    <xf numFmtId="0" fontId="9" fillId="26" borderId="0" xfId="0" applyFont="1" applyFill="1" applyBorder="1"/>
    <xf numFmtId="0" fontId="9" fillId="3" borderId="0" xfId="0" applyFont="1" applyFill="1" applyBorder="1" applyAlignment="1">
      <alignment vertical="center"/>
    </xf>
    <xf numFmtId="0" fontId="9" fillId="5" borderId="0" xfId="0" applyFont="1" applyFill="1" applyBorder="1" applyAlignment="1">
      <alignment vertical="center"/>
    </xf>
    <xf numFmtId="0" fontId="9" fillId="4" borderId="14" xfId="0" applyFont="1" applyFill="1" applyBorder="1"/>
    <xf numFmtId="0" fontId="9" fillId="4" borderId="15" xfId="0" applyFont="1" applyFill="1" applyBorder="1"/>
    <xf numFmtId="0" fontId="9" fillId="4" borderId="16" xfId="0" applyFont="1" applyFill="1" applyBorder="1"/>
    <xf numFmtId="0" fontId="9" fillId="7" borderId="51" xfId="0" applyFont="1" applyFill="1" applyBorder="1" applyAlignment="1">
      <alignment vertical="center" wrapText="1"/>
    </xf>
    <xf numFmtId="0" fontId="9" fillId="7" borderId="52" xfId="0" applyFont="1" applyFill="1" applyBorder="1" applyAlignment="1">
      <alignment vertical="center" wrapText="1"/>
    </xf>
    <xf numFmtId="0" fontId="16" fillId="4" borderId="0" xfId="0" applyFont="1" applyFill="1"/>
    <xf numFmtId="164" fontId="38" fillId="6" borderId="0" xfId="2" applyNumberFormat="1" applyFont="1" applyFill="1" applyAlignment="1">
      <alignment horizontal="center" vertical="center"/>
    </xf>
    <xf numFmtId="164" fontId="37" fillId="6" borderId="0" xfId="2" applyNumberFormat="1" applyFont="1" applyFill="1" applyAlignment="1">
      <alignment horizontal="center" vertical="center"/>
    </xf>
    <xf numFmtId="0" fontId="16" fillId="19" borderId="0" xfId="0" applyFont="1" applyFill="1" applyBorder="1"/>
    <xf numFmtId="0" fontId="42" fillId="9" borderId="0" xfId="0" applyFont="1" applyFill="1" applyBorder="1"/>
    <xf numFmtId="0" fontId="45" fillId="8" borderId="0" xfId="0" applyFont="1" applyFill="1" applyBorder="1"/>
    <xf numFmtId="0" fontId="46" fillId="8" borderId="0" xfId="0" applyFont="1" applyFill="1" applyBorder="1"/>
    <xf numFmtId="0" fontId="45" fillId="8" borderId="0" xfId="0" applyFont="1" applyFill="1" applyBorder="1" applyAlignment="1">
      <alignment horizontal="right"/>
    </xf>
    <xf numFmtId="0" fontId="46" fillId="4" borderId="0" xfId="0" applyFont="1" applyFill="1"/>
    <xf numFmtId="0" fontId="9" fillId="4" borderId="0" xfId="0" applyFont="1" applyFill="1" applyAlignment="1">
      <alignment wrapText="1"/>
    </xf>
    <xf numFmtId="0" fontId="9" fillId="4" borderId="0" xfId="0" quotePrefix="1" applyFont="1" applyFill="1"/>
    <xf numFmtId="0" fontId="14" fillId="4" borderId="0" xfId="0" applyFont="1" applyFill="1" applyAlignment="1">
      <alignment horizontal="right"/>
    </xf>
    <xf numFmtId="0" fontId="49" fillId="4" borderId="0" xfId="0" applyFont="1" applyFill="1"/>
    <xf numFmtId="0" fontId="14" fillId="4" borderId="0" xfId="0" applyFont="1" applyFill="1" applyAlignment="1">
      <alignment horizontal="right" indent="1"/>
    </xf>
    <xf numFmtId="0" fontId="16" fillId="14" borderId="70" xfId="0" applyFont="1" applyFill="1" applyBorder="1" applyAlignment="1">
      <alignment horizontal="center" vertical="center"/>
    </xf>
    <xf numFmtId="0" fontId="16" fillId="14" borderId="71" xfId="0" applyFont="1" applyFill="1" applyBorder="1"/>
    <xf numFmtId="0" fontId="16" fillId="14" borderId="72" xfId="0" applyFont="1" applyFill="1" applyBorder="1"/>
    <xf numFmtId="0" fontId="16" fillId="16" borderId="70" xfId="0" applyFont="1" applyFill="1" applyBorder="1" applyAlignment="1">
      <alignment horizontal="center" vertical="center"/>
    </xf>
    <xf numFmtId="0" fontId="9" fillId="16" borderId="71" xfId="0" applyFont="1" applyFill="1" applyBorder="1"/>
    <xf numFmtId="0" fontId="9" fillId="16" borderId="72" xfId="0" applyFont="1" applyFill="1" applyBorder="1"/>
    <xf numFmtId="0" fontId="22" fillId="14" borderId="73" xfId="0" applyFont="1" applyFill="1" applyBorder="1"/>
    <xf numFmtId="0" fontId="22" fillId="14" borderId="74" xfId="0" applyFont="1" applyFill="1" applyBorder="1"/>
    <xf numFmtId="0" fontId="22" fillId="14" borderId="75" xfId="0" applyFont="1" applyFill="1" applyBorder="1"/>
    <xf numFmtId="0" fontId="22" fillId="16" borderId="73" xfId="0" applyFont="1" applyFill="1" applyBorder="1"/>
    <xf numFmtId="0" fontId="22" fillId="16" borderId="74" xfId="0" applyFont="1" applyFill="1" applyBorder="1"/>
    <xf numFmtId="0" fontId="22" fillId="16" borderId="75" xfId="0" applyFont="1" applyFill="1" applyBorder="1"/>
    <xf numFmtId="0" fontId="22" fillId="16" borderId="76" xfId="0" applyFont="1" applyFill="1" applyBorder="1"/>
    <xf numFmtId="0" fontId="22" fillId="16" borderId="77" xfId="0" applyFont="1" applyFill="1" applyBorder="1"/>
    <xf numFmtId="0" fontId="22" fillId="16" borderId="78" xfId="0" applyFont="1" applyFill="1" applyBorder="1"/>
    <xf numFmtId="0" fontId="22" fillId="16" borderId="79" xfId="0" applyFont="1" applyFill="1" applyBorder="1"/>
    <xf numFmtId="0" fontId="22" fillId="16" borderId="80" xfId="0" applyFont="1" applyFill="1" applyBorder="1"/>
    <xf numFmtId="0" fontId="25" fillId="16" borderId="2" xfId="0" applyFont="1" applyFill="1" applyBorder="1" applyAlignment="1">
      <alignment vertical="center"/>
    </xf>
    <xf numFmtId="0" fontId="9" fillId="16" borderId="81" xfId="0" applyFont="1" applyFill="1" applyBorder="1"/>
    <xf numFmtId="0" fontId="9" fillId="16" borderId="2" xfId="0" applyFont="1" applyFill="1" applyBorder="1"/>
    <xf numFmtId="0" fontId="9" fillId="16" borderId="82" xfId="0" applyFont="1" applyFill="1" applyBorder="1"/>
    <xf numFmtId="0" fontId="9" fillId="16" borderId="83" xfId="0" applyFont="1" applyFill="1" applyBorder="1"/>
    <xf numFmtId="0" fontId="22" fillId="16" borderId="84" xfId="0" applyFont="1" applyFill="1" applyBorder="1"/>
    <xf numFmtId="0" fontId="22" fillId="16" borderId="85" xfId="0" applyFont="1" applyFill="1" applyBorder="1"/>
    <xf numFmtId="0" fontId="23" fillId="16" borderId="2" xfId="0" applyFont="1" applyFill="1" applyBorder="1" applyAlignment="1">
      <alignment vertical="center"/>
    </xf>
    <xf numFmtId="0" fontId="9" fillId="16" borderId="86" xfId="0" applyFont="1" applyFill="1" applyBorder="1"/>
    <xf numFmtId="0" fontId="16" fillId="16" borderId="1" xfId="0" applyFont="1" applyFill="1" applyBorder="1" applyAlignment="1">
      <alignment horizontal="center" vertical="center"/>
    </xf>
    <xf numFmtId="0" fontId="9" fillId="16" borderId="87" xfId="0" applyFont="1" applyFill="1" applyBorder="1"/>
    <xf numFmtId="0" fontId="9" fillId="16" borderId="88" xfId="0" applyFont="1" applyFill="1" applyBorder="1"/>
    <xf numFmtId="0" fontId="9" fillId="16" borderId="89" xfId="0" applyFont="1" applyFill="1" applyBorder="1"/>
    <xf numFmtId="0" fontId="22" fillId="14" borderId="76" xfId="0" applyFont="1" applyFill="1" applyBorder="1"/>
    <xf numFmtId="0" fontId="22" fillId="14" borderId="77" xfId="0" applyFont="1" applyFill="1" applyBorder="1"/>
    <xf numFmtId="0" fontId="22" fillId="14" borderId="78" xfId="0" applyFont="1" applyFill="1" applyBorder="1"/>
    <xf numFmtId="0" fontId="22" fillId="14" borderId="79" xfId="0" applyFont="1" applyFill="1" applyBorder="1"/>
    <xf numFmtId="0" fontId="22" fillId="14" borderId="80" xfId="0" applyFont="1" applyFill="1" applyBorder="1"/>
    <xf numFmtId="0" fontId="24" fillId="14" borderId="2" xfId="0" applyFont="1" applyFill="1" applyBorder="1"/>
    <xf numFmtId="0" fontId="9" fillId="14" borderId="81" xfId="0" applyFont="1" applyFill="1" applyBorder="1"/>
    <xf numFmtId="0" fontId="9" fillId="14" borderId="2" xfId="0" applyFont="1" applyFill="1" applyBorder="1"/>
    <xf numFmtId="0" fontId="16" fillId="14" borderId="82" xfId="0" applyFont="1" applyFill="1" applyBorder="1"/>
    <xf numFmtId="0" fontId="16" fillId="14" borderId="83" xfId="0" applyFont="1" applyFill="1" applyBorder="1"/>
    <xf numFmtId="0" fontId="22" fillId="14" borderId="84" xfId="0" applyFont="1" applyFill="1" applyBorder="1"/>
    <xf numFmtId="0" fontId="22" fillId="14" borderId="85" xfId="0" applyFont="1" applyFill="1" applyBorder="1"/>
    <xf numFmtId="0" fontId="25" fillId="14" borderId="2" xfId="0" applyFont="1" applyFill="1" applyBorder="1" applyAlignment="1">
      <alignment vertical="center"/>
    </xf>
    <xf numFmtId="0" fontId="16" fillId="14" borderId="86" xfId="0" applyFont="1" applyFill="1" applyBorder="1"/>
    <xf numFmtId="0" fontId="16" fillId="14" borderId="1" xfId="0" applyFont="1" applyFill="1" applyBorder="1" applyAlignment="1">
      <alignment horizontal="center" vertical="center"/>
    </xf>
    <xf numFmtId="0" fontId="16" fillId="14" borderId="87" xfId="0" applyFont="1" applyFill="1" applyBorder="1"/>
    <xf numFmtId="0" fontId="16" fillId="14" borderId="88" xfId="0" applyFont="1" applyFill="1" applyBorder="1"/>
    <xf numFmtId="0" fontId="16" fillId="14" borderId="89" xfId="0" applyFont="1" applyFill="1" applyBorder="1"/>
    <xf numFmtId="0" fontId="17" fillId="22" borderId="0" xfId="0" applyFont="1" applyFill="1" applyBorder="1" applyAlignment="1">
      <alignment horizontal="left" vertical="center" indent="1"/>
    </xf>
    <xf numFmtId="0" fontId="54" fillId="17" borderId="0" xfId="0" applyFont="1" applyFill="1" applyBorder="1" applyAlignment="1">
      <alignment vertical="center"/>
    </xf>
    <xf numFmtId="0" fontId="55" fillId="17" borderId="0" xfId="0" applyFont="1" applyFill="1" applyBorder="1" applyAlignment="1">
      <alignment vertical="center"/>
    </xf>
    <xf numFmtId="0" fontId="17" fillId="3" borderId="0" xfId="0" applyFont="1" applyFill="1" applyBorder="1" applyAlignment="1">
      <alignment horizontal="left" vertical="center" indent="1"/>
    </xf>
    <xf numFmtId="0" fontId="17" fillId="5" borderId="0" xfId="0" applyFont="1" applyFill="1" applyBorder="1" applyAlignment="1">
      <alignment horizontal="left" vertical="center" indent="1"/>
    </xf>
    <xf numFmtId="0" fontId="17" fillId="26" borderId="0" xfId="0" applyFont="1" applyFill="1" applyBorder="1" applyAlignment="1">
      <alignment horizontal="left" vertical="center" indent="1"/>
    </xf>
    <xf numFmtId="0" fontId="9" fillId="22" borderId="0" xfId="0" applyFont="1" applyFill="1" applyBorder="1" applyAlignment="1"/>
    <xf numFmtId="0" fontId="56" fillId="25" borderId="0" xfId="0" applyFont="1" applyFill="1" applyBorder="1" applyAlignment="1">
      <alignment vertical="center"/>
    </xf>
    <xf numFmtId="0" fontId="54" fillId="25" borderId="0" xfId="0" applyFont="1" applyFill="1" applyBorder="1"/>
    <xf numFmtId="0" fontId="54" fillId="30" borderId="0" xfId="0" applyFont="1" applyFill="1" applyBorder="1"/>
    <xf numFmtId="0" fontId="58" fillId="30" borderId="0" xfId="0" applyFont="1" applyFill="1" applyBorder="1" applyAlignment="1">
      <alignment horizontal="right" vertical="center"/>
    </xf>
    <xf numFmtId="0" fontId="57" fillId="25" borderId="0" xfId="0" applyFont="1" applyFill="1" applyBorder="1" applyAlignment="1">
      <alignment vertical="center"/>
    </xf>
    <xf numFmtId="0" fontId="57" fillId="30" borderId="0" xfId="0" applyFont="1" applyFill="1" applyBorder="1" applyAlignment="1">
      <alignment horizontal="right"/>
    </xf>
    <xf numFmtId="0" fontId="59" fillId="25" borderId="0" xfId="0" applyFont="1" applyFill="1" applyBorder="1"/>
    <xf numFmtId="0" fontId="59" fillId="30" borderId="0" xfId="0" applyFont="1" applyFill="1" applyBorder="1"/>
    <xf numFmtId="0" fontId="60" fillId="25" borderId="0" xfId="0" applyFont="1" applyFill="1" applyBorder="1" applyAlignment="1">
      <alignment vertical="center"/>
    </xf>
    <xf numFmtId="0" fontId="61" fillId="30" borderId="0" xfId="0" applyFont="1" applyFill="1" applyBorder="1" applyAlignment="1">
      <alignment horizontal="right" vertical="center"/>
    </xf>
    <xf numFmtId="0" fontId="9" fillId="9" borderId="0" xfId="0" applyFont="1" applyFill="1" applyBorder="1" applyAlignment="1">
      <alignment horizontal="left"/>
    </xf>
    <xf numFmtId="0" fontId="9" fillId="32" borderId="0" xfId="0" applyFont="1" applyFill="1" applyBorder="1"/>
    <xf numFmtId="0" fontId="71" fillId="32" borderId="0" xfId="0" applyFont="1" applyFill="1" applyBorder="1"/>
    <xf numFmtId="0" fontId="72" fillId="32" borderId="0" xfId="0" applyFont="1" applyFill="1" applyBorder="1" applyAlignment="1">
      <alignment horizontal="right"/>
    </xf>
    <xf numFmtId="0" fontId="82" fillId="25" borderId="0" xfId="0" applyFont="1" applyFill="1" applyBorder="1" applyAlignment="1">
      <alignment vertical="center"/>
    </xf>
    <xf numFmtId="0" fontId="83" fillId="30" borderId="0" xfId="0" applyFont="1" applyFill="1" applyBorder="1" applyAlignment="1">
      <alignment horizontal="right" vertical="center"/>
    </xf>
    <xf numFmtId="0" fontId="53" fillId="14" borderId="81" xfId="0" applyFont="1" applyFill="1" applyBorder="1" applyAlignment="1">
      <alignment horizontal="left" vertical="center" indent="1"/>
    </xf>
    <xf numFmtId="0" fontId="53" fillId="14" borderId="34" xfId="0" applyFont="1" applyFill="1" applyBorder="1" applyAlignment="1">
      <alignment horizontal="left" vertical="center" indent="1"/>
    </xf>
    <xf numFmtId="0" fontId="53" fillId="16" borderId="34" xfId="0" applyFont="1" applyFill="1" applyBorder="1" applyAlignment="1">
      <alignment horizontal="left" vertical="center" indent="1"/>
    </xf>
    <xf numFmtId="0" fontId="86" fillId="16" borderId="81" xfId="0" applyFont="1" applyFill="1" applyBorder="1" applyAlignment="1">
      <alignment horizontal="left" vertical="center" indent="1"/>
    </xf>
    <xf numFmtId="0" fontId="86" fillId="16" borderId="34" xfId="0" applyFont="1" applyFill="1" applyBorder="1" applyAlignment="1">
      <alignment horizontal="left" vertical="center" indent="1"/>
    </xf>
    <xf numFmtId="0" fontId="86" fillId="14" borderId="81" xfId="0" applyFont="1" applyFill="1" applyBorder="1" applyAlignment="1">
      <alignment horizontal="left" vertical="center" indent="1"/>
    </xf>
    <xf numFmtId="0" fontId="86" fillId="14" borderId="34" xfId="0" applyFont="1" applyFill="1" applyBorder="1" applyAlignment="1">
      <alignment horizontal="left" vertical="center" indent="1"/>
    </xf>
    <xf numFmtId="0" fontId="53" fillId="16" borderId="81" xfId="0" applyFont="1" applyFill="1" applyBorder="1" applyAlignment="1">
      <alignment horizontal="left" vertical="center" indent="1"/>
    </xf>
    <xf numFmtId="0" fontId="87" fillId="4" borderId="0" xfId="0" applyFont="1" applyFill="1"/>
    <xf numFmtId="0" fontId="88" fillId="4" borderId="0" xfId="0" applyFont="1" applyFill="1"/>
    <xf numFmtId="0" fontId="87" fillId="4" borderId="0" xfId="0" applyFont="1" applyFill="1" applyAlignment="1">
      <alignment horizontal="right" indent="1"/>
    </xf>
    <xf numFmtId="0" fontId="89" fillId="17" borderId="0" xfId="0" applyFont="1" applyFill="1" applyBorder="1" applyAlignment="1">
      <alignment horizontal="left" vertical="center" indent="1"/>
    </xf>
    <xf numFmtId="0" fontId="12" fillId="28" borderId="0" xfId="0" applyFont="1" applyFill="1" applyBorder="1" applyAlignment="1">
      <alignment vertical="center"/>
    </xf>
    <xf numFmtId="0" fontId="12" fillId="28" borderId="0" xfId="0" applyFont="1" applyFill="1" applyBorder="1"/>
    <xf numFmtId="0" fontId="94" fillId="0" borderId="0" xfId="0" applyFont="1"/>
    <xf numFmtId="164" fontId="97" fillId="6" borderId="0" xfId="2" applyNumberFormat="1" applyFont="1" applyFill="1" applyAlignment="1">
      <alignment horizontal="center" vertical="center"/>
    </xf>
    <xf numFmtId="0" fontId="98" fillId="4" borderId="0" xfId="0" applyFont="1" applyFill="1" applyAlignment="1">
      <alignment horizontal="left" indent="2"/>
    </xf>
    <xf numFmtId="0" fontId="99" fillId="4" borderId="0" xfId="0" applyFont="1" applyFill="1"/>
    <xf numFmtId="0" fontId="24" fillId="7" borderId="0" xfId="0" applyFont="1" applyFill="1" applyBorder="1"/>
    <xf numFmtId="0" fontId="9" fillId="31" borderId="0" xfId="0" applyFont="1" applyFill="1" applyBorder="1"/>
    <xf numFmtId="0" fontId="110" fillId="31" borderId="0" xfId="0" applyFont="1" applyFill="1" applyBorder="1"/>
    <xf numFmtId="0" fontId="9" fillId="35" borderId="0" xfId="0" applyFont="1" applyFill="1" applyBorder="1" applyAlignment="1">
      <alignment vertical="center" wrapText="1"/>
    </xf>
    <xf numFmtId="0" fontId="9" fillId="35" borderId="61" xfId="0" applyFont="1" applyFill="1" applyBorder="1" applyAlignment="1">
      <alignment vertical="center" wrapText="1"/>
    </xf>
    <xf numFmtId="0" fontId="118" fillId="0" borderId="0" xfId="0" applyFont="1"/>
    <xf numFmtId="0" fontId="9" fillId="4" borderId="0" xfId="0" applyFont="1" applyFill="1" applyAlignment="1">
      <alignment horizontal="left" vertical="top"/>
    </xf>
    <xf numFmtId="2" fontId="9" fillId="4" borderId="0" xfId="0" applyNumberFormat="1" applyFont="1" applyFill="1"/>
    <xf numFmtId="0" fontId="9" fillId="4" borderId="0" xfId="0" applyFont="1" applyFill="1" applyAlignment="1">
      <alignment horizontal="center" vertical="center"/>
    </xf>
    <xf numFmtId="0" fontId="16" fillId="4" borderId="0" xfId="0" applyFont="1" applyFill="1" applyAlignment="1">
      <alignment horizontal="center" vertical="center"/>
    </xf>
    <xf numFmtId="0" fontId="9" fillId="4" borderId="0" xfId="0" quotePrefix="1" applyFont="1" applyFill="1" applyAlignment="1">
      <alignment horizontal="center" vertical="center"/>
    </xf>
    <xf numFmtId="0" fontId="9" fillId="4" borderId="0" xfId="0" applyFont="1" applyFill="1" applyAlignment="1"/>
    <xf numFmtId="0" fontId="122" fillId="26" borderId="0" xfId="0" applyFont="1" applyFill="1" applyBorder="1" applyAlignment="1">
      <alignment vertical="center"/>
    </xf>
    <xf numFmtId="0" fontId="9" fillId="4" borderId="0" xfId="0" applyFont="1" applyFill="1" applyAlignment="1">
      <alignment horizontal="left"/>
    </xf>
    <xf numFmtId="0" fontId="123" fillId="26" borderId="0" xfId="0" applyFont="1" applyFill="1" applyBorder="1" applyAlignment="1">
      <alignment vertical="top" wrapText="1"/>
    </xf>
    <xf numFmtId="0" fontId="8" fillId="0" borderId="0" xfId="0" applyFont="1"/>
    <xf numFmtId="0" fontId="9" fillId="31" borderId="106" xfId="0" applyFont="1" applyFill="1" applyBorder="1"/>
    <xf numFmtId="0" fontId="9" fillId="31" borderId="109" xfId="0" applyFont="1" applyFill="1" applyBorder="1"/>
    <xf numFmtId="0" fontId="9" fillId="31" borderId="111" xfId="0" applyFont="1" applyFill="1" applyBorder="1"/>
    <xf numFmtId="0" fontId="9" fillId="7" borderId="114" xfId="0" applyFont="1" applyFill="1" applyBorder="1"/>
    <xf numFmtId="0" fontId="9" fillId="7" borderId="117" xfId="0" applyFont="1" applyFill="1" applyBorder="1"/>
    <xf numFmtId="0" fontId="9" fillId="7" borderId="119" xfId="0" applyFont="1" applyFill="1" applyBorder="1"/>
    <xf numFmtId="0" fontId="30" fillId="7" borderId="117" xfId="0" applyFont="1" applyFill="1" applyBorder="1"/>
    <xf numFmtId="0" fontId="133" fillId="4" borderId="0" xfId="0" applyFont="1" applyFill="1"/>
    <xf numFmtId="0" fontId="9" fillId="35" borderId="128" xfId="0" applyFont="1" applyFill="1" applyBorder="1" applyAlignment="1">
      <alignment vertical="center" wrapText="1"/>
    </xf>
    <xf numFmtId="0" fontId="9" fillId="35" borderId="129" xfId="0" applyFont="1" applyFill="1" applyBorder="1" applyAlignment="1">
      <alignment vertical="center" wrapText="1"/>
    </xf>
    <xf numFmtId="0" fontId="9" fillId="35" borderId="131" xfId="0" applyFont="1" applyFill="1" applyBorder="1" applyAlignment="1">
      <alignment vertical="center" wrapText="1"/>
    </xf>
    <xf numFmtId="0" fontId="9" fillId="4" borderId="0" xfId="0" applyFont="1" applyFill="1" applyAlignment="1">
      <alignment horizontal="right"/>
    </xf>
    <xf numFmtId="0" fontId="9" fillId="11" borderId="0" xfId="0" applyFont="1" applyFill="1" applyBorder="1"/>
    <xf numFmtId="0" fontId="147" fillId="0" borderId="0" xfId="0" applyFont="1" applyAlignment="1">
      <alignment horizontal="left" vertical="center"/>
    </xf>
    <xf numFmtId="0" fontId="43" fillId="37" borderId="0" xfId="0" applyFont="1" applyFill="1" applyBorder="1"/>
    <xf numFmtId="0" fontId="44" fillId="37" borderId="0" xfId="0" applyFont="1" applyFill="1" applyBorder="1"/>
    <xf numFmtId="0" fontId="43" fillId="37" borderId="0" xfId="0" applyFont="1" applyFill="1" applyBorder="1" applyAlignment="1">
      <alignment horizontal="right"/>
    </xf>
    <xf numFmtId="0" fontId="126" fillId="9" borderId="0" xfId="0" applyFont="1" applyFill="1" applyBorder="1" applyAlignment="1">
      <alignment wrapText="1"/>
    </xf>
    <xf numFmtId="0" fontId="9" fillId="37" borderId="0" xfId="0" applyFont="1" applyFill="1" applyBorder="1"/>
    <xf numFmtId="0" fontId="112" fillId="40" borderId="0" xfId="0" applyFont="1" applyFill="1" applyBorder="1" applyAlignment="1">
      <alignment horizontal="left" vertical="center" wrapText="1"/>
    </xf>
    <xf numFmtId="0" fontId="16" fillId="37" borderId="147" xfId="0" applyFont="1" applyFill="1" applyBorder="1"/>
    <xf numFmtId="0" fontId="9" fillId="37" borderId="148" xfId="0" applyFont="1" applyFill="1" applyBorder="1"/>
    <xf numFmtId="0" fontId="16" fillId="37" borderId="0" xfId="0" applyFont="1" applyFill="1" applyBorder="1" applyAlignment="1">
      <alignment horizontal="left" indent="1"/>
    </xf>
    <xf numFmtId="0" fontId="16" fillId="41" borderId="149" xfId="0" applyFont="1" applyFill="1" applyBorder="1"/>
    <xf numFmtId="0" fontId="16" fillId="37" borderId="149" xfId="0" applyFont="1" applyFill="1" applyBorder="1"/>
    <xf numFmtId="0" fontId="9" fillId="37" borderId="150" xfId="0" applyFont="1" applyFill="1" applyBorder="1"/>
    <xf numFmtId="0" fontId="16" fillId="37" borderId="151" xfId="0" applyFont="1" applyFill="1" applyBorder="1" applyAlignment="1">
      <alignment horizontal="left" indent="1"/>
    </xf>
    <xf numFmtId="0" fontId="9" fillId="37" borderId="151" xfId="0" applyFont="1" applyFill="1" applyBorder="1"/>
    <xf numFmtId="0" fontId="16" fillId="37" borderId="152" xfId="0" applyFont="1" applyFill="1" applyBorder="1"/>
    <xf numFmtId="0" fontId="16" fillId="41" borderId="152" xfId="0" applyFont="1" applyFill="1" applyBorder="1"/>
    <xf numFmtId="0" fontId="158" fillId="37" borderId="146" xfId="0" applyFont="1" applyFill="1" applyBorder="1" applyAlignment="1">
      <alignment vertical="center" shrinkToFit="1"/>
    </xf>
    <xf numFmtId="0" fontId="158" fillId="41" borderId="0" xfId="0" applyFont="1" applyFill="1" applyBorder="1" applyAlignment="1">
      <alignment vertical="center" shrinkToFit="1"/>
    </xf>
    <xf numFmtId="0" fontId="158" fillId="37" borderId="0" xfId="0" applyFont="1" applyFill="1" applyBorder="1" applyAlignment="1">
      <alignment vertical="center" shrinkToFit="1"/>
    </xf>
    <xf numFmtId="0" fontId="158" fillId="41" borderId="151" xfId="0" applyFont="1" applyFill="1" applyBorder="1" applyAlignment="1">
      <alignment vertical="center" shrinkToFit="1"/>
    </xf>
    <xf numFmtId="0" fontId="158" fillId="41" borderId="146" xfId="0" applyFont="1" applyFill="1" applyBorder="1" applyAlignment="1">
      <alignment vertical="center" shrinkToFit="1"/>
    </xf>
    <xf numFmtId="0" fontId="112" fillId="41" borderId="0" xfId="0" applyFont="1" applyFill="1" applyBorder="1" applyAlignment="1">
      <alignment horizontal="left" vertical="center" wrapText="1"/>
    </xf>
    <xf numFmtId="0" fontId="159" fillId="28" borderId="17" xfId="0" applyFont="1" applyFill="1" applyBorder="1" applyAlignment="1">
      <alignment horizontal="center" vertical="center"/>
    </xf>
    <xf numFmtId="0" fontId="160" fillId="19" borderId="0" xfId="0" applyFont="1" applyFill="1" applyAlignment="1">
      <alignment horizontal="center" vertical="center"/>
    </xf>
    <xf numFmtId="0" fontId="159" fillId="28" borderId="0" xfId="0" applyFont="1" applyFill="1" applyBorder="1" applyAlignment="1">
      <alignment horizontal="center" vertical="center"/>
    </xf>
    <xf numFmtId="0" fontId="160" fillId="9" borderId="0" xfId="0" applyFont="1" applyFill="1" applyAlignment="1">
      <alignment horizontal="center" vertical="center"/>
    </xf>
    <xf numFmtId="0" fontId="160" fillId="4" borderId="0" xfId="0" applyFont="1" applyFill="1" applyAlignment="1">
      <alignment horizontal="center" vertical="center"/>
    </xf>
    <xf numFmtId="0" fontId="159" fillId="2" borderId="18" xfId="0" applyFont="1" applyFill="1" applyBorder="1" applyAlignment="1">
      <alignment horizontal="center" vertical="center"/>
    </xf>
    <xf numFmtId="0" fontId="159" fillId="8" borderId="18" xfId="0" applyFont="1" applyFill="1" applyBorder="1" applyAlignment="1">
      <alignment horizontal="center" vertical="center"/>
    </xf>
    <xf numFmtId="0" fontId="159" fillId="2" borderId="0" xfId="0" applyFont="1" applyFill="1" applyBorder="1" applyAlignment="1">
      <alignment horizontal="center" vertical="center"/>
    </xf>
    <xf numFmtId="0" fontId="158" fillId="41" borderId="155" xfId="0" applyFont="1" applyFill="1" applyBorder="1" applyAlignment="1">
      <alignment vertical="center" shrinkToFit="1"/>
    </xf>
    <xf numFmtId="0" fontId="112" fillId="38" borderId="0" xfId="0" applyFont="1" applyFill="1" applyBorder="1" applyAlignment="1">
      <alignment horizontal="center" vertical="center" wrapText="1"/>
    </xf>
    <xf numFmtId="165" fontId="22" fillId="38" borderId="0" xfId="0" applyNumberFormat="1" applyFont="1" applyFill="1" applyBorder="1" applyAlignment="1">
      <alignment horizontal="right" vertical="top" wrapText="1" indent="1"/>
    </xf>
    <xf numFmtId="0" fontId="171" fillId="38" borderId="0" xfId="0" applyFont="1" applyFill="1" applyBorder="1" applyAlignment="1">
      <alignment vertical="top"/>
    </xf>
    <xf numFmtId="0" fontId="170" fillId="38" borderId="0" xfId="0" applyFont="1" applyFill="1" applyBorder="1" applyAlignment="1">
      <alignment vertical="top" wrapText="1"/>
    </xf>
    <xf numFmtId="0" fontId="172" fillId="0" borderId="0" xfId="0" applyFont="1"/>
    <xf numFmtId="0" fontId="14" fillId="4" borderId="0" xfId="0" applyFont="1" applyFill="1"/>
    <xf numFmtId="0" fontId="9" fillId="4" borderId="0" xfId="0" applyFont="1" applyFill="1" applyAlignment="1">
      <alignment vertical="top"/>
    </xf>
    <xf numFmtId="0" fontId="112" fillId="38" borderId="0" xfId="0" applyFont="1" applyFill="1" applyBorder="1" applyAlignment="1">
      <alignment horizontal="left" vertical="center" wrapText="1"/>
    </xf>
    <xf numFmtId="0" fontId="170" fillId="38" borderId="0" xfId="0" applyFont="1" applyFill="1" applyBorder="1" applyAlignment="1">
      <alignment horizontal="left" vertical="top" wrapText="1"/>
    </xf>
    <xf numFmtId="164" fontId="37" fillId="6" borderId="0" xfId="2" applyNumberFormat="1" applyFont="1" applyFill="1" applyAlignment="1">
      <alignment horizontal="right" vertical="center"/>
    </xf>
    <xf numFmtId="164" fontId="38" fillId="6" borderId="0" xfId="2" applyNumberFormat="1" applyFont="1" applyFill="1" applyAlignment="1">
      <alignment horizontal="left" vertical="center"/>
    </xf>
    <xf numFmtId="164" fontId="97" fillId="6" borderId="0" xfId="2" applyNumberFormat="1" applyFont="1" applyFill="1" applyAlignment="1">
      <alignment horizontal="left" vertical="center"/>
    </xf>
    <xf numFmtId="0" fontId="195" fillId="4" borderId="0" xfId="0" applyFont="1" applyFill="1"/>
    <xf numFmtId="0" fontId="98" fillId="4" borderId="0" xfId="0" applyFont="1" applyFill="1" applyAlignment="1">
      <alignment horizontal="right"/>
    </xf>
    <xf numFmtId="0" fontId="9" fillId="4" borderId="0" xfId="0" applyFont="1" applyFill="1" applyAlignment="1">
      <alignment shrinkToFit="1"/>
    </xf>
    <xf numFmtId="0" fontId="194" fillId="4" borderId="0" xfId="0" applyFont="1" applyFill="1"/>
    <xf numFmtId="0" fontId="200" fillId="19" borderId="0" xfId="0" applyFont="1" applyFill="1" applyBorder="1" applyAlignment="1">
      <alignment vertical="center" wrapText="1"/>
    </xf>
    <xf numFmtId="0" fontId="16" fillId="19" borderId="0" xfId="0" applyFont="1" applyFill="1" applyBorder="1" applyAlignment="1">
      <alignment vertical="center" wrapText="1"/>
    </xf>
    <xf numFmtId="0" fontId="16" fillId="19" borderId="160" xfId="0" applyFont="1" applyFill="1" applyBorder="1" applyAlignment="1">
      <alignment vertical="center" wrapText="1"/>
    </xf>
    <xf numFmtId="0" fontId="16" fillId="19" borderId="162" xfId="0" applyFont="1" applyFill="1" applyBorder="1" applyAlignment="1">
      <alignment vertical="center" wrapText="1"/>
    </xf>
    <xf numFmtId="0" fontId="9" fillId="19" borderId="163" xfId="0" applyFont="1" applyFill="1" applyBorder="1"/>
    <xf numFmtId="0" fontId="9" fillId="19" borderId="165" xfId="0" applyFont="1" applyFill="1" applyBorder="1"/>
    <xf numFmtId="0" fontId="9" fillId="4" borderId="159" xfId="0" applyFont="1" applyFill="1" applyBorder="1" applyAlignment="1">
      <alignment horizontal="center" vertical="center"/>
    </xf>
    <xf numFmtId="0" fontId="204" fillId="4" borderId="0" xfId="0" applyFont="1" applyFill="1"/>
    <xf numFmtId="0" fontId="93" fillId="4" borderId="166" xfId="0" applyFont="1" applyFill="1" applyBorder="1" applyAlignment="1">
      <alignment horizontal="center" vertical="center"/>
    </xf>
    <xf numFmtId="0" fontId="9" fillId="4" borderId="0" xfId="0" applyFont="1" applyFill="1" applyAlignment="1">
      <alignment horizontal="left" vertical="center"/>
    </xf>
    <xf numFmtId="0" fontId="9" fillId="38" borderId="0" xfId="0" applyFont="1" applyFill="1" applyBorder="1"/>
    <xf numFmtId="0" fontId="9" fillId="38" borderId="167" xfId="0" applyFont="1" applyFill="1" applyBorder="1"/>
    <xf numFmtId="0" fontId="9" fillId="38" borderId="168" xfId="0" applyFont="1" applyFill="1" applyBorder="1"/>
    <xf numFmtId="0" fontId="21" fillId="8" borderId="172" xfId="0" applyFont="1" applyFill="1" applyBorder="1"/>
    <xf numFmtId="0" fontId="9" fillId="44" borderId="174" xfId="0" applyFont="1" applyFill="1" applyBorder="1"/>
    <xf numFmtId="0" fontId="9" fillId="44" borderId="0" xfId="0" applyFont="1" applyFill="1" applyBorder="1"/>
    <xf numFmtId="0" fontId="21" fillId="44" borderId="175" xfId="0" applyFont="1" applyFill="1" applyBorder="1"/>
    <xf numFmtId="0" fontId="9" fillId="44" borderId="175" xfId="0" applyFont="1" applyFill="1" applyBorder="1"/>
    <xf numFmtId="0" fontId="9" fillId="44" borderId="176" xfId="0" applyFont="1" applyFill="1" applyBorder="1"/>
    <xf numFmtId="0" fontId="9" fillId="44" borderId="177" xfId="0" applyFont="1" applyFill="1" applyBorder="1"/>
    <xf numFmtId="0" fontId="9" fillId="44" borderId="178" xfId="0" applyFont="1" applyFill="1" applyBorder="1"/>
    <xf numFmtId="0" fontId="21" fillId="43" borderId="172" xfId="0" applyFont="1" applyFill="1" applyBorder="1"/>
    <xf numFmtId="0" fontId="9" fillId="9" borderId="174" xfId="0" applyFont="1" applyFill="1" applyBorder="1"/>
    <xf numFmtId="0" fontId="9" fillId="9" borderId="175" xfId="0" applyFont="1" applyFill="1" applyBorder="1"/>
    <xf numFmtId="0" fontId="9" fillId="9" borderId="176" xfId="0" applyFont="1" applyFill="1" applyBorder="1"/>
    <xf numFmtId="0" fontId="9" fillId="9" borderId="177" xfId="0" applyFont="1" applyFill="1" applyBorder="1"/>
    <xf numFmtId="0" fontId="9" fillId="9" borderId="178" xfId="0" applyFont="1" applyFill="1" applyBorder="1"/>
    <xf numFmtId="0" fontId="21" fillId="43" borderId="0" xfId="0" applyFont="1" applyFill="1" applyBorder="1"/>
    <xf numFmtId="0" fontId="13" fillId="12" borderId="180" xfId="0" applyFont="1" applyFill="1" applyBorder="1" applyAlignment="1">
      <alignment horizontal="left" indent="1"/>
    </xf>
    <xf numFmtId="0" fontId="13" fillId="12" borderId="181" xfId="0" applyFont="1" applyFill="1" applyBorder="1"/>
    <xf numFmtId="0" fontId="13" fillId="12" borderId="182" xfId="0" applyFont="1" applyFill="1" applyBorder="1"/>
    <xf numFmtId="0" fontId="9" fillId="38" borderId="183" xfId="0" applyFont="1" applyFill="1" applyBorder="1"/>
    <xf numFmtId="0" fontId="9" fillId="38" borderId="184" xfId="0" applyFont="1" applyFill="1" applyBorder="1"/>
    <xf numFmtId="0" fontId="9" fillId="38" borderId="185" xfId="0" applyFont="1" applyFill="1" applyBorder="1"/>
    <xf numFmtId="0" fontId="21" fillId="44" borderId="178" xfId="0" applyFont="1" applyFill="1" applyBorder="1"/>
    <xf numFmtId="0" fontId="9" fillId="41" borderId="0" xfId="0" applyFont="1" applyFill="1" applyBorder="1"/>
    <xf numFmtId="0" fontId="36" fillId="19" borderId="0" xfId="0" applyFont="1" applyFill="1" applyBorder="1" applyAlignment="1">
      <alignment horizontal="right" vertical="top" wrapText="1"/>
    </xf>
    <xf numFmtId="0" fontId="95" fillId="41" borderId="0" xfId="0" applyFont="1" applyFill="1" applyBorder="1"/>
    <xf numFmtId="165" fontId="16" fillId="41" borderId="0" xfId="0" applyNumberFormat="1" applyFont="1" applyFill="1" applyBorder="1" applyAlignment="1">
      <alignment horizontal="right" vertical="center" indent="1"/>
    </xf>
    <xf numFmtId="0" fontId="196" fillId="19" borderId="0" xfId="0" applyFont="1" applyFill="1" applyBorder="1" applyAlignment="1">
      <alignment horizontal="left" vertical="center" wrapText="1" indent="2"/>
    </xf>
    <xf numFmtId="0" fontId="192" fillId="41" borderId="0" xfId="0" applyFont="1" applyFill="1" applyBorder="1"/>
    <xf numFmtId="0" fontId="7" fillId="19" borderId="0" xfId="0" applyFont="1" applyFill="1" applyBorder="1" applyAlignment="1">
      <alignment vertical="top" wrapText="1"/>
    </xf>
    <xf numFmtId="0" fontId="192" fillId="41" borderId="0" xfId="0" applyFont="1" applyFill="1" applyBorder="1" applyAlignment="1">
      <alignment horizontal="right"/>
    </xf>
    <xf numFmtId="0" fontId="194" fillId="19" borderId="0" xfId="0" applyFont="1" applyFill="1" applyBorder="1" applyAlignment="1"/>
    <xf numFmtId="0" fontId="194" fillId="19" borderId="0" xfId="0" applyFont="1" applyFill="1" applyBorder="1" applyAlignment="1">
      <alignment vertical="top"/>
    </xf>
    <xf numFmtId="0" fontId="194" fillId="19" borderId="0" xfId="0" applyFont="1" applyFill="1" applyBorder="1" applyAlignment="1">
      <alignment vertical="top" wrapText="1"/>
    </xf>
    <xf numFmtId="0" fontId="21" fillId="8" borderId="0" xfId="0" applyFont="1" applyFill="1" applyBorder="1"/>
    <xf numFmtId="0" fontId="12" fillId="2" borderId="189" xfId="0" applyFont="1" applyFill="1" applyBorder="1"/>
    <xf numFmtId="0" fontId="21" fillId="2" borderId="189" xfId="0" applyFont="1" applyFill="1" applyBorder="1"/>
    <xf numFmtId="0" fontId="9" fillId="41" borderId="170" xfId="0" applyFont="1" applyFill="1" applyBorder="1"/>
    <xf numFmtId="0" fontId="9" fillId="19" borderId="169" xfId="0" applyFont="1" applyFill="1" applyBorder="1"/>
    <xf numFmtId="0" fontId="9" fillId="41" borderId="191" xfId="0" applyFont="1" applyFill="1" applyBorder="1"/>
    <xf numFmtId="0" fontId="9" fillId="41" borderId="192" xfId="0" applyFont="1" applyFill="1" applyBorder="1"/>
    <xf numFmtId="0" fontId="9" fillId="19" borderId="192" xfId="0" applyFont="1" applyFill="1" applyBorder="1"/>
    <xf numFmtId="0" fontId="9" fillId="19" borderId="193" xfId="0" applyFont="1" applyFill="1" applyBorder="1"/>
    <xf numFmtId="165" fontId="16" fillId="41" borderId="0" xfId="0" applyNumberFormat="1" applyFont="1" applyFill="1" applyBorder="1" applyAlignment="1">
      <alignment horizontal="left" indent="3"/>
    </xf>
    <xf numFmtId="0" fontId="12" fillId="2" borderId="172" xfId="0" applyFont="1" applyFill="1" applyBorder="1"/>
    <xf numFmtId="0" fontId="21" fillId="2" borderId="172" xfId="0" applyFont="1" applyFill="1" applyBorder="1"/>
    <xf numFmtId="0" fontId="9" fillId="41" borderId="187" xfId="0" applyFont="1" applyFill="1" applyBorder="1"/>
    <xf numFmtId="0" fontId="9" fillId="19" borderId="186" xfId="0" applyFont="1" applyFill="1" applyBorder="1"/>
    <xf numFmtId="0" fontId="9" fillId="41" borderId="194" xfId="0" applyFont="1" applyFill="1" applyBorder="1"/>
    <xf numFmtId="0" fontId="9" fillId="19" borderId="195" xfId="0" applyFont="1" applyFill="1" applyBorder="1"/>
    <xf numFmtId="0" fontId="206" fillId="8" borderId="171" xfId="0" applyFont="1" applyFill="1" applyBorder="1" applyAlignment="1">
      <alignment horizontal="center" vertical="center"/>
    </xf>
    <xf numFmtId="0" fontId="206" fillId="43" borderId="171" xfId="0" applyFont="1" applyFill="1" applyBorder="1" applyAlignment="1">
      <alignment horizontal="center" vertical="center"/>
    </xf>
    <xf numFmtId="0" fontId="206" fillId="8" borderId="173" xfId="0" applyFont="1" applyFill="1" applyBorder="1" applyAlignment="1">
      <alignment horizontal="center" vertical="center"/>
    </xf>
    <xf numFmtId="0" fontId="206" fillId="43" borderId="173" xfId="0" applyFont="1" applyFill="1" applyBorder="1" applyAlignment="1">
      <alignment horizontal="center" vertical="center"/>
    </xf>
    <xf numFmtId="0" fontId="160" fillId="38" borderId="0" xfId="0" applyFont="1" applyFill="1" applyBorder="1" applyAlignment="1">
      <alignment horizontal="center" vertical="center"/>
    </xf>
    <xf numFmtId="0" fontId="95" fillId="38" borderId="0" xfId="0" applyFont="1" applyFill="1" applyBorder="1" applyAlignment="1">
      <alignment vertical="top" wrapText="1"/>
    </xf>
    <xf numFmtId="0" fontId="9" fillId="38" borderId="0" xfId="0" applyFont="1" applyFill="1" applyBorder="1" applyAlignment="1">
      <alignment horizontal="right" vertical="center" wrapText="1"/>
    </xf>
    <xf numFmtId="0" fontId="184" fillId="38" borderId="0" xfId="0" applyFont="1" applyFill="1" applyBorder="1" applyAlignment="1">
      <alignment horizontal="right" vertical="top"/>
    </xf>
    <xf numFmtId="0" fontId="175" fillId="38" borderId="0" xfId="0" applyFont="1" applyFill="1" applyBorder="1" applyAlignment="1">
      <alignment vertical="center"/>
    </xf>
    <xf numFmtId="0" fontId="185" fillId="39" borderId="180" xfId="4" applyFont="1" applyFill="1" applyBorder="1" applyAlignment="1">
      <alignment horizontal="center" vertical="center"/>
    </xf>
    <xf numFmtId="0" fontId="112" fillId="39" borderId="181" xfId="0" applyFont="1" applyFill="1" applyBorder="1" applyAlignment="1">
      <alignment horizontal="left" vertical="center" wrapText="1"/>
    </xf>
    <xf numFmtId="0" fontId="160" fillId="39" borderId="181" xfId="0" applyFont="1" applyFill="1" applyBorder="1" applyAlignment="1">
      <alignment horizontal="center" vertical="center"/>
    </xf>
    <xf numFmtId="0" fontId="169" fillId="39" borderId="182" xfId="4" applyFont="1" applyFill="1" applyBorder="1" applyAlignment="1">
      <alignment horizontal="center" vertical="center"/>
    </xf>
    <xf numFmtId="0" fontId="160" fillId="38" borderId="168" xfId="0" applyFont="1" applyFill="1" applyBorder="1" applyAlignment="1">
      <alignment horizontal="center" vertical="center"/>
    </xf>
    <xf numFmtId="0" fontId="160" fillId="38" borderId="167" xfId="0" applyFont="1" applyFill="1" applyBorder="1" applyAlignment="1">
      <alignment horizontal="center" vertical="center"/>
    </xf>
    <xf numFmtId="0" fontId="112" fillId="40" borderId="168" xfId="0" applyFont="1" applyFill="1" applyBorder="1" applyAlignment="1">
      <alignment horizontal="left" vertical="center" wrapText="1"/>
    </xf>
    <xf numFmtId="0" fontId="112" fillId="40" borderId="167" xfId="0" applyFont="1" applyFill="1" applyBorder="1" applyAlignment="1">
      <alignment horizontal="left" vertical="center" wrapText="1"/>
    </xf>
    <xf numFmtId="0" fontId="112" fillId="40" borderId="183" xfId="0" applyFont="1" applyFill="1" applyBorder="1" applyAlignment="1">
      <alignment horizontal="left" vertical="center" wrapText="1"/>
    </xf>
    <xf numFmtId="0" fontId="112" fillId="40" borderId="184" xfId="0" applyFont="1" applyFill="1" applyBorder="1" applyAlignment="1">
      <alignment horizontal="left" vertical="center" wrapText="1"/>
    </xf>
    <xf numFmtId="0" fontId="112" fillId="40" borderId="185" xfId="0" applyFont="1" applyFill="1" applyBorder="1" applyAlignment="1">
      <alignment horizontal="left" vertical="center" wrapText="1"/>
    </xf>
    <xf numFmtId="0" fontId="159" fillId="8" borderId="180" xfId="0" applyFont="1" applyFill="1" applyBorder="1" applyAlignment="1">
      <alignment horizontal="center" vertical="center"/>
    </xf>
    <xf numFmtId="0" fontId="21" fillId="8" borderId="181" xfId="0" applyFont="1" applyFill="1" applyBorder="1"/>
    <xf numFmtId="0" fontId="159" fillId="8" borderId="196" xfId="0" applyFont="1" applyFill="1" applyBorder="1" applyAlignment="1">
      <alignment horizontal="center" vertical="center"/>
    </xf>
    <xf numFmtId="0" fontId="159" fillId="8" borderId="182" xfId="0" applyFont="1" applyFill="1" applyBorder="1" applyAlignment="1">
      <alignment horizontal="center" vertical="center"/>
    </xf>
    <xf numFmtId="0" fontId="160" fillId="9" borderId="168" xfId="0" applyFont="1" applyFill="1" applyBorder="1" applyAlignment="1">
      <alignment horizontal="center" vertical="center"/>
    </xf>
    <xf numFmtId="0" fontId="160" fillId="9" borderId="167" xfId="0" applyFont="1" applyFill="1" applyBorder="1" applyAlignment="1">
      <alignment horizontal="center" vertical="center"/>
    </xf>
    <xf numFmtId="0" fontId="160" fillId="9" borderId="183" xfId="0" applyFont="1" applyFill="1" applyBorder="1" applyAlignment="1">
      <alignment horizontal="center" vertical="center"/>
    </xf>
    <xf numFmtId="0" fontId="112" fillId="9" borderId="184" xfId="0" applyFont="1" applyFill="1" applyBorder="1" applyAlignment="1">
      <alignment horizontal="left" vertical="center" wrapText="1"/>
    </xf>
    <xf numFmtId="0" fontId="160" fillId="9" borderId="185" xfId="0" applyFont="1" applyFill="1" applyBorder="1" applyAlignment="1">
      <alignment horizontal="center" vertical="center"/>
    </xf>
    <xf numFmtId="165" fontId="92" fillId="9" borderId="0" xfId="0" applyNumberFormat="1" applyFont="1" applyFill="1" applyBorder="1"/>
    <xf numFmtId="165" fontId="92" fillId="9" borderId="0" xfId="0" applyNumberFormat="1" applyFont="1" applyFill="1" applyBorder="1" applyAlignment="1">
      <alignment horizontal="left" indent="2"/>
    </xf>
    <xf numFmtId="165" fontId="16" fillId="9" borderId="0" xfId="0" applyNumberFormat="1" applyFont="1" applyFill="1" applyBorder="1"/>
    <xf numFmtId="0" fontId="16" fillId="9" borderId="0" xfId="0" applyFont="1" applyFill="1" applyBorder="1"/>
    <xf numFmtId="0" fontId="9" fillId="9" borderId="184" xfId="0" applyFont="1" applyFill="1" applyBorder="1"/>
    <xf numFmtId="0" fontId="159" fillId="8" borderId="167" xfId="0" applyFont="1" applyFill="1" applyBorder="1" applyAlignment="1">
      <alignment horizontal="center" vertical="center"/>
    </xf>
    <xf numFmtId="0" fontId="160" fillId="31" borderId="167" xfId="0" applyFont="1" applyFill="1" applyBorder="1" applyAlignment="1">
      <alignment horizontal="center" vertical="center"/>
    </xf>
    <xf numFmtId="0" fontId="9" fillId="9" borderId="0" xfId="0" applyFont="1" applyFill="1" applyBorder="1" applyAlignment="1">
      <alignment vertical="top" wrapText="1"/>
    </xf>
    <xf numFmtId="0" fontId="150" fillId="9" borderId="184" xfId="0" applyFont="1" applyFill="1" applyBorder="1" applyAlignment="1">
      <alignment horizontal="left" vertical="center"/>
    </xf>
    <xf numFmtId="0" fontId="93" fillId="9" borderId="0" xfId="0" applyFont="1" applyFill="1" applyBorder="1" applyAlignment="1">
      <alignment vertical="center"/>
    </xf>
    <xf numFmtId="0" fontId="93" fillId="9" borderId="0" xfId="0" applyFont="1" applyFill="1" applyBorder="1" applyAlignment="1">
      <alignment horizontal="left" vertical="center" indent="2"/>
    </xf>
    <xf numFmtId="0" fontId="126" fillId="9" borderId="184" xfId="0" applyFont="1" applyFill="1" applyBorder="1" applyAlignment="1">
      <alignment vertical="top" wrapText="1"/>
    </xf>
    <xf numFmtId="0" fontId="159" fillId="29" borderId="180" xfId="0" applyFont="1" applyFill="1" applyBorder="1" applyAlignment="1">
      <alignment horizontal="center" vertical="center"/>
    </xf>
    <xf numFmtId="0" fontId="159" fillId="29" borderId="182" xfId="0" applyFont="1" applyFill="1" applyBorder="1" applyAlignment="1">
      <alignment horizontal="center" vertical="center"/>
    </xf>
    <xf numFmtId="0" fontId="160" fillId="24" borderId="168" xfId="0" applyFont="1" applyFill="1" applyBorder="1" applyAlignment="1">
      <alignment horizontal="center" vertical="center"/>
    </xf>
    <xf numFmtId="0" fontId="160" fillId="24" borderId="167" xfId="0" applyFont="1" applyFill="1" applyBorder="1" applyAlignment="1">
      <alignment horizontal="center" vertical="center"/>
    </xf>
    <xf numFmtId="0" fontId="160" fillId="10" borderId="168" xfId="0" applyFont="1" applyFill="1" applyBorder="1" applyAlignment="1">
      <alignment horizontal="center" vertical="center"/>
    </xf>
    <xf numFmtId="0" fontId="160" fillId="10" borderId="167" xfId="0" applyFont="1" applyFill="1" applyBorder="1" applyAlignment="1">
      <alignment horizontal="center" vertical="center"/>
    </xf>
    <xf numFmtId="0" fontId="9" fillId="10" borderId="0" xfId="0" applyFont="1" applyFill="1" applyBorder="1"/>
    <xf numFmtId="0" fontId="160" fillId="32" borderId="168" xfId="0" applyFont="1" applyFill="1" applyBorder="1" applyAlignment="1">
      <alignment horizontal="center" vertical="center"/>
    </xf>
    <xf numFmtId="0" fontId="160" fillId="32" borderId="167" xfId="0" applyFont="1" applyFill="1" applyBorder="1" applyAlignment="1">
      <alignment horizontal="center" vertical="center"/>
    </xf>
    <xf numFmtId="0" fontId="160" fillId="32" borderId="183" xfId="0" applyFont="1" applyFill="1" applyBorder="1" applyAlignment="1">
      <alignment horizontal="center" vertical="center"/>
    </xf>
    <xf numFmtId="0" fontId="9" fillId="32" borderId="184" xfId="0" applyFont="1" applyFill="1" applyBorder="1"/>
    <xf numFmtId="0" fontId="160" fillId="32" borderId="185" xfId="0" applyFont="1" applyFill="1" applyBorder="1" applyAlignment="1">
      <alignment horizontal="center" vertical="center"/>
    </xf>
    <xf numFmtId="0" fontId="159" fillId="28" borderId="180" xfId="0" applyFont="1" applyFill="1" applyBorder="1" applyAlignment="1">
      <alignment horizontal="center" vertical="center"/>
    </xf>
    <xf numFmtId="0" fontId="159" fillId="28" borderId="196" xfId="0" applyFont="1" applyFill="1" applyBorder="1" applyAlignment="1">
      <alignment horizontal="center" vertical="center"/>
    </xf>
    <xf numFmtId="0" fontId="159" fillId="28" borderId="182" xfId="0" applyFont="1" applyFill="1" applyBorder="1" applyAlignment="1">
      <alignment horizontal="center" vertical="center"/>
    </xf>
    <xf numFmtId="0" fontId="160" fillId="19" borderId="168" xfId="0" applyFont="1" applyFill="1" applyBorder="1" applyAlignment="1">
      <alignment horizontal="center" vertical="center"/>
    </xf>
    <xf numFmtId="0" fontId="160" fillId="19" borderId="167" xfId="0" applyFont="1" applyFill="1" applyBorder="1" applyAlignment="1">
      <alignment horizontal="center" vertical="center"/>
    </xf>
    <xf numFmtId="0" fontId="160" fillId="19" borderId="183" xfId="0" applyFont="1" applyFill="1" applyBorder="1" applyAlignment="1">
      <alignment horizontal="center" vertical="center"/>
    </xf>
    <xf numFmtId="0" fontId="9" fillId="19" borderId="184" xfId="0" applyFont="1" applyFill="1" applyBorder="1"/>
    <xf numFmtId="0" fontId="160" fillId="19" borderId="185" xfId="0" applyFont="1" applyFill="1" applyBorder="1" applyAlignment="1">
      <alignment horizontal="center" vertical="center"/>
    </xf>
    <xf numFmtId="0" fontId="159" fillId="2" borderId="180" xfId="0" applyFont="1" applyFill="1" applyBorder="1" applyAlignment="1">
      <alignment horizontal="center" vertical="center"/>
    </xf>
    <xf numFmtId="0" fontId="159" fillId="2" borderId="196" xfId="0" applyFont="1" applyFill="1" applyBorder="1" applyAlignment="1">
      <alignment horizontal="center" vertical="center"/>
    </xf>
    <xf numFmtId="0" fontId="159" fillId="2" borderId="182" xfId="0" applyFont="1" applyFill="1" applyBorder="1" applyAlignment="1">
      <alignment horizontal="center" vertical="center"/>
    </xf>
    <xf numFmtId="0" fontId="160" fillId="10" borderId="183" xfId="0" applyFont="1" applyFill="1" applyBorder="1" applyAlignment="1">
      <alignment horizontal="center" vertical="center"/>
    </xf>
    <xf numFmtId="0" fontId="9" fillId="10" borderId="184" xfId="0" applyFont="1" applyFill="1" applyBorder="1"/>
    <xf numFmtId="0" fontId="160" fillId="10" borderId="185" xfId="0" applyFont="1" applyFill="1" applyBorder="1" applyAlignment="1">
      <alignment horizontal="center" vertical="center"/>
    </xf>
    <xf numFmtId="0" fontId="159" fillId="2" borderId="181" xfId="0" applyFont="1" applyFill="1" applyBorder="1" applyAlignment="1">
      <alignment horizontal="center" vertical="center"/>
    </xf>
    <xf numFmtId="0" fontId="159" fillId="2" borderId="168" xfId="0" applyFont="1" applyFill="1" applyBorder="1" applyAlignment="1">
      <alignment horizontal="center" vertical="center"/>
    </xf>
    <xf numFmtId="0" fontId="9" fillId="4" borderId="179" xfId="0" applyFont="1" applyFill="1" applyBorder="1"/>
    <xf numFmtId="0" fontId="102" fillId="19" borderId="0" xfId="0" applyFont="1" applyFill="1" applyBorder="1" applyAlignment="1">
      <alignment horizontal="center"/>
    </xf>
    <xf numFmtId="0" fontId="15" fillId="19" borderId="0" xfId="0" applyFont="1" applyFill="1" applyBorder="1"/>
    <xf numFmtId="0" fontId="7" fillId="19" borderId="0" xfId="0" applyFont="1" applyFill="1" applyBorder="1"/>
    <xf numFmtId="0" fontId="35" fillId="19" borderId="0" xfId="0" applyFont="1" applyFill="1" applyBorder="1" applyAlignment="1">
      <alignment vertical="top" wrapText="1"/>
    </xf>
    <xf numFmtId="0" fontId="95" fillId="19" borderId="0" xfId="0" applyFont="1" applyFill="1" applyBorder="1"/>
    <xf numFmtId="0" fontId="159" fillId="33" borderId="180" xfId="0" applyFont="1" applyFill="1" applyBorder="1" applyAlignment="1">
      <alignment horizontal="center" vertical="center"/>
    </xf>
    <xf numFmtId="0" fontId="159" fillId="33" borderId="196" xfId="0" applyFont="1" applyFill="1" applyBorder="1" applyAlignment="1">
      <alignment horizontal="center" vertical="center"/>
    </xf>
    <xf numFmtId="0" fontId="159" fillId="33" borderId="182" xfId="0" applyFont="1" applyFill="1" applyBorder="1" applyAlignment="1">
      <alignment horizontal="center" vertical="center"/>
    </xf>
    <xf numFmtId="0" fontId="160" fillId="26" borderId="168" xfId="0" applyFont="1" applyFill="1" applyBorder="1" applyAlignment="1">
      <alignment horizontal="center" vertical="center"/>
    </xf>
    <xf numFmtId="0" fontId="160" fillId="26" borderId="167" xfId="0" applyFont="1" applyFill="1" applyBorder="1" applyAlignment="1">
      <alignment horizontal="center" vertical="center"/>
    </xf>
    <xf numFmtId="0" fontId="160" fillId="26" borderId="183" xfId="0" applyFont="1" applyFill="1" applyBorder="1" applyAlignment="1">
      <alignment horizontal="center" vertical="center"/>
    </xf>
    <xf numFmtId="0" fontId="9" fillId="26" borderId="184" xfId="0" applyFont="1" applyFill="1" applyBorder="1"/>
    <xf numFmtId="0" fontId="160" fillId="26" borderId="185" xfId="0" applyFont="1" applyFill="1" applyBorder="1" applyAlignment="1">
      <alignment horizontal="center" vertical="center"/>
    </xf>
    <xf numFmtId="0" fontId="124" fillId="26" borderId="184" xfId="0" applyFont="1" applyFill="1" applyBorder="1" applyAlignment="1">
      <alignment horizontal="left" vertical="top" wrapText="1"/>
    </xf>
    <xf numFmtId="0" fontId="92" fillId="19" borderId="0" xfId="0" applyFont="1" applyFill="1" applyBorder="1"/>
    <xf numFmtId="0" fontId="126" fillId="19" borderId="0" xfId="0" applyFont="1" applyFill="1" applyBorder="1" applyAlignment="1">
      <alignment vertical="top" wrapText="1"/>
    </xf>
    <xf numFmtId="0" fontId="9" fillId="5" borderId="0" xfId="0" applyFont="1" applyFill="1" applyBorder="1"/>
    <xf numFmtId="0" fontId="161" fillId="32" borderId="168" xfId="0" applyFont="1" applyFill="1" applyBorder="1" applyAlignment="1">
      <alignment horizontal="center" vertical="center" wrapText="1"/>
    </xf>
    <xf numFmtId="0" fontId="73" fillId="42" borderId="0" xfId="0" applyFont="1" applyFill="1" applyBorder="1" applyAlignment="1">
      <alignment vertical="center" wrapText="1"/>
    </xf>
    <xf numFmtId="0" fontId="161" fillId="32" borderId="167" xfId="0" applyFont="1" applyFill="1" applyBorder="1" applyAlignment="1">
      <alignment horizontal="center" vertical="center" wrapText="1"/>
    </xf>
    <xf numFmtId="0" fontId="73" fillId="32" borderId="0" xfId="0" applyFont="1" applyFill="1" applyBorder="1" applyAlignment="1">
      <alignment vertical="center" wrapText="1"/>
    </xf>
    <xf numFmtId="0" fontId="35" fillId="26" borderId="0" xfId="0" applyFont="1" applyFill="1" applyBorder="1" applyAlignment="1">
      <alignment vertical="top" wrapText="1"/>
    </xf>
    <xf numFmtId="0" fontId="95" fillId="26" borderId="0" xfId="0" applyFont="1" applyFill="1" applyBorder="1"/>
    <xf numFmtId="0" fontId="92" fillId="26" borderId="0" xfId="0" applyFont="1" applyFill="1" applyBorder="1" applyAlignment="1">
      <alignment vertical="center" wrapText="1"/>
    </xf>
    <xf numFmtId="0" fontId="160" fillId="37" borderId="168" xfId="0" applyFont="1" applyFill="1" applyBorder="1" applyAlignment="1">
      <alignment horizontal="center" vertical="center"/>
    </xf>
    <xf numFmtId="0" fontId="160" fillId="37" borderId="167" xfId="0" applyFont="1" applyFill="1" applyBorder="1" applyAlignment="1">
      <alignment horizontal="center" vertical="center"/>
    </xf>
    <xf numFmtId="0" fontId="160" fillId="37" borderId="183" xfId="0" applyFont="1" applyFill="1" applyBorder="1" applyAlignment="1">
      <alignment horizontal="center" vertical="center"/>
    </xf>
    <xf numFmtId="0" fontId="9" fillId="37" borderId="184" xfId="0" applyFont="1" applyFill="1" applyBorder="1"/>
    <xf numFmtId="0" fontId="160" fillId="37" borderId="185" xfId="0" applyFont="1" applyFill="1" applyBorder="1" applyAlignment="1">
      <alignment horizontal="center" vertical="center"/>
    </xf>
    <xf numFmtId="0" fontId="160" fillId="11" borderId="168" xfId="0" applyFont="1" applyFill="1" applyBorder="1" applyAlignment="1">
      <alignment horizontal="center" vertical="center"/>
    </xf>
    <xf numFmtId="0" fontId="160" fillId="11" borderId="167" xfId="0" applyFont="1" applyFill="1" applyBorder="1" applyAlignment="1">
      <alignment horizontal="center" vertical="center"/>
    </xf>
    <xf numFmtId="0" fontId="160" fillId="11" borderId="183" xfId="0" applyFont="1" applyFill="1" applyBorder="1" applyAlignment="1">
      <alignment horizontal="center" vertical="center"/>
    </xf>
    <xf numFmtId="0" fontId="9" fillId="11" borderId="184" xfId="0" applyFont="1" applyFill="1" applyBorder="1"/>
    <xf numFmtId="0" fontId="160" fillId="11" borderId="185" xfId="0" applyFont="1" applyFill="1" applyBorder="1" applyAlignment="1">
      <alignment horizontal="center" vertical="center"/>
    </xf>
    <xf numFmtId="0" fontId="9" fillId="11" borderId="168" xfId="0" applyFont="1" applyFill="1" applyBorder="1"/>
    <xf numFmtId="0" fontId="9" fillId="11" borderId="183" xfId="0" applyFont="1" applyFill="1" applyBorder="1"/>
    <xf numFmtId="0" fontId="159" fillId="36" borderId="180" xfId="0" applyFont="1" applyFill="1" applyBorder="1" applyAlignment="1">
      <alignment horizontal="center" vertical="center"/>
    </xf>
    <xf numFmtId="0" fontId="159" fillId="36" borderId="196" xfId="0" applyFont="1" applyFill="1" applyBorder="1" applyAlignment="1">
      <alignment horizontal="center" vertical="center"/>
    </xf>
    <xf numFmtId="0" fontId="159" fillId="36" borderId="182" xfId="0" applyFont="1" applyFill="1" applyBorder="1" applyAlignment="1">
      <alignment horizontal="center" vertical="center"/>
    </xf>
    <xf numFmtId="0" fontId="160" fillId="36" borderId="168" xfId="0" applyFont="1" applyFill="1" applyBorder="1" applyAlignment="1">
      <alignment horizontal="center" vertical="center"/>
    </xf>
    <xf numFmtId="0" fontId="9" fillId="36" borderId="0" xfId="0" applyFont="1" applyFill="1" applyBorder="1"/>
    <xf numFmtId="0" fontId="160" fillId="36" borderId="167" xfId="0" applyFont="1" applyFill="1" applyBorder="1" applyAlignment="1">
      <alignment horizontal="center" vertical="center"/>
    </xf>
    <xf numFmtId="0" fontId="160" fillId="36" borderId="183" xfId="0" applyFont="1" applyFill="1" applyBorder="1" applyAlignment="1">
      <alignment horizontal="center" vertical="center"/>
    </xf>
    <xf numFmtId="0" fontId="9" fillId="36" borderId="184" xfId="0" applyFont="1" applyFill="1" applyBorder="1"/>
    <xf numFmtId="0" fontId="160" fillId="36" borderId="185" xfId="0" applyFont="1" applyFill="1" applyBorder="1" applyAlignment="1">
      <alignment horizontal="center" vertical="center"/>
    </xf>
    <xf numFmtId="0" fontId="159" fillId="36" borderId="181" xfId="0" applyFont="1" applyFill="1" applyBorder="1" applyAlignment="1">
      <alignment horizontal="center" vertical="center"/>
    </xf>
    <xf numFmtId="0" fontId="207" fillId="2" borderId="190" xfId="0" applyFont="1" applyFill="1" applyBorder="1" applyAlignment="1">
      <alignment horizontal="center" vertical="center"/>
    </xf>
    <xf numFmtId="0" fontId="207" fillId="2" borderId="188" xfId="0" applyFont="1" applyFill="1" applyBorder="1" applyAlignment="1">
      <alignment horizontal="center" vertical="center"/>
    </xf>
    <xf numFmtId="0" fontId="93" fillId="4" borderId="3" xfId="0" applyFont="1" applyFill="1" applyBorder="1" applyAlignment="1">
      <alignment horizontal="left" vertical="center" indent="1"/>
    </xf>
    <xf numFmtId="0" fontId="93" fillId="4" borderId="13" xfId="0" applyFont="1" applyFill="1" applyBorder="1" applyAlignment="1">
      <alignment horizontal="left" vertical="center" indent="1"/>
    </xf>
    <xf numFmtId="0" fontId="93" fillId="4" borderId="4" xfId="0" applyFont="1" applyFill="1" applyBorder="1" applyAlignment="1">
      <alignment horizontal="left" vertical="center" indent="1"/>
    </xf>
    <xf numFmtId="0" fontId="93" fillId="4" borderId="3" xfId="0" applyFont="1" applyFill="1" applyBorder="1" applyAlignment="1">
      <alignment horizontal="left" vertical="center"/>
    </xf>
    <xf numFmtId="0" fontId="93" fillId="4" borderId="13" xfId="0" applyFont="1" applyFill="1" applyBorder="1" applyAlignment="1">
      <alignment horizontal="left" vertical="center"/>
    </xf>
    <xf numFmtId="0" fontId="93" fillId="4" borderId="4" xfId="0" applyFont="1" applyFill="1" applyBorder="1" applyAlignment="1">
      <alignment horizontal="left" vertical="center"/>
    </xf>
    <xf numFmtId="0" fontId="108" fillId="7" borderId="0" xfId="0" applyFont="1" applyFill="1" applyBorder="1"/>
    <xf numFmtId="0" fontId="160" fillId="7" borderId="168" xfId="0" applyFont="1" applyFill="1" applyBorder="1" applyAlignment="1">
      <alignment horizontal="center" vertical="center"/>
    </xf>
    <xf numFmtId="0" fontId="208" fillId="9" borderId="0" xfId="0" applyFont="1" applyFill="1" applyBorder="1" applyAlignment="1">
      <alignment horizontal="right" vertical="center"/>
    </xf>
    <xf numFmtId="0" fontId="40" fillId="4" borderId="0" xfId="0" applyFont="1" applyFill="1"/>
    <xf numFmtId="0" fontId="209" fillId="44" borderId="0" xfId="0" applyFont="1" applyFill="1" applyBorder="1" applyAlignment="1">
      <alignment horizontal="right" indent="1"/>
    </xf>
    <xf numFmtId="0" fontId="211" fillId="44" borderId="0" xfId="0" applyFont="1" applyFill="1" applyBorder="1" applyAlignment="1">
      <alignment horizontal="right"/>
    </xf>
    <xf numFmtId="0" fontId="195" fillId="44" borderId="0" xfId="0" applyFont="1" applyFill="1" applyBorder="1" applyAlignment="1">
      <alignment horizontal="right"/>
    </xf>
    <xf numFmtId="0" fontId="112" fillId="44" borderId="0" xfId="0" applyFont="1" applyFill="1" applyBorder="1" applyAlignment="1">
      <alignment horizontal="left"/>
    </xf>
    <xf numFmtId="0" fontId="214" fillId="44" borderId="0" xfId="0" applyFont="1" applyFill="1" applyBorder="1"/>
    <xf numFmtId="0" fontId="194" fillId="44" borderId="0" xfId="0" applyFont="1" applyFill="1" applyBorder="1"/>
    <xf numFmtId="0" fontId="215" fillId="44" borderId="0" xfId="0" applyFont="1" applyFill="1" applyBorder="1"/>
    <xf numFmtId="0" fontId="215" fillId="44" borderId="0" xfId="0" applyFont="1" applyFill="1" applyBorder="1" applyAlignment="1">
      <alignment vertical="top"/>
    </xf>
    <xf numFmtId="0" fontId="194" fillId="44" borderId="0" xfId="0" applyFont="1" applyFill="1" applyBorder="1" applyAlignment="1">
      <alignment wrapText="1"/>
    </xf>
    <xf numFmtId="0" fontId="22" fillId="44" borderId="0" xfId="0" applyFont="1" applyFill="1" applyBorder="1"/>
    <xf numFmtId="0" fontId="216" fillId="44" borderId="0" xfId="0" applyFont="1" applyFill="1" applyBorder="1"/>
    <xf numFmtId="0" fontId="217" fillId="44" borderId="0" xfId="0" applyFont="1" applyFill="1" applyBorder="1"/>
    <xf numFmtId="0" fontId="219" fillId="44" borderId="0" xfId="0" applyFont="1" applyFill="1" applyBorder="1"/>
    <xf numFmtId="0" fontId="220" fillId="44" borderId="0" xfId="0" applyFont="1" applyFill="1" applyBorder="1" applyAlignment="1">
      <alignment horizontal="left" indent="4"/>
    </xf>
    <xf numFmtId="0" fontId="221" fillId="44" borderId="0" xfId="0" applyFont="1" applyFill="1"/>
    <xf numFmtId="0" fontId="223" fillId="0" borderId="0" xfId="0" applyFont="1"/>
    <xf numFmtId="0" fontId="209" fillId="44" borderId="0" xfId="0" applyFont="1" applyFill="1" applyBorder="1"/>
    <xf numFmtId="0" fontId="232" fillId="44" borderId="0" xfId="0" applyFont="1" applyFill="1" applyBorder="1" applyAlignment="1">
      <alignment horizontal="right" vertical="center"/>
    </xf>
    <xf numFmtId="0" fontId="16" fillId="41" borderId="0" xfId="0" applyFont="1" applyFill="1" applyBorder="1" applyAlignment="1">
      <alignment horizontal="left" vertical="center"/>
    </xf>
    <xf numFmtId="0" fontId="16" fillId="37" borderId="0" xfId="0" applyFont="1" applyFill="1" applyBorder="1" applyAlignment="1">
      <alignment horizontal="left" vertical="center"/>
    </xf>
    <xf numFmtId="0" fontId="16" fillId="37" borderId="151" xfId="0" applyFont="1" applyFill="1" applyBorder="1" applyAlignment="1">
      <alignment horizontal="left" vertical="center"/>
    </xf>
    <xf numFmtId="0" fontId="176" fillId="39" borderId="156" xfId="4" applyFont="1" applyFill="1" applyBorder="1" applyAlignment="1">
      <alignment horizontal="center" vertical="center" wrapText="1"/>
    </xf>
    <xf numFmtId="0" fontId="176" fillId="39" borderId="157" xfId="4" applyFont="1" applyFill="1" applyBorder="1" applyAlignment="1">
      <alignment horizontal="center" vertical="center" wrapText="1"/>
    </xf>
    <xf numFmtId="0" fontId="176" fillId="39" borderId="158" xfId="4" applyFont="1" applyFill="1" applyBorder="1" applyAlignment="1">
      <alignment horizontal="center" vertical="center" wrapText="1"/>
    </xf>
    <xf numFmtId="0" fontId="112" fillId="38" borderId="0" xfId="0" applyFont="1" applyFill="1" applyBorder="1" applyAlignment="1">
      <alignment horizontal="left" vertical="center" wrapText="1"/>
    </xf>
    <xf numFmtId="0" fontId="183" fillId="38" borderId="0" xfId="0" applyFont="1" applyFill="1" applyBorder="1" applyAlignment="1">
      <alignment horizontal="left" vertical="center"/>
    </xf>
    <xf numFmtId="0" fontId="16" fillId="37" borderId="146" xfId="0" applyFont="1" applyFill="1" applyBorder="1" applyAlignment="1">
      <alignment horizontal="left" vertical="center"/>
    </xf>
    <xf numFmtId="0" fontId="16" fillId="41" borderId="151" xfId="0" applyFont="1" applyFill="1" applyBorder="1" applyAlignment="1">
      <alignment horizontal="left" vertical="center"/>
    </xf>
    <xf numFmtId="0" fontId="16" fillId="41" borderId="155" xfId="0" applyFont="1" applyFill="1" applyBorder="1" applyAlignment="1">
      <alignment horizontal="left" vertical="center"/>
    </xf>
    <xf numFmtId="0" fontId="155" fillId="38" borderId="0" xfId="0" applyFont="1" applyFill="1" applyBorder="1" applyAlignment="1">
      <alignment horizontal="left" vertical="top"/>
    </xf>
    <xf numFmtId="0" fontId="112" fillId="4" borderId="3" xfId="0" applyFont="1" applyFill="1" applyBorder="1" applyAlignment="1">
      <alignment horizontal="left" vertical="center"/>
    </xf>
    <xf numFmtId="0" fontId="112" fillId="4" borderId="13" xfId="0" applyFont="1" applyFill="1" applyBorder="1" applyAlignment="1">
      <alignment horizontal="left" vertical="center"/>
    </xf>
    <xf numFmtId="0" fontId="112" fillId="4" borderId="4" xfId="0" applyFont="1" applyFill="1" applyBorder="1" applyAlignment="1">
      <alignment horizontal="left" vertical="center"/>
    </xf>
    <xf numFmtId="0" fontId="170" fillId="38" borderId="0" xfId="0" applyFont="1" applyFill="1" applyBorder="1" applyAlignment="1">
      <alignment horizontal="left" vertical="top" wrapText="1"/>
    </xf>
    <xf numFmtId="0" fontId="95" fillId="38" borderId="0" xfId="0" applyFont="1" applyFill="1" applyBorder="1" applyAlignment="1">
      <alignment horizontal="left" vertical="top" wrapText="1"/>
    </xf>
    <xf numFmtId="0" fontId="112" fillId="38" borderId="0" xfId="0" applyFont="1" applyFill="1" applyBorder="1" applyAlignment="1">
      <alignment horizontal="left" wrapText="1"/>
    </xf>
    <xf numFmtId="0" fontId="121" fillId="19" borderId="0" xfId="0" applyFont="1" applyFill="1" applyBorder="1" applyAlignment="1">
      <alignment horizontal="left" vertical="top" wrapText="1"/>
    </xf>
    <xf numFmtId="0" fontId="112" fillId="4" borderId="100" xfId="0" applyFont="1" applyFill="1" applyBorder="1" applyAlignment="1">
      <alignment horizontal="left" vertical="center" wrapText="1" indent="1"/>
    </xf>
    <xf numFmtId="0" fontId="112" fillId="4" borderId="101" xfId="0" applyFont="1" applyFill="1" applyBorder="1" applyAlignment="1">
      <alignment horizontal="left" vertical="center" wrapText="1" indent="1"/>
    </xf>
    <xf numFmtId="0" fontId="112" fillId="4" borderId="102" xfId="0" applyFont="1" applyFill="1" applyBorder="1" applyAlignment="1">
      <alignment horizontal="left" vertical="center" wrapText="1" indent="1"/>
    </xf>
    <xf numFmtId="0" fontId="112" fillId="4" borderId="103" xfId="0" applyFont="1" applyFill="1" applyBorder="1" applyAlignment="1">
      <alignment horizontal="left" vertical="center" wrapText="1" indent="1"/>
    </xf>
    <xf numFmtId="0" fontId="112" fillId="4" borderId="104" xfId="0" applyFont="1" applyFill="1" applyBorder="1" applyAlignment="1">
      <alignment horizontal="left" vertical="center" wrapText="1" indent="1"/>
    </xf>
    <xf numFmtId="0" fontId="112" fillId="4" borderId="105" xfId="0" applyFont="1" applyFill="1" applyBorder="1" applyAlignment="1">
      <alignment horizontal="left" vertical="center" wrapText="1" indent="1"/>
    </xf>
    <xf numFmtId="0" fontId="126" fillId="9" borderId="0" xfId="0" applyFont="1" applyFill="1" applyBorder="1" applyAlignment="1">
      <alignment horizontal="left" vertical="center" wrapText="1"/>
    </xf>
    <xf numFmtId="0" fontId="93" fillId="4" borderId="5" xfId="0" applyFont="1" applyFill="1" applyBorder="1" applyAlignment="1">
      <alignment horizontal="center" vertical="center" wrapText="1"/>
    </xf>
    <xf numFmtId="0" fontId="93" fillId="4" borderId="6" xfId="0" applyFont="1" applyFill="1" applyBorder="1" applyAlignment="1">
      <alignment horizontal="center" vertical="center" wrapText="1"/>
    </xf>
    <xf numFmtId="0" fontId="93" fillId="4" borderId="7" xfId="0" applyFont="1" applyFill="1" applyBorder="1" applyAlignment="1">
      <alignment horizontal="center" vertical="center" wrapText="1"/>
    </xf>
    <xf numFmtId="0" fontId="93" fillId="4" borderId="10" xfId="0" applyFont="1" applyFill="1" applyBorder="1" applyAlignment="1">
      <alignment horizontal="center" vertical="center" wrapText="1"/>
    </xf>
    <xf numFmtId="0" fontId="93" fillId="4" borderId="11" xfId="0" applyFont="1" applyFill="1" applyBorder="1" applyAlignment="1">
      <alignment horizontal="center" vertical="center" wrapText="1"/>
    </xf>
    <xf numFmtId="0" fontId="93" fillId="4" borderId="12" xfId="0" applyFont="1" applyFill="1" applyBorder="1" applyAlignment="1">
      <alignment horizontal="center" vertical="center" wrapText="1"/>
    </xf>
    <xf numFmtId="0" fontId="93" fillId="4" borderId="3" xfId="0" applyFont="1" applyFill="1" applyBorder="1" applyAlignment="1">
      <alignment horizontal="center" vertical="center"/>
    </xf>
    <xf numFmtId="0" fontId="93" fillId="4" borderId="13" xfId="0" applyFont="1" applyFill="1" applyBorder="1" applyAlignment="1">
      <alignment horizontal="center" vertical="center"/>
    </xf>
    <xf numFmtId="0" fontId="93" fillId="4" borderId="4" xfId="0" applyFont="1" applyFill="1" applyBorder="1" applyAlignment="1">
      <alignment horizontal="center" vertical="center"/>
    </xf>
    <xf numFmtId="0" fontId="123" fillId="26" borderId="0" xfId="0" applyFont="1" applyFill="1" applyBorder="1" applyAlignment="1">
      <alignment horizontal="left" vertical="top" wrapText="1"/>
    </xf>
    <xf numFmtId="0" fontId="70" fillId="32" borderId="0" xfId="0" applyFont="1" applyFill="1" applyBorder="1" applyAlignment="1">
      <alignment horizontal="center" vertical="center"/>
    </xf>
    <xf numFmtId="0" fontId="132" fillId="13" borderId="64" xfId="0" applyFont="1" applyFill="1" applyBorder="1" applyAlignment="1">
      <alignment horizontal="center" vertical="center"/>
    </xf>
    <xf numFmtId="0" fontId="132" fillId="13" borderId="65" xfId="0" applyFont="1" applyFill="1" applyBorder="1" applyAlignment="1">
      <alignment horizontal="center" vertical="center"/>
    </xf>
    <xf numFmtId="0" fontId="132" fillId="13" borderId="66" xfId="0" applyFont="1" applyFill="1" applyBorder="1" applyAlignment="1">
      <alignment horizontal="center" vertical="center"/>
    </xf>
    <xf numFmtId="0" fontId="51" fillId="13" borderId="67" xfId="0" applyFont="1" applyFill="1" applyBorder="1" applyAlignment="1">
      <alignment horizontal="center" vertical="top"/>
    </xf>
    <xf numFmtId="0" fontId="51" fillId="13" borderId="68" xfId="0" applyFont="1" applyFill="1" applyBorder="1" applyAlignment="1">
      <alignment horizontal="center" vertical="top"/>
    </xf>
    <xf numFmtId="0" fontId="51" fillId="13" borderId="69" xfId="0" applyFont="1" applyFill="1" applyBorder="1" applyAlignment="1">
      <alignment horizontal="center" vertical="top"/>
    </xf>
    <xf numFmtId="0" fontId="115" fillId="7" borderId="55" xfId="0" applyFont="1" applyFill="1" applyBorder="1" applyAlignment="1">
      <alignment horizontal="center" vertical="center" wrapText="1"/>
    </xf>
    <xf numFmtId="0" fontId="115" fillId="7" borderId="56" xfId="0" applyFont="1" applyFill="1" applyBorder="1" applyAlignment="1">
      <alignment horizontal="center" vertical="center" wrapText="1"/>
    </xf>
    <xf numFmtId="0" fontId="115" fillId="7" borderId="57" xfId="0" applyFont="1" applyFill="1" applyBorder="1" applyAlignment="1">
      <alignment horizontal="center" vertical="center" wrapText="1"/>
    </xf>
    <xf numFmtId="0" fontId="115" fillId="7" borderId="58" xfId="0" applyFont="1" applyFill="1" applyBorder="1" applyAlignment="1">
      <alignment horizontal="center" vertical="center" wrapText="1"/>
    </xf>
    <xf numFmtId="0" fontId="115" fillId="7" borderId="59" xfId="0" applyFont="1" applyFill="1" applyBorder="1" applyAlignment="1">
      <alignment horizontal="center" vertical="center" wrapText="1"/>
    </xf>
    <xf numFmtId="0" fontId="115" fillId="7" borderId="60" xfId="0" applyFont="1" applyFill="1" applyBorder="1" applyAlignment="1">
      <alignment horizontal="center" vertical="center" wrapText="1"/>
    </xf>
    <xf numFmtId="0" fontId="114" fillId="35" borderId="123" xfId="3" applyFont="1" applyFill="1" applyBorder="1" applyAlignment="1">
      <alignment horizontal="center" vertical="center" wrapText="1"/>
    </xf>
    <xf numFmtId="0" fontId="114" fillId="35" borderId="124" xfId="3" applyFont="1" applyFill="1" applyBorder="1" applyAlignment="1">
      <alignment horizontal="center" vertical="center" wrapText="1"/>
    </xf>
    <xf numFmtId="0" fontId="114" fillId="35" borderId="58" xfId="3" applyFont="1" applyFill="1" applyBorder="1" applyAlignment="1">
      <alignment horizontal="center" vertical="center" wrapText="1"/>
    </xf>
    <xf numFmtId="0" fontId="114" fillId="35" borderId="125" xfId="3" applyFont="1" applyFill="1" applyBorder="1" applyAlignment="1">
      <alignment horizontal="center" vertical="center" wrapText="1"/>
    </xf>
    <xf numFmtId="0" fontId="114" fillId="35" borderId="126" xfId="3" applyFont="1" applyFill="1" applyBorder="1" applyAlignment="1">
      <alignment horizontal="center" vertical="center" wrapText="1"/>
    </xf>
    <xf numFmtId="0" fontId="114" fillId="35" borderId="127" xfId="3" applyFont="1" applyFill="1" applyBorder="1" applyAlignment="1">
      <alignment horizontal="center" vertical="center" wrapText="1"/>
    </xf>
    <xf numFmtId="0" fontId="115" fillId="7" borderId="143" xfId="0" applyFont="1" applyFill="1" applyBorder="1" applyAlignment="1">
      <alignment horizontal="center" vertical="center" wrapText="1"/>
    </xf>
    <xf numFmtId="0" fontId="115" fillId="7" borderId="144" xfId="0" applyFont="1" applyFill="1" applyBorder="1" applyAlignment="1">
      <alignment horizontal="center" vertical="center" wrapText="1"/>
    </xf>
    <xf numFmtId="0" fontId="117" fillId="7" borderId="0" xfId="0" applyFont="1" applyFill="1" applyBorder="1" applyAlignment="1">
      <alignment horizontal="center" vertical="center" wrapText="1"/>
    </xf>
    <xf numFmtId="0" fontId="116" fillId="35" borderId="0" xfId="0" applyFont="1" applyFill="1" applyBorder="1" applyAlignment="1">
      <alignment horizontal="center" vertical="center" wrapText="1"/>
    </xf>
    <xf numFmtId="0" fontId="6" fillId="7" borderId="50" xfId="0" applyFont="1" applyFill="1" applyBorder="1" applyAlignment="1">
      <alignment horizontal="center" vertical="center" shrinkToFit="1"/>
    </xf>
    <xf numFmtId="0" fontId="6" fillId="7" borderId="51" xfId="0" applyFont="1" applyFill="1" applyBorder="1" applyAlignment="1">
      <alignment horizontal="center" vertical="center" shrinkToFit="1"/>
    </xf>
    <xf numFmtId="0" fontId="126" fillId="19" borderId="0" xfId="0" applyFont="1" applyFill="1" applyBorder="1" applyAlignment="1">
      <alignment horizontal="left" vertical="top" wrapText="1"/>
    </xf>
    <xf numFmtId="0" fontId="95" fillId="19" borderId="0" xfId="0" applyFont="1" applyFill="1" applyBorder="1" applyAlignment="1">
      <alignment horizontal="center" vertical="top" wrapText="1"/>
    </xf>
    <xf numFmtId="0" fontId="95" fillId="19" borderId="20" xfId="0" applyFont="1" applyFill="1" applyBorder="1" applyAlignment="1">
      <alignment horizontal="center" vertical="top" wrapText="1"/>
    </xf>
    <xf numFmtId="0" fontId="95" fillId="19" borderId="0" xfId="0" applyFont="1" applyFill="1" applyBorder="1" applyAlignment="1">
      <alignment horizontal="center" vertical="center"/>
    </xf>
    <xf numFmtId="0" fontId="126" fillId="4" borderId="14" xfId="0" applyFont="1" applyFill="1" applyBorder="1" applyAlignment="1">
      <alignment horizontal="center" vertical="center" shrinkToFit="1"/>
    </xf>
    <xf numFmtId="0" fontId="126" fillId="4" borderId="15" xfId="0" applyFont="1" applyFill="1" applyBorder="1" applyAlignment="1">
      <alignment horizontal="center" vertical="center" shrinkToFit="1"/>
    </xf>
    <xf numFmtId="0" fontId="126" fillId="4" borderId="16" xfId="0" applyFont="1" applyFill="1" applyBorder="1" applyAlignment="1">
      <alignment horizontal="center" vertical="center" shrinkToFit="1"/>
    </xf>
    <xf numFmtId="0" fontId="126" fillId="4" borderId="19" xfId="0" applyFont="1" applyFill="1" applyBorder="1" applyAlignment="1">
      <alignment horizontal="center" vertical="center" shrinkToFit="1"/>
    </xf>
    <xf numFmtId="0" fontId="126" fillId="4" borderId="20" xfId="0" applyFont="1" applyFill="1" applyBorder="1" applyAlignment="1">
      <alignment horizontal="center" vertical="center" shrinkToFit="1"/>
    </xf>
    <xf numFmtId="0" fontId="126" fillId="4" borderId="21" xfId="0" applyFont="1" applyFill="1" applyBorder="1" applyAlignment="1">
      <alignment horizontal="center" vertical="center" shrinkToFit="1"/>
    </xf>
    <xf numFmtId="0" fontId="144" fillId="32" borderId="0" xfId="0" applyFont="1" applyFill="1" applyBorder="1" applyAlignment="1">
      <alignment horizontal="center" vertical="center" wrapText="1"/>
    </xf>
    <xf numFmtId="0" fontId="143" fillId="32" borderId="0" xfId="0" applyFont="1" applyFill="1" applyBorder="1" applyAlignment="1">
      <alignment horizontal="center" vertical="center" wrapText="1"/>
    </xf>
    <xf numFmtId="0" fontId="144" fillId="10" borderId="0" xfId="0" applyFont="1" applyFill="1" applyBorder="1" applyAlignment="1">
      <alignment horizontal="center" vertical="center" wrapText="1"/>
    </xf>
    <xf numFmtId="0" fontId="141" fillId="19" borderId="0" xfId="0" applyFont="1" applyFill="1" applyBorder="1" applyAlignment="1">
      <alignment horizontal="center" vertical="center"/>
    </xf>
    <xf numFmtId="0" fontId="145" fillId="19" borderId="135" xfId="0" applyFont="1" applyFill="1" applyBorder="1" applyAlignment="1">
      <alignment horizontal="center" vertical="center"/>
    </xf>
    <xf numFmtId="0" fontId="145" fillId="19" borderId="136" xfId="0" applyFont="1" applyFill="1" applyBorder="1" applyAlignment="1">
      <alignment horizontal="center" vertical="center"/>
    </xf>
    <xf numFmtId="0" fontId="145" fillId="19" borderId="137" xfId="0" applyFont="1" applyFill="1" applyBorder="1" applyAlignment="1">
      <alignment horizontal="center" vertical="center"/>
    </xf>
    <xf numFmtId="0" fontId="145" fillId="19" borderId="138" xfId="0" applyFont="1" applyFill="1" applyBorder="1" applyAlignment="1">
      <alignment horizontal="center" vertical="center"/>
    </xf>
    <xf numFmtId="0" fontId="145" fillId="19" borderId="0" xfId="0" applyFont="1" applyFill="1" applyBorder="1" applyAlignment="1">
      <alignment horizontal="center" vertical="center"/>
    </xf>
    <xf numFmtId="0" fontId="145" fillId="19" borderId="139" xfId="0" applyFont="1" applyFill="1" applyBorder="1" applyAlignment="1">
      <alignment horizontal="center" vertical="center"/>
    </xf>
    <xf numFmtId="0" fontId="145" fillId="19" borderId="140" xfId="0" applyFont="1" applyFill="1" applyBorder="1" applyAlignment="1">
      <alignment horizontal="center" vertical="center"/>
    </xf>
    <xf numFmtId="0" fontId="145" fillId="19" borderId="141" xfId="0" applyFont="1" applyFill="1" applyBorder="1" applyAlignment="1">
      <alignment horizontal="center" vertical="center"/>
    </xf>
    <xf numFmtId="0" fontId="145" fillId="19" borderId="142" xfId="0" applyFont="1" applyFill="1" applyBorder="1" applyAlignment="1">
      <alignment horizontal="center" vertical="center"/>
    </xf>
    <xf numFmtId="0" fontId="30" fillId="19" borderId="0" xfId="0" applyFont="1" applyFill="1" applyBorder="1" applyAlignment="1">
      <alignment horizontal="left" vertical="top" wrapText="1"/>
    </xf>
    <xf numFmtId="0" fontId="125" fillId="26" borderId="0" xfId="0" applyFont="1" applyFill="1" applyBorder="1" applyAlignment="1">
      <alignment horizontal="center" vertical="center" wrapText="1"/>
    </xf>
    <xf numFmtId="0" fontId="127" fillId="26" borderId="0" xfId="0" applyFont="1" applyFill="1" applyBorder="1" applyAlignment="1">
      <alignment horizontal="center" vertical="center" wrapText="1"/>
    </xf>
    <xf numFmtId="0" fontId="163" fillId="37" borderId="145" xfId="0" applyFont="1" applyFill="1" applyBorder="1" applyAlignment="1">
      <alignment horizontal="left"/>
    </xf>
    <xf numFmtId="0" fontId="163" fillId="37" borderId="146" xfId="0" applyFont="1" applyFill="1" applyBorder="1" applyAlignment="1">
      <alignment horizontal="left"/>
    </xf>
    <xf numFmtId="0" fontId="163" fillId="37" borderId="153" xfId="0" applyFont="1" applyFill="1" applyBorder="1" applyAlignment="1">
      <alignment horizontal="left"/>
    </xf>
    <xf numFmtId="0" fontId="163" fillId="37" borderId="154" xfId="0" applyFont="1" applyFill="1" applyBorder="1" applyAlignment="1">
      <alignment horizontal="left"/>
    </xf>
    <xf numFmtId="0" fontId="73" fillId="42" borderId="0" xfId="0" applyFont="1" applyFill="1" applyBorder="1" applyAlignment="1">
      <alignment horizontal="center" vertical="center" wrapText="1"/>
    </xf>
    <xf numFmtId="0" fontId="12" fillId="2" borderId="181" xfId="0" applyFont="1" applyFill="1" applyBorder="1" applyAlignment="1">
      <alignment horizontal="left" vertical="center"/>
    </xf>
    <xf numFmtId="0" fontId="75" fillId="24" borderId="0" xfId="0" applyFont="1" applyFill="1" applyBorder="1" applyAlignment="1">
      <alignment horizontal="center" vertical="center"/>
    </xf>
    <xf numFmtId="0" fontId="79" fillId="10" borderId="0" xfId="0" applyFont="1" applyFill="1" applyBorder="1" applyAlignment="1">
      <alignment horizontal="left" vertical="top" wrapText="1"/>
    </xf>
    <xf numFmtId="0" fontId="30" fillId="26" borderId="0" xfId="0" applyFont="1" applyFill="1" applyBorder="1" applyAlignment="1">
      <alignment horizontal="left" vertical="center" wrapText="1" indent="2"/>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10" xfId="0" applyFont="1" applyFill="1" applyBorder="1" applyAlignment="1">
      <alignment horizontal="center" vertical="center"/>
    </xf>
    <xf numFmtId="0" fontId="10" fillId="19" borderId="11" xfId="0" applyFont="1" applyFill="1" applyBorder="1" applyAlignment="1">
      <alignment horizontal="center" vertical="center"/>
    </xf>
    <xf numFmtId="0" fontId="30" fillId="23" borderId="90" xfId="0" applyFont="1" applyFill="1" applyBorder="1" applyAlignment="1">
      <alignment horizontal="center" vertical="center" wrapText="1"/>
    </xf>
    <xf numFmtId="0" fontId="30" fillId="23" borderId="91" xfId="0" applyFont="1" applyFill="1" applyBorder="1" applyAlignment="1">
      <alignment horizontal="center" vertical="center" wrapText="1"/>
    </xf>
    <xf numFmtId="0" fontId="30" fillId="23" borderId="92" xfId="0" applyFont="1" applyFill="1" applyBorder="1" applyAlignment="1">
      <alignment horizontal="center" vertical="center" wrapText="1"/>
    </xf>
    <xf numFmtId="0" fontId="30" fillId="31" borderId="90" xfId="0" applyFont="1" applyFill="1" applyBorder="1" applyAlignment="1">
      <alignment horizontal="center" vertical="center" wrapText="1"/>
    </xf>
    <xf numFmtId="0" fontId="30" fillId="31" borderId="91" xfId="0" applyFont="1" applyFill="1" applyBorder="1" applyAlignment="1">
      <alignment horizontal="center" vertical="center" wrapText="1"/>
    </xf>
    <xf numFmtId="0" fontId="30" fillId="31" borderId="92" xfId="0" applyFont="1" applyFill="1" applyBorder="1" applyAlignment="1">
      <alignment horizontal="center" vertical="center" wrapText="1"/>
    </xf>
    <xf numFmtId="0" fontId="30" fillId="3" borderId="0" xfId="0" applyFont="1" applyFill="1" applyBorder="1" applyAlignment="1">
      <alignment horizontal="left" vertical="center" wrapText="1" indent="2"/>
    </xf>
    <xf numFmtId="0" fontId="30" fillId="5" borderId="0" xfId="0" applyFont="1" applyFill="1" applyBorder="1" applyAlignment="1">
      <alignment horizontal="left" vertical="center" wrapText="1" indent="2"/>
    </xf>
    <xf numFmtId="0" fontId="96" fillId="19" borderId="15" xfId="0" applyFont="1" applyFill="1" applyBorder="1" applyAlignment="1">
      <alignment horizontal="center" vertical="center"/>
    </xf>
    <xf numFmtId="0" fontId="11" fillId="4" borderId="22"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22" xfId="0" applyFont="1" applyFill="1" applyBorder="1" applyAlignment="1">
      <alignment horizontal="center" vertical="center"/>
    </xf>
    <xf numFmtId="0" fontId="12" fillId="28" borderId="181" xfId="0" applyFont="1" applyFill="1" applyBorder="1" applyAlignment="1">
      <alignment horizontal="left" vertical="center"/>
    </xf>
    <xf numFmtId="0" fontId="11" fillId="4" borderId="24" xfId="0" applyFont="1" applyFill="1" applyBorder="1" applyAlignment="1">
      <alignment horizontal="center" vertical="center"/>
    </xf>
    <xf numFmtId="0" fontId="93" fillId="26" borderId="0" xfId="0" applyFont="1" applyFill="1" applyBorder="1" applyAlignment="1">
      <alignment horizontal="left" vertical="center" wrapText="1"/>
    </xf>
    <xf numFmtId="0" fontId="73" fillId="32" borderId="168" xfId="0" applyFont="1" applyFill="1" applyBorder="1" applyAlignment="1">
      <alignment horizontal="center" vertical="center" wrapText="1"/>
    </xf>
    <xf numFmtId="0" fontId="73" fillId="32" borderId="0" xfId="0" applyFont="1" applyFill="1" applyBorder="1" applyAlignment="1">
      <alignment horizontal="center" vertical="center" wrapText="1"/>
    </xf>
    <xf numFmtId="0" fontId="73" fillId="32" borderId="167" xfId="0" applyFont="1" applyFill="1" applyBorder="1" applyAlignment="1">
      <alignment horizontal="center" vertical="center" wrapText="1"/>
    </xf>
    <xf numFmtId="0" fontId="62" fillId="32" borderId="180" xfId="0" applyFont="1" applyFill="1" applyBorder="1" applyAlignment="1">
      <alignment horizontal="center" vertical="center"/>
    </xf>
    <xf numFmtId="0" fontId="62" fillId="32" borderId="181" xfId="0" applyFont="1" applyFill="1" applyBorder="1" applyAlignment="1">
      <alignment horizontal="center" vertical="center"/>
    </xf>
    <xf numFmtId="0" fontId="62" fillId="32" borderId="182" xfId="0" applyFont="1" applyFill="1" applyBorder="1" applyAlignment="1">
      <alignment horizontal="center" vertical="center"/>
    </xf>
    <xf numFmtId="0" fontId="62" fillId="32" borderId="168" xfId="0" applyFont="1" applyFill="1" applyBorder="1" applyAlignment="1">
      <alignment horizontal="center" vertical="center"/>
    </xf>
    <xf numFmtId="0" fontId="62" fillId="32" borderId="0" xfId="0" applyFont="1" applyFill="1" applyBorder="1" applyAlignment="1">
      <alignment horizontal="center" vertical="center"/>
    </xf>
    <xf numFmtId="0" fontId="62" fillId="32" borderId="167" xfId="0" applyFont="1" applyFill="1" applyBorder="1" applyAlignment="1">
      <alignment horizontal="center" vertical="center"/>
    </xf>
    <xf numFmtId="0" fontId="9" fillId="26" borderId="167" xfId="0" applyFont="1" applyFill="1" applyBorder="1" applyAlignment="1">
      <alignment horizontal="center"/>
    </xf>
    <xf numFmtId="0" fontId="113" fillId="26" borderId="0" xfId="0" applyFont="1" applyFill="1" applyBorder="1" applyAlignment="1">
      <alignment horizontal="left" vertical="center"/>
    </xf>
    <xf numFmtId="0" fontId="11" fillId="4" borderId="93"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94" xfId="0" applyFont="1" applyFill="1" applyBorder="1" applyAlignment="1">
      <alignment horizontal="center" vertical="center"/>
    </xf>
    <xf numFmtId="0" fontId="11" fillId="4" borderId="95"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96" xfId="0" applyFont="1" applyFill="1" applyBorder="1" applyAlignment="1">
      <alignment horizontal="center" vertical="center"/>
    </xf>
    <xf numFmtId="0" fontId="10" fillId="19" borderId="7" xfId="0" applyFont="1" applyFill="1" applyBorder="1" applyAlignment="1">
      <alignment horizontal="center" vertical="center"/>
    </xf>
    <xf numFmtId="0" fontId="10" fillId="19" borderId="12" xfId="0" applyFont="1" applyFill="1" applyBorder="1" applyAlignment="1">
      <alignment horizontal="center" vertical="center"/>
    </xf>
    <xf numFmtId="0" fontId="30" fillId="22" borderId="0" xfId="0" applyFont="1" applyFill="1" applyBorder="1" applyAlignment="1">
      <alignment horizontal="left" vertical="center" wrapText="1" indent="2"/>
    </xf>
    <xf numFmtId="0" fontId="102" fillId="26" borderId="0" xfId="0" applyFont="1" applyFill="1" applyBorder="1" applyAlignment="1">
      <alignment horizontal="center"/>
    </xf>
    <xf numFmtId="0" fontId="103" fillId="26" borderId="0" xfId="0" applyFont="1" applyFill="1" applyBorder="1" applyAlignment="1">
      <alignment horizontal="center" vertical="center"/>
    </xf>
    <xf numFmtId="0" fontId="16" fillId="4" borderId="76"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80" xfId="0" applyFont="1" applyFill="1" applyBorder="1" applyAlignment="1">
      <alignment horizontal="center" vertical="center" wrapText="1"/>
    </xf>
    <xf numFmtId="0" fontId="16" fillId="4" borderId="86"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89" xfId="0" applyFont="1" applyFill="1" applyBorder="1" applyAlignment="1">
      <alignment horizontal="center" vertical="center" wrapText="1"/>
    </xf>
    <xf numFmtId="0" fontId="101" fillId="19" borderId="0" xfId="0" applyFont="1" applyFill="1" applyBorder="1" applyAlignment="1">
      <alignment horizontal="center" vertical="center" wrapText="1"/>
    </xf>
    <xf numFmtId="0" fontId="100" fillId="9" borderId="0" xfId="0" applyFont="1" applyFill="1" applyBorder="1" applyAlignment="1">
      <alignment horizontal="center" vertical="center" wrapText="1"/>
    </xf>
    <xf numFmtId="0" fontId="9" fillId="26" borderId="168" xfId="0" applyFont="1" applyFill="1" applyBorder="1" applyAlignment="1">
      <alignment horizontal="center"/>
    </xf>
    <xf numFmtId="0" fontId="92" fillId="26" borderId="0" xfId="0" applyFont="1" applyFill="1" applyBorder="1" applyAlignment="1">
      <alignment horizontal="left" vertical="center" wrapText="1"/>
    </xf>
    <xf numFmtId="0" fontId="186" fillId="26" borderId="0" xfId="0" applyFont="1" applyFill="1" applyBorder="1" applyAlignment="1">
      <alignment horizontal="center" vertical="center" wrapText="1"/>
    </xf>
    <xf numFmtId="0" fontId="18" fillId="18" borderId="62" xfId="0" applyFont="1" applyFill="1" applyBorder="1" applyAlignment="1">
      <alignment horizontal="center" vertical="center" wrapText="1"/>
    </xf>
    <xf numFmtId="0" fontId="18" fillId="18" borderId="63" xfId="0" applyFont="1" applyFill="1" applyBorder="1" applyAlignment="1">
      <alignment horizontal="center" vertical="center" wrapText="1"/>
    </xf>
    <xf numFmtId="0" fontId="6" fillId="35" borderId="129" xfId="0" applyFont="1" applyFill="1" applyBorder="1" applyAlignment="1">
      <alignment horizontal="center" vertical="center" shrinkToFit="1"/>
    </xf>
    <xf numFmtId="0" fontId="6" fillId="35" borderId="130" xfId="0" applyFont="1" applyFill="1" applyBorder="1" applyAlignment="1">
      <alignment horizontal="center" vertical="center" shrinkToFit="1"/>
    </xf>
    <xf numFmtId="0" fontId="6" fillId="7" borderId="0" xfId="0" applyFont="1" applyFill="1" applyBorder="1" applyAlignment="1">
      <alignment horizontal="center" vertical="center" shrinkToFit="1"/>
    </xf>
    <xf numFmtId="0" fontId="6" fillId="35" borderId="61" xfId="0" applyFont="1" applyFill="1" applyBorder="1" applyAlignment="1">
      <alignment horizontal="center" vertical="center" shrinkToFit="1"/>
    </xf>
    <xf numFmtId="0" fontId="6" fillId="35" borderId="0" xfId="0" applyFont="1" applyFill="1" applyBorder="1" applyAlignment="1">
      <alignment horizontal="center" vertical="center" shrinkToFit="1"/>
    </xf>
    <xf numFmtId="0" fontId="117" fillId="7" borderId="50" xfId="0" applyFont="1" applyFill="1" applyBorder="1" applyAlignment="1">
      <alignment horizontal="center" vertical="center" wrapText="1"/>
    </xf>
    <xf numFmtId="0" fontId="117" fillId="7" borderId="51" xfId="0" applyFont="1" applyFill="1" applyBorder="1" applyAlignment="1">
      <alignment horizontal="center" vertical="center" wrapText="1"/>
    </xf>
    <xf numFmtId="0" fontId="117" fillId="7" borderId="97" xfId="0" applyFont="1" applyFill="1" applyBorder="1" applyAlignment="1">
      <alignment horizontal="center" vertical="center" wrapText="1"/>
    </xf>
    <xf numFmtId="0" fontId="117" fillId="7" borderId="52" xfId="0" applyFont="1" applyFill="1" applyBorder="1" applyAlignment="1">
      <alignment horizontal="center" vertical="center" wrapText="1"/>
    </xf>
    <xf numFmtId="0" fontId="117" fillId="7" borderId="98" xfId="0" applyFont="1" applyFill="1" applyBorder="1" applyAlignment="1">
      <alignment horizontal="center" vertical="center" wrapText="1"/>
    </xf>
    <xf numFmtId="0" fontId="117" fillId="7" borderId="53" xfId="0" applyFont="1" applyFill="1" applyBorder="1" applyAlignment="1">
      <alignment horizontal="center" vertical="center" wrapText="1"/>
    </xf>
    <xf numFmtId="0" fontId="117" fillId="7" borderId="54" xfId="0" applyFont="1" applyFill="1" applyBorder="1" applyAlignment="1">
      <alignment horizontal="center" vertical="center" wrapText="1"/>
    </xf>
    <xf numFmtId="0" fontId="117" fillId="7" borderId="99" xfId="0" applyFont="1" applyFill="1" applyBorder="1" applyAlignment="1">
      <alignment horizontal="center" vertical="center" wrapText="1"/>
    </xf>
    <xf numFmtId="0" fontId="116" fillId="35" borderId="123" xfId="0" applyFont="1" applyFill="1" applyBorder="1" applyAlignment="1">
      <alignment horizontal="center" vertical="center" wrapText="1"/>
    </xf>
    <xf numFmtId="0" fontId="116" fillId="35" borderId="124" xfId="0" applyFont="1" applyFill="1" applyBorder="1" applyAlignment="1">
      <alignment horizontal="center" vertical="center" wrapText="1"/>
    </xf>
    <xf numFmtId="0" fontId="116" fillId="35" borderId="58" xfId="0" applyFont="1" applyFill="1" applyBorder="1" applyAlignment="1">
      <alignment horizontal="center" vertical="center" wrapText="1"/>
    </xf>
    <xf numFmtId="0" fontId="116" fillId="35" borderId="125" xfId="0" applyFont="1" applyFill="1" applyBorder="1" applyAlignment="1">
      <alignment horizontal="center" vertical="center" wrapText="1"/>
    </xf>
    <xf numFmtId="0" fontId="116" fillId="35" borderId="126" xfId="0" applyFont="1" applyFill="1" applyBorder="1" applyAlignment="1">
      <alignment horizontal="center" vertical="center" wrapText="1"/>
    </xf>
    <xf numFmtId="0" fontId="116" fillId="35" borderId="127" xfId="0" applyFont="1" applyFill="1" applyBorder="1" applyAlignment="1">
      <alignment horizontal="center" vertical="center" wrapText="1"/>
    </xf>
    <xf numFmtId="0" fontId="63" fillId="32" borderId="0" xfId="0" applyFont="1" applyFill="1" applyBorder="1" applyAlignment="1">
      <alignment horizontal="center" vertical="center"/>
    </xf>
    <xf numFmtId="0" fontId="67" fillId="32" borderId="0" xfId="0" applyFont="1" applyFill="1" applyBorder="1" applyAlignment="1">
      <alignment horizontal="center" vertical="center"/>
    </xf>
    <xf numFmtId="0" fontId="32" fillId="4" borderId="47" xfId="0" applyFont="1" applyFill="1" applyBorder="1" applyAlignment="1">
      <alignment horizontal="center" vertical="center"/>
    </xf>
    <xf numFmtId="0" fontId="32" fillId="4" borderId="48" xfId="0" applyFont="1" applyFill="1" applyBorder="1" applyAlignment="1">
      <alignment horizontal="center" vertical="center"/>
    </xf>
    <xf numFmtId="0" fontId="32" fillId="4" borderId="49" xfId="0" applyFont="1" applyFill="1" applyBorder="1" applyAlignment="1">
      <alignment horizontal="center" vertical="center"/>
    </xf>
    <xf numFmtId="0" fontId="78" fillId="9" borderId="0" xfId="0" quotePrefix="1" applyFont="1" applyFill="1" applyBorder="1" applyAlignment="1">
      <alignment horizontal="center" vertical="center"/>
    </xf>
    <xf numFmtId="0" fontId="41" fillId="9" borderId="0" xfId="0" applyFont="1" applyFill="1" applyBorder="1" applyAlignment="1">
      <alignment horizontal="right"/>
    </xf>
    <xf numFmtId="0" fontId="48" fillId="9" borderId="0" xfId="0" applyFont="1" applyFill="1" applyBorder="1" applyAlignment="1">
      <alignment horizontal="center" vertical="center"/>
    </xf>
    <xf numFmtId="0" fontId="47" fillId="9" borderId="0" xfId="0" applyFont="1" applyFill="1" applyBorder="1" applyAlignment="1">
      <alignment horizontal="left"/>
    </xf>
    <xf numFmtId="0" fontId="77" fillId="9" borderId="0" xfId="0" quotePrefix="1" applyFont="1" applyFill="1" applyBorder="1" applyAlignment="1">
      <alignment horizontal="center" vertical="center"/>
    </xf>
    <xf numFmtId="0" fontId="9" fillId="9" borderId="30" xfId="0" applyFont="1" applyFill="1" applyBorder="1" applyAlignment="1">
      <alignment horizontal="right"/>
    </xf>
    <xf numFmtId="0" fontId="9" fillId="9" borderId="30" xfId="0" applyFont="1" applyFill="1" applyBorder="1" applyAlignment="1">
      <alignment horizontal="left"/>
    </xf>
    <xf numFmtId="0" fontId="36" fillId="15" borderId="28" xfId="0" applyFont="1" applyFill="1" applyBorder="1" applyAlignment="1">
      <alignment horizontal="center" vertical="center" wrapText="1"/>
    </xf>
    <xf numFmtId="0" fontId="36" fillId="15" borderId="29" xfId="0" applyFont="1" applyFill="1" applyBorder="1" applyAlignment="1">
      <alignment horizontal="center" vertical="center" wrapText="1"/>
    </xf>
    <xf numFmtId="0" fontId="36" fillId="14" borderId="28" xfId="0" applyFont="1" applyFill="1" applyBorder="1" applyAlignment="1">
      <alignment horizontal="center" vertical="center" wrapText="1"/>
    </xf>
    <xf numFmtId="0" fontId="36" fillId="14" borderId="29" xfId="0" applyFont="1" applyFill="1" applyBorder="1" applyAlignment="1">
      <alignment horizontal="center" vertical="center" wrapText="1"/>
    </xf>
    <xf numFmtId="0" fontId="36" fillId="7" borderId="28" xfId="0" applyFont="1" applyFill="1" applyBorder="1" applyAlignment="1">
      <alignment horizontal="center" vertical="center" wrapText="1"/>
    </xf>
    <xf numFmtId="0" fontId="36" fillId="7" borderId="29" xfId="0" applyFont="1" applyFill="1" applyBorder="1" applyAlignment="1">
      <alignment horizontal="center" vertical="center" wrapText="1"/>
    </xf>
    <xf numFmtId="0" fontId="36" fillId="13" borderId="28" xfId="0" applyFont="1" applyFill="1" applyBorder="1" applyAlignment="1">
      <alignment horizontal="center" vertical="center" wrapText="1"/>
    </xf>
    <xf numFmtId="0" fontId="36" fillId="13" borderId="29" xfId="0" applyFont="1" applyFill="1" applyBorder="1" applyAlignment="1">
      <alignment horizontal="center" vertical="center" wrapText="1"/>
    </xf>
    <xf numFmtId="0" fontId="36" fillId="21" borderId="28" xfId="0" applyFont="1" applyFill="1" applyBorder="1" applyAlignment="1">
      <alignment horizontal="center" vertical="center" wrapText="1"/>
    </xf>
    <xf numFmtId="0" fontId="36" fillId="21" borderId="29" xfId="0" applyFont="1" applyFill="1" applyBorder="1" applyAlignment="1">
      <alignment horizontal="center" vertical="center" wrapText="1"/>
    </xf>
    <xf numFmtId="0" fontId="36" fillId="16" borderId="28" xfId="0" applyFont="1" applyFill="1" applyBorder="1" applyAlignment="1">
      <alignment horizontal="center" vertical="center" wrapText="1"/>
    </xf>
    <xf numFmtId="0" fontId="36" fillId="16" borderId="29" xfId="0" applyFont="1" applyFill="1" applyBorder="1" applyAlignment="1">
      <alignment horizontal="center" vertical="center" wrapText="1"/>
    </xf>
    <xf numFmtId="0" fontId="9" fillId="15" borderId="26" xfId="0" applyFont="1" applyFill="1" applyBorder="1" applyAlignment="1">
      <alignment horizontal="center" vertical="center"/>
    </xf>
    <xf numFmtId="0" fontId="9" fillId="15" borderId="27" xfId="0" applyFont="1" applyFill="1" applyBorder="1" applyAlignment="1">
      <alignment horizontal="center" vertical="center"/>
    </xf>
    <xf numFmtId="0" fontId="9" fillId="14" borderId="26" xfId="0" applyFont="1" applyFill="1" applyBorder="1" applyAlignment="1">
      <alignment horizontal="center" vertical="center"/>
    </xf>
    <xf numFmtId="0" fontId="9" fillId="14" borderId="27" xfId="0" applyFont="1" applyFill="1" applyBorder="1" applyAlignment="1">
      <alignment horizontal="center" vertical="center"/>
    </xf>
    <xf numFmtId="0" fontId="9" fillId="7" borderId="26" xfId="0" applyFont="1" applyFill="1" applyBorder="1" applyAlignment="1">
      <alignment horizontal="center" vertical="center"/>
    </xf>
    <xf numFmtId="0" fontId="9" fillId="7" borderId="27" xfId="0" applyFont="1" applyFill="1" applyBorder="1" applyAlignment="1">
      <alignment horizontal="center" vertical="center"/>
    </xf>
    <xf numFmtId="0" fontId="17" fillId="7" borderId="53" xfId="0" applyFont="1" applyFill="1" applyBorder="1" applyAlignment="1">
      <alignment horizontal="left" vertical="center" wrapText="1" indent="1"/>
    </xf>
    <xf numFmtId="0" fontId="17" fillId="7" borderId="54" xfId="0" applyFont="1" applyFill="1" applyBorder="1" applyAlignment="1">
      <alignment horizontal="left" vertical="center" wrapText="1" indent="1"/>
    </xf>
    <xf numFmtId="0" fontId="17" fillId="7" borderId="54" xfId="0" applyFont="1" applyFill="1" applyBorder="1" applyAlignment="1">
      <alignment horizontal="right" vertical="center" wrapText="1" indent="1"/>
    </xf>
    <xf numFmtId="0" fontId="17" fillId="35" borderId="132" xfId="0" applyFont="1" applyFill="1" applyBorder="1" applyAlignment="1">
      <alignment horizontal="left" vertical="center" wrapText="1" indent="1"/>
    </xf>
    <xf numFmtId="0" fontId="17" fillId="35" borderId="133" xfId="0" applyFont="1" applyFill="1" applyBorder="1" applyAlignment="1">
      <alignment horizontal="left" vertical="center" wrapText="1" indent="1"/>
    </xf>
    <xf numFmtId="9" fontId="4" fillId="27" borderId="35" xfId="1" applyFont="1" applyFill="1" applyBorder="1" applyAlignment="1">
      <alignment horizontal="center" vertical="center"/>
    </xf>
    <xf numFmtId="9" fontId="4" fillId="27" borderId="36" xfId="1" applyFont="1" applyFill="1" applyBorder="1" applyAlignment="1">
      <alignment horizontal="center" vertical="center"/>
    </xf>
    <xf numFmtId="9" fontId="4" fillId="27" borderId="41" xfId="1" applyFont="1" applyFill="1" applyBorder="1" applyAlignment="1">
      <alignment horizontal="center" vertical="center"/>
    </xf>
    <xf numFmtId="9" fontId="4" fillId="27" borderId="42" xfId="1" applyFont="1" applyFill="1" applyBorder="1" applyAlignment="1">
      <alignment horizontal="center" vertical="center"/>
    </xf>
    <xf numFmtId="9" fontId="4" fillId="27" borderId="37" xfId="1" applyFont="1" applyFill="1" applyBorder="1" applyAlignment="1">
      <alignment horizontal="center" vertical="center"/>
    </xf>
    <xf numFmtId="9" fontId="4" fillId="27" borderId="38" xfId="1" applyFont="1" applyFill="1" applyBorder="1" applyAlignment="1">
      <alignment horizontal="center" vertical="center"/>
    </xf>
    <xf numFmtId="9" fontId="4" fillId="27" borderId="43" xfId="1" applyFont="1" applyFill="1" applyBorder="1" applyAlignment="1">
      <alignment horizontal="center" vertical="center"/>
    </xf>
    <xf numFmtId="9" fontId="4" fillId="27" borderId="44" xfId="1" applyFont="1" applyFill="1" applyBorder="1" applyAlignment="1">
      <alignment horizontal="center" vertical="center"/>
    </xf>
    <xf numFmtId="0" fontId="112" fillId="19" borderId="0" xfId="0" applyFont="1" applyFill="1" applyBorder="1" applyAlignment="1">
      <alignment horizontal="left" vertical="top" wrapText="1"/>
    </xf>
    <xf numFmtId="0" fontId="84" fillId="14" borderId="81" xfId="0" applyFont="1" applyFill="1" applyBorder="1" applyAlignment="1">
      <alignment horizontal="left" wrapText="1" indent="1"/>
    </xf>
    <xf numFmtId="0" fontId="84" fillId="14" borderId="0" xfId="0" applyFont="1" applyFill="1" applyBorder="1" applyAlignment="1">
      <alignment horizontal="left" wrapText="1" indent="1"/>
    </xf>
    <xf numFmtId="0" fontId="84" fillId="14" borderId="33" xfId="0" applyFont="1" applyFill="1" applyBorder="1" applyAlignment="1">
      <alignment horizontal="left" wrapText="1" indent="1"/>
    </xf>
    <xf numFmtId="0" fontId="85" fillId="16" borderId="81" xfId="0" applyFont="1" applyFill="1" applyBorder="1" applyAlignment="1">
      <alignment horizontal="left" wrapText="1" indent="1"/>
    </xf>
    <xf numFmtId="0" fontId="85" fillId="16" borderId="0" xfId="0" applyFont="1" applyFill="1" applyBorder="1" applyAlignment="1">
      <alignment horizontal="left" wrapText="1" indent="1"/>
    </xf>
    <xf numFmtId="0" fontId="85" fillId="16" borderId="33" xfId="0" applyFont="1" applyFill="1" applyBorder="1" applyAlignment="1">
      <alignment horizontal="left" wrapText="1" indent="1"/>
    </xf>
    <xf numFmtId="0" fontId="84" fillId="14" borderId="34" xfId="0" applyFont="1" applyFill="1" applyBorder="1" applyAlignment="1">
      <alignment horizontal="right" wrapText="1" indent="1"/>
    </xf>
    <xf numFmtId="0" fontId="84" fillId="14" borderId="0" xfId="0" applyFont="1" applyFill="1" applyBorder="1" applyAlignment="1">
      <alignment horizontal="right" wrapText="1" indent="1"/>
    </xf>
    <xf numFmtId="0" fontId="84" fillId="14" borderId="2" xfId="0" applyFont="1" applyFill="1" applyBorder="1" applyAlignment="1">
      <alignment horizontal="right" wrapText="1" indent="1"/>
    </xf>
    <xf numFmtId="0" fontId="85" fillId="16" borderId="34" xfId="0" applyFont="1" applyFill="1" applyBorder="1" applyAlignment="1">
      <alignment horizontal="right" wrapText="1" indent="1"/>
    </xf>
    <xf numFmtId="0" fontId="85" fillId="16" borderId="0" xfId="0" applyFont="1" applyFill="1" applyBorder="1" applyAlignment="1">
      <alignment horizontal="right" wrapText="1" indent="1"/>
    </xf>
    <xf numFmtId="0" fontId="85" fillId="16" borderId="2" xfId="0" applyFont="1" applyFill="1" applyBorder="1" applyAlignment="1">
      <alignment horizontal="right" wrapText="1" indent="1"/>
    </xf>
    <xf numFmtId="0" fontId="85" fillId="14" borderId="34" xfId="0" applyFont="1" applyFill="1" applyBorder="1" applyAlignment="1">
      <alignment horizontal="right" wrapText="1" indent="1"/>
    </xf>
    <xf numFmtId="0" fontId="85" fillId="14" borderId="0" xfId="0" applyFont="1" applyFill="1" applyBorder="1" applyAlignment="1">
      <alignment horizontal="right" wrapText="1" indent="1"/>
    </xf>
    <xf numFmtId="0" fontId="85" fillId="14" borderId="2" xfId="0" applyFont="1" applyFill="1" applyBorder="1" applyAlignment="1">
      <alignment horizontal="right" wrapText="1" indent="1"/>
    </xf>
    <xf numFmtId="0" fontId="84" fillId="16" borderId="34" xfId="0" applyFont="1" applyFill="1" applyBorder="1" applyAlignment="1">
      <alignment horizontal="right" wrapText="1" indent="1"/>
    </xf>
    <xf numFmtId="0" fontId="84" fillId="16" borderId="0" xfId="0" applyFont="1" applyFill="1" applyBorder="1" applyAlignment="1">
      <alignment horizontal="right" wrapText="1" indent="1"/>
    </xf>
    <xf numFmtId="0" fontId="84" fillId="16" borderId="2" xfId="0" applyFont="1" applyFill="1" applyBorder="1" applyAlignment="1">
      <alignment horizontal="right" wrapText="1" indent="1"/>
    </xf>
    <xf numFmtId="0" fontId="85" fillId="14" borderId="81" xfId="0" applyFont="1" applyFill="1" applyBorder="1" applyAlignment="1">
      <alignment horizontal="left" wrapText="1" indent="1"/>
    </xf>
    <xf numFmtId="0" fontId="85" fillId="14" borderId="0" xfId="0" applyFont="1" applyFill="1" applyBorder="1" applyAlignment="1">
      <alignment horizontal="left" wrapText="1" indent="1"/>
    </xf>
    <xf numFmtId="0" fontId="85" fillId="14" borderId="33" xfId="0" applyFont="1" applyFill="1" applyBorder="1" applyAlignment="1">
      <alignment horizontal="left" wrapText="1" indent="1"/>
    </xf>
    <xf numFmtId="0" fontId="84" fillId="16" borderId="81" xfId="0" applyFont="1" applyFill="1" applyBorder="1" applyAlignment="1">
      <alignment horizontal="left" wrapText="1" indent="1"/>
    </xf>
    <xf numFmtId="0" fontId="84" fillId="16" borderId="0" xfId="0" applyFont="1" applyFill="1" applyBorder="1" applyAlignment="1">
      <alignment horizontal="left" wrapText="1" indent="1"/>
    </xf>
    <xf numFmtId="0" fontId="84" fillId="16" borderId="33" xfId="0" applyFont="1" applyFill="1" applyBorder="1" applyAlignment="1">
      <alignment horizontal="left" wrapText="1" indent="1"/>
    </xf>
    <xf numFmtId="0" fontId="9" fillId="13" borderId="26" xfId="0" applyFont="1" applyFill="1" applyBorder="1" applyAlignment="1">
      <alignment horizontal="center" vertical="center"/>
    </xf>
    <xf numFmtId="0" fontId="9" fillId="13" borderId="27" xfId="0" applyFont="1" applyFill="1" applyBorder="1" applyAlignment="1">
      <alignment horizontal="center" vertical="center"/>
    </xf>
    <xf numFmtId="0" fontId="9" fillId="21" borderId="26" xfId="0" applyFont="1" applyFill="1" applyBorder="1" applyAlignment="1">
      <alignment horizontal="center" vertical="center"/>
    </xf>
    <xf numFmtId="0" fontId="9" fillId="21" borderId="27" xfId="0" applyFont="1" applyFill="1" applyBorder="1" applyAlignment="1">
      <alignment horizontal="center" vertical="center"/>
    </xf>
    <xf numFmtId="0" fontId="9" fillId="16" borderId="26" xfId="0" applyFont="1" applyFill="1" applyBorder="1" applyAlignment="1">
      <alignment horizontal="center" vertical="center"/>
    </xf>
    <xf numFmtId="0" fontId="9" fillId="16" borderId="27" xfId="0" applyFont="1" applyFill="1" applyBorder="1" applyAlignment="1">
      <alignment horizontal="center" vertical="center"/>
    </xf>
    <xf numFmtId="0" fontId="19" fillId="18" borderId="5" xfId="0" applyFont="1" applyFill="1" applyBorder="1" applyAlignment="1">
      <alignment horizontal="center" vertical="center"/>
    </xf>
    <xf numFmtId="0" fontId="19" fillId="18" borderId="7" xfId="0" applyFont="1" applyFill="1" applyBorder="1" applyAlignment="1">
      <alignment horizontal="center" vertical="center"/>
    </xf>
    <xf numFmtId="0" fontId="52" fillId="20" borderId="8" xfId="0" applyFont="1" applyFill="1" applyBorder="1" applyAlignment="1">
      <alignment horizontal="center" vertical="center" wrapText="1" shrinkToFit="1"/>
    </xf>
    <xf numFmtId="0" fontId="52" fillId="20" borderId="9" xfId="0" applyFont="1" applyFill="1" applyBorder="1" applyAlignment="1">
      <alignment horizontal="center" vertical="center" wrapText="1" shrinkToFit="1"/>
    </xf>
    <xf numFmtId="0" fontId="52" fillId="20" borderId="10" xfId="0" applyFont="1" applyFill="1" applyBorder="1" applyAlignment="1">
      <alignment horizontal="center" vertical="center" wrapText="1" shrinkToFit="1"/>
    </xf>
    <xf numFmtId="0" fontId="52" fillId="20" borderId="12" xfId="0" applyFont="1" applyFill="1" applyBorder="1" applyAlignment="1">
      <alignment horizontal="center" vertical="center" wrapText="1" shrinkToFit="1"/>
    </xf>
    <xf numFmtId="0" fontId="33" fillId="20" borderId="31" xfId="0" applyFont="1" applyFill="1" applyBorder="1" applyAlignment="1">
      <alignment horizontal="center" vertical="center"/>
    </xf>
    <xf numFmtId="0" fontId="33" fillId="20" borderId="32" xfId="0" applyFont="1" applyFill="1" applyBorder="1" applyAlignment="1">
      <alignment horizontal="center" vertical="center"/>
    </xf>
    <xf numFmtId="0" fontId="30" fillId="4" borderId="5"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9" fillId="9" borderId="0" xfId="0" applyFont="1" applyFill="1" applyBorder="1" applyAlignment="1">
      <alignment horizontal="left" vertical="top" wrapText="1"/>
    </xf>
    <xf numFmtId="0" fontId="104" fillId="4" borderId="76" xfId="0" applyFont="1" applyFill="1" applyBorder="1" applyAlignment="1">
      <alignment horizontal="center"/>
    </xf>
    <xf numFmtId="0" fontId="104" fillId="4" borderId="77" xfId="0" applyFont="1" applyFill="1" applyBorder="1" applyAlignment="1">
      <alignment horizontal="center"/>
    </xf>
    <xf numFmtId="0" fontId="104" fillId="4" borderId="80" xfId="0" applyFont="1" applyFill="1" applyBorder="1" applyAlignment="1">
      <alignment horizontal="center"/>
    </xf>
    <xf numFmtId="0" fontId="104" fillId="4" borderId="81" xfId="0" applyFont="1" applyFill="1" applyBorder="1" applyAlignment="1">
      <alignment horizontal="center"/>
    </xf>
    <xf numFmtId="0" fontId="104" fillId="4" borderId="0" xfId="0" applyFont="1" applyFill="1" applyBorder="1" applyAlignment="1">
      <alignment horizontal="center"/>
    </xf>
    <xf numFmtId="0" fontId="104" fillId="4" borderId="2" xfId="0" applyFont="1" applyFill="1" applyBorder="1" applyAlignment="1">
      <alignment horizontal="center"/>
    </xf>
    <xf numFmtId="0" fontId="104" fillId="4" borderId="86" xfId="0" applyFont="1" applyFill="1" applyBorder="1" applyAlignment="1">
      <alignment horizontal="center"/>
    </xf>
    <xf numFmtId="0" fontId="104" fillId="4" borderId="1" xfId="0" applyFont="1" applyFill="1" applyBorder="1" applyAlignment="1">
      <alignment horizontal="center"/>
    </xf>
    <xf numFmtId="0" fontId="104" fillId="4" borderId="89" xfId="0" applyFont="1" applyFill="1" applyBorder="1" applyAlignment="1">
      <alignment horizontal="center"/>
    </xf>
    <xf numFmtId="0" fontId="112" fillId="19" borderId="0" xfId="0" applyFont="1" applyFill="1" applyBorder="1" applyAlignment="1">
      <alignment horizontal="left" vertical="center" wrapText="1"/>
    </xf>
    <xf numFmtId="0" fontId="112" fillId="19" borderId="0" xfId="0" applyFont="1" applyFill="1" applyBorder="1" applyAlignment="1">
      <alignment horizontal="center" vertical="center" wrapText="1"/>
    </xf>
    <xf numFmtId="0" fontId="17" fillId="35" borderId="133" xfId="0" applyFont="1" applyFill="1" applyBorder="1" applyAlignment="1">
      <alignment horizontal="right" vertical="center" wrapText="1" indent="1"/>
    </xf>
    <xf numFmtId="0" fontId="17" fillId="35" borderId="134" xfId="0" applyFont="1" applyFill="1" applyBorder="1" applyAlignment="1">
      <alignment horizontal="right" vertical="center" wrapText="1" indent="1"/>
    </xf>
    <xf numFmtId="0" fontId="117" fillId="7" borderId="55" xfId="0" applyFont="1" applyFill="1" applyBorder="1" applyAlignment="1">
      <alignment horizontal="center" vertical="center" wrapText="1"/>
    </xf>
    <xf numFmtId="0" fontId="117" fillId="7" borderId="56" xfId="0" applyFont="1" applyFill="1" applyBorder="1" applyAlignment="1">
      <alignment horizontal="center" vertical="center" wrapText="1"/>
    </xf>
    <xf numFmtId="0" fontId="117" fillId="7" borderId="57" xfId="0" applyFont="1" applyFill="1" applyBorder="1" applyAlignment="1">
      <alignment horizontal="center" vertical="center" wrapText="1"/>
    </xf>
    <xf numFmtId="0" fontId="117" fillId="7" borderId="58" xfId="0" applyFont="1" applyFill="1" applyBorder="1" applyAlignment="1">
      <alignment horizontal="center" vertical="center" wrapText="1"/>
    </xf>
    <xf numFmtId="0" fontId="117" fillId="7" borderId="59" xfId="0" applyFont="1" applyFill="1" applyBorder="1" applyAlignment="1">
      <alignment horizontal="center" vertical="center" wrapText="1"/>
    </xf>
    <xf numFmtId="0" fontId="117" fillId="7" borderId="60" xfId="0" applyFont="1" applyFill="1" applyBorder="1" applyAlignment="1">
      <alignment horizontal="center" vertical="center" wrapText="1"/>
    </xf>
    <xf numFmtId="0" fontId="93" fillId="9" borderId="0" xfId="0" applyFont="1" applyFill="1" applyBorder="1" applyAlignment="1">
      <alignment horizontal="left" vertical="center" wrapText="1"/>
    </xf>
    <xf numFmtId="0" fontId="109" fillId="7" borderId="0" xfId="0" applyFont="1" applyFill="1" applyBorder="1" applyAlignment="1">
      <alignment horizontal="right" vertical="center" wrapText="1"/>
    </xf>
    <xf numFmtId="0" fontId="111" fillId="31" borderId="0" xfId="0" applyFont="1" applyFill="1" applyBorder="1" applyAlignment="1">
      <alignment horizontal="left" vertical="center" wrapText="1"/>
    </xf>
    <xf numFmtId="0" fontId="93" fillId="9" borderId="0" xfId="0" applyFont="1" applyFill="1" applyBorder="1" applyAlignment="1">
      <alignment horizontal="left" vertical="top" wrapText="1"/>
    </xf>
    <xf numFmtId="0" fontId="90" fillId="7" borderId="0" xfId="0" applyFont="1" applyFill="1" applyBorder="1" applyAlignment="1">
      <alignment horizontal="center"/>
    </xf>
    <xf numFmtId="0" fontId="91" fillId="31" borderId="0" xfId="0" applyFont="1" applyFill="1" applyBorder="1" applyAlignment="1">
      <alignment horizontal="center"/>
    </xf>
    <xf numFmtId="0" fontId="148" fillId="9" borderId="0" xfId="0" applyFont="1" applyFill="1" applyBorder="1" applyAlignment="1">
      <alignment horizontal="left" vertical="top" wrapText="1"/>
    </xf>
    <xf numFmtId="0" fontId="148" fillId="9" borderId="9" xfId="0" applyFont="1" applyFill="1" applyBorder="1" applyAlignment="1">
      <alignment horizontal="left" vertical="top" wrapText="1"/>
    </xf>
    <xf numFmtId="0" fontId="121" fillId="4" borderId="5" xfId="0" applyFont="1" applyFill="1" applyBorder="1" applyAlignment="1">
      <alignment horizontal="center" vertical="center" wrapText="1"/>
    </xf>
    <xf numFmtId="0" fontId="121" fillId="4" borderId="6" xfId="0" applyFont="1" applyFill="1" applyBorder="1" applyAlignment="1">
      <alignment horizontal="center" vertical="center" wrapText="1"/>
    </xf>
    <xf numFmtId="0" fontId="121" fillId="4" borderId="7" xfId="0" applyFont="1" applyFill="1" applyBorder="1" applyAlignment="1">
      <alignment horizontal="center" vertical="center" wrapText="1"/>
    </xf>
    <xf numFmtId="0" fontId="121" fillId="4" borderId="10" xfId="0" applyFont="1" applyFill="1" applyBorder="1" applyAlignment="1">
      <alignment horizontal="center" vertical="center" wrapText="1"/>
    </xf>
    <xf numFmtId="0" fontId="121" fillId="4" borderId="11" xfId="0" applyFont="1" applyFill="1" applyBorder="1" applyAlignment="1">
      <alignment horizontal="center" vertical="center" wrapText="1"/>
    </xf>
    <xf numFmtId="0" fontId="121" fillId="4" borderId="12" xfId="0" applyFont="1" applyFill="1" applyBorder="1" applyAlignment="1">
      <alignment horizontal="center" vertical="center" wrapText="1"/>
    </xf>
    <xf numFmtId="0" fontId="112" fillId="9" borderId="0" xfId="0" applyFont="1" applyFill="1" applyBorder="1" applyAlignment="1">
      <alignment horizontal="left" vertical="center" wrapText="1"/>
    </xf>
    <xf numFmtId="0" fontId="128" fillId="7" borderId="0" xfId="0" applyFont="1" applyFill="1" applyBorder="1" applyAlignment="1">
      <alignment horizontal="right" vertical="center" wrapText="1" indent="1"/>
    </xf>
    <xf numFmtId="0" fontId="129" fillId="31" borderId="0" xfId="0" applyFont="1" applyFill="1" applyBorder="1" applyAlignment="1">
      <alignment horizontal="left" vertical="center" wrapText="1" indent="1"/>
    </xf>
    <xf numFmtId="0" fontId="90" fillId="9" borderId="0" xfId="0" applyFont="1" applyFill="1" applyBorder="1" applyAlignment="1">
      <alignment horizontal="center"/>
    </xf>
    <xf numFmtId="0" fontId="91" fillId="9" borderId="0" xfId="0" applyFont="1" applyFill="1" applyBorder="1" applyAlignment="1">
      <alignment horizontal="center"/>
    </xf>
    <xf numFmtId="0" fontId="126" fillId="9" borderId="0" xfId="0" applyFont="1" applyFill="1" applyBorder="1" applyAlignment="1">
      <alignment horizontal="left" vertical="top" wrapText="1"/>
    </xf>
    <xf numFmtId="0" fontId="131" fillId="7" borderId="64" xfId="0" applyFont="1" applyFill="1" applyBorder="1" applyAlignment="1">
      <alignment horizontal="center" vertical="center"/>
    </xf>
    <xf numFmtId="0" fontId="131" fillId="7" borderId="65" xfId="0" applyFont="1" applyFill="1" applyBorder="1" applyAlignment="1">
      <alignment horizontal="center" vertical="center"/>
    </xf>
    <xf numFmtId="0" fontId="131" fillId="7" borderId="66" xfId="0" applyFont="1" applyFill="1" applyBorder="1" applyAlignment="1">
      <alignment horizontal="center" vertical="center"/>
    </xf>
    <xf numFmtId="0" fontId="50" fillId="7" borderId="67" xfId="0" applyFont="1" applyFill="1" applyBorder="1" applyAlignment="1">
      <alignment horizontal="center" vertical="top"/>
    </xf>
    <xf numFmtId="0" fontId="50" fillId="7" borderId="68" xfId="0" applyFont="1" applyFill="1" applyBorder="1" applyAlignment="1">
      <alignment horizontal="center" vertical="top"/>
    </xf>
    <xf numFmtId="0" fontId="50" fillId="7" borderId="69" xfId="0" applyFont="1" applyFill="1" applyBorder="1" applyAlignment="1">
      <alignment horizontal="center" vertical="top"/>
    </xf>
    <xf numFmtId="0" fontId="102" fillId="19" borderId="0" xfId="0" applyFont="1" applyFill="1" applyBorder="1" applyAlignment="1">
      <alignment horizontal="center"/>
    </xf>
    <xf numFmtId="0" fontId="136" fillId="32" borderId="0" xfId="0" applyFont="1" applyFill="1" applyBorder="1" applyAlignment="1">
      <alignment horizontal="center" vertical="center" wrapText="1"/>
    </xf>
    <xf numFmtId="0" fontId="137" fillId="10" borderId="0" xfId="0" applyFont="1" applyFill="1" applyBorder="1" applyAlignment="1">
      <alignment horizontal="center" vertical="center" wrapText="1"/>
    </xf>
    <xf numFmtId="0" fontId="142" fillId="4" borderId="76" xfId="0" applyFont="1" applyFill="1" applyBorder="1" applyAlignment="1">
      <alignment horizontal="center" vertical="center" wrapText="1"/>
    </xf>
    <xf numFmtId="0" fontId="142" fillId="4" borderId="77" xfId="0" applyFont="1" applyFill="1" applyBorder="1" applyAlignment="1">
      <alignment horizontal="center" vertical="center" wrapText="1"/>
    </xf>
    <xf numFmtId="0" fontId="142" fillId="4" borderId="80" xfId="0" applyFont="1" applyFill="1" applyBorder="1" applyAlignment="1">
      <alignment horizontal="center" vertical="center" wrapText="1"/>
    </xf>
    <xf numFmtId="0" fontId="142" fillId="4" borderId="86" xfId="0" applyFont="1" applyFill="1" applyBorder="1" applyAlignment="1">
      <alignment horizontal="center" vertical="center" wrapText="1"/>
    </xf>
    <xf numFmtId="0" fontId="142" fillId="4" borderId="1" xfId="0" applyFont="1" applyFill="1" applyBorder="1" applyAlignment="1">
      <alignment horizontal="center" vertical="center" wrapText="1"/>
    </xf>
    <xf numFmtId="0" fontId="142" fillId="4" borderId="89" xfId="0" applyFont="1" applyFill="1" applyBorder="1" applyAlignment="1">
      <alignment horizontal="center" vertical="center" wrapText="1"/>
    </xf>
    <xf numFmtId="0" fontId="151" fillId="7" borderId="115" xfId="0" applyFont="1" applyFill="1" applyBorder="1" applyAlignment="1">
      <alignment horizontal="left" vertical="center" wrapText="1" indent="3"/>
    </xf>
    <xf numFmtId="0" fontId="151" fillId="7" borderId="116" xfId="0" applyFont="1" applyFill="1" applyBorder="1" applyAlignment="1">
      <alignment horizontal="left" vertical="center" wrapText="1" indent="3"/>
    </xf>
    <xf numFmtId="0" fontId="151" fillId="7" borderId="0" xfId="0" applyFont="1" applyFill="1" applyBorder="1" applyAlignment="1">
      <alignment horizontal="left" vertical="center" wrapText="1" indent="3"/>
    </xf>
    <xf numFmtId="0" fontId="151" fillId="7" borderId="118" xfId="0" applyFont="1" applyFill="1" applyBorder="1" applyAlignment="1">
      <alignment horizontal="left" vertical="center" wrapText="1" indent="3"/>
    </xf>
    <xf numFmtId="0" fontId="151" fillId="7" borderId="120" xfId="0" applyFont="1" applyFill="1" applyBorder="1" applyAlignment="1">
      <alignment horizontal="left" vertical="center" wrapText="1" indent="3"/>
    </xf>
    <xf numFmtId="0" fontId="151" fillId="7" borderId="121" xfId="0" applyFont="1" applyFill="1" applyBorder="1" applyAlignment="1">
      <alignment horizontal="left" vertical="center" wrapText="1" indent="3"/>
    </xf>
    <xf numFmtId="0" fontId="152" fillId="31" borderId="107" xfId="0" applyFont="1" applyFill="1" applyBorder="1" applyAlignment="1">
      <alignment horizontal="left" vertical="center" wrapText="1" indent="3"/>
    </xf>
    <xf numFmtId="0" fontId="152" fillId="31" borderId="108" xfId="0" applyFont="1" applyFill="1" applyBorder="1" applyAlignment="1">
      <alignment horizontal="left" vertical="center" wrapText="1" indent="3"/>
    </xf>
    <xf numFmtId="0" fontId="152" fillId="31" borderId="0" xfId="0" applyFont="1" applyFill="1" applyBorder="1" applyAlignment="1">
      <alignment horizontal="left" vertical="center" wrapText="1" indent="3"/>
    </xf>
    <xf numFmtId="0" fontId="152" fillId="31" borderId="110" xfId="0" applyFont="1" applyFill="1" applyBorder="1" applyAlignment="1">
      <alignment horizontal="left" vertical="center" wrapText="1" indent="3"/>
    </xf>
    <xf numFmtId="0" fontId="152" fillId="31" borderId="112" xfId="0" applyFont="1" applyFill="1" applyBorder="1" applyAlignment="1">
      <alignment horizontal="left" vertical="center" wrapText="1" indent="3"/>
    </xf>
    <xf numFmtId="0" fontId="152" fillId="31" borderId="113" xfId="0" applyFont="1" applyFill="1" applyBorder="1" applyAlignment="1">
      <alignment horizontal="left" vertical="center" wrapText="1" indent="3"/>
    </xf>
    <xf numFmtId="0" fontId="162" fillId="32" borderId="180" xfId="0" applyFont="1" applyFill="1" applyBorder="1" applyAlignment="1">
      <alignment horizontal="center" vertical="top"/>
    </xf>
    <xf numFmtId="0" fontId="162" fillId="32" borderId="181" xfId="0" applyFont="1" applyFill="1" applyBorder="1" applyAlignment="1">
      <alignment horizontal="center" vertical="top"/>
    </xf>
    <xf numFmtId="0" fontId="162" fillId="32" borderId="182" xfId="0" applyFont="1" applyFill="1" applyBorder="1" applyAlignment="1">
      <alignment horizontal="center" vertical="top"/>
    </xf>
    <xf numFmtId="0" fontId="162" fillId="32" borderId="168" xfId="0" applyFont="1" applyFill="1" applyBorder="1" applyAlignment="1">
      <alignment horizontal="center" vertical="top"/>
    </xf>
    <xf numFmtId="0" fontId="162" fillId="32" borderId="0" xfId="0" applyFont="1" applyFill="1" applyBorder="1" applyAlignment="1">
      <alignment horizontal="center" vertical="top"/>
    </xf>
    <xf numFmtId="0" fontId="162" fillId="32" borderId="167" xfId="0" applyFont="1" applyFill="1" applyBorder="1" applyAlignment="1">
      <alignment horizontal="center" vertical="top"/>
    </xf>
    <xf numFmtId="0" fontId="188" fillId="32" borderId="168" xfId="0" applyFont="1" applyFill="1" applyBorder="1" applyAlignment="1">
      <alignment horizontal="center" vertical="top" wrapText="1"/>
    </xf>
    <xf numFmtId="0" fontId="188" fillId="32" borderId="0" xfId="0" applyFont="1" applyFill="1" applyBorder="1" applyAlignment="1">
      <alignment horizontal="center" vertical="top" wrapText="1"/>
    </xf>
    <xf numFmtId="0" fontId="188" fillId="32" borderId="167" xfId="0" applyFont="1" applyFill="1" applyBorder="1" applyAlignment="1">
      <alignment horizontal="center" vertical="top" wrapText="1"/>
    </xf>
    <xf numFmtId="0" fontId="20" fillId="7" borderId="6" xfId="0" applyFont="1" applyFill="1" applyBorder="1" applyAlignment="1">
      <alignment horizontal="right" vertical="center" wrapText="1"/>
    </xf>
    <xf numFmtId="0" fontId="20" fillId="19" borderId="6" xfId="0" applyFont="1" applyFill="1" applyBorder="1" applyAlignment="1">
      <alignment horizontal="center" vertical="center" wrapText="1"/>
    </xf>
    <xf numFmtId="0" fontId="20" fillId="35" borderId="6" xfId="0" applyFont="1" applyFill="1" applyBorder="1" applyAlignment="1">
      <alignment horizontal="left" vertical="center" wrapText="1"/>
    </xf>
    <xf numFmtId="0" fontId="9" fillId="4" borderId="22" xfId="0" applyFont="1" applyFill="1" applyBorder="1" applyAlignment="1">
      <alignment horizontal="center" vertical="center"/>
    </xf>
    <xf numFmtId="0" fontId="9" fillId="4" borderId="24" xfId="0" applyFont="1" applyFill="1" applyBorder="1" applyAlignment="1">
      <alignment horizontal="center" vertical="center"/>
    </xf>
    <xf numFmtId="0" fontId="12" fillId="33" borderId="181" xfId="0" applyFont="1" applyFill="1" applyBorder="1" applyAlignment="1">
      <alignment horizontal="left" vertical="center"/>
    </xf>
    <xf numFmtId="0" fontId="164" fillId="36" borderId="181" xfId="0" applyFont="1" applyFill="1" applyBorder="1" applyAlignment="1">
      <alignment horizontal="left" vertical="center"/>
    </xf>
    <xf numFmtId="0" fontId="154" fillId="36" borderId="181" xfId="0" applyFont="1" applyFill="1" applyBorder="1" applyAlignment="1">
      <alignment horizontal="left" vertical="center"/>
    </xf>
    <xf numFmtId="0" fontId="121" fillId="19" borderId="0" xfId="0" applyFont="1" applyFill="1" applyBorder="1" applyAlignment="1">
      <alignment horizontal="left" wrapText="1" indent="1"/>
    </xf>
    <xf numFmtId="9" fontId="4" fillId="27" borderId="39" xfId="1" applyFont="1" applyFill="1" applyBorder="1" applyAlignment="1">
      <alignment horizontal="center" vertical="center"/>
    </xf>
    <xf numFmtId="9" fontId="4" fillId="27" borderId="40" xfId="1" applyFont="1" applyFill="1" applyBorder="1" applyAlignment="1">
      <alignment horizontal="center" vertical="center"/>
    </xf>
    <xf numFmtId="9" fontId="4" fillId="27" borderId="45" xfId="1" applyFont="1" applyFill="1" applyBorder="1" applyAlignment="1">
      <alignment horizontal="center" vertical="center"/>
    </xf>
    <xf numFmtId="9" fontId="4" fillId="27" borderId="46" xfId="1" applyFont="1" applyFill="1" applyBorder="1" applyAlignment="1">
      <alignment horizontal="center" vertical="center"/>
    </xf>
    <xf numFmtId="0" fontId="21" fillId="8" borderId="181" xfId="0" applyFont="1" applyFill="1" applyBorder="1" applyAlignment="1">
      <alignment horizontal="left" vertical="center"/>
    </xf>
    <xf numFmtId="0" fontId="107" fillId="8" borderId="181" xfId="0" applyFont="1" applyFill="1" applyBorder="1" applyAlignment="1">
      <alignment horizontal="left" vertical="center"/>
    </xf>
    <xf numFmtId="0" fontId="165" fillId="39" borderId="181" xfId="0" applyFont="1" applyFill="1" applyBorder="1" applyAlignment="1">
      <alignment horizontal="left" vertical="center"/>
    </xf>
    <xf numFmtId="0" fontId="76" fillId="29" borderId="181" xfId="0" applyFont="1" applyFill="1" applyBorder="1" applyAlignment="1">
      <alignment horizontal="left" vertical="center"/>
    </xf>
    <xf numFmtId="0" fontId="21" fillId="8" borderId="181" xfId="0" applyFont="1" applyFill="1" applyBorder="1" applyAlignment="1">
      <alignment horizontal="left"/>
    </xf>
    <xf numFmtId="0" fontId="233" fillId="8" borderId="181" xfId="0" applyFont="1" applyFill="1" applyBorder="1" applyAlignment="1">
      <alignment horizontal="left" vertical="center"/>
    </xf>
    <xf numFmtId="0" fontId="93" fillId="9" borderId="120" xfId="0" applyFont="1" applyFill="1" applyBorder="1" applyAlignment="1">
      <alignment horizontal="left" vertical="top"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93" fillId="19" borderId="0" xfId="0" applyFont="1" applyFill="1" applyBorder="1" applyAlignment="1">
      <alignment horizontal="left" vertical="top" wrapText="1" indent="1"/>
    </xf>
    <xf numFmtId="0" fontId="194" fillId="19" borderId="0" xfId="0" applyFont="1" applyFill="1" applyBorder="1" applyAlignment="1">
      <alignment horizontal="left" vertical="top" wrapText="1"/>
    </xf>
    <xf numFmtId="0" fontId="93" fillId="4" borderId="3" xfId="0" applyFont="1" applyFill="1" applyBorder="1" applyAlignment="1">
      <alignment horizontal="left" vertical="center"/>
    </xf>
    <xf numFmtId="0" fontId="93" fillId="4" borderId="13" xfId="0" applyFont="1" applyFill="1" applyBorder="1" applyAlignment="1">
      <alignment horizontal="left" vertical="center"/>
    </xf>
    <xf numFmtId="0" fontId="93" fillId="4" borderId="4" xfId="0" applyFont="1" applyFill="1" applyBorder="1" applyAlignment="1">
      <alignment horizontal="left" vertical="center"/>
    </xf>
    <xf numFmtId="167" fontId="93" fillId="19" borderId="0" xfId="0" applyNumberFormat="1" applyFont="1" applyFill="1" applyBorder="1" applyAlignment="1">
      <alignment horizontal="left" vertical="top" wrapText="1" indent="1"/>
    </xf>
    <xf numFmtId="0" fontId="198" fillId="19" borderId="0" xfId="4" applyFont="1" applyFill="1" applyBorder="1" applyAlignment="1">
      <alignment horizontal="left" vertical="top" wrapText="1"/>
    </xf>
    <xf numFmtId="0" fontId="197" fillId="19" borderId="0" xfId="4" applyFont="1" applyFill="1" applyBorder="1" applyAlignment="1">
      <alignment horizontal="left" vertical="top" wrapText="1"/>
    </xf>
    <xf numFmtId="166" fontId="30" fillId="4" borderId="3" xfId="0" applyNumberFormat="1" applyFont="1" applyFill="1" applyBorder="1" applyAlignment="1">
      <alignment horizontal="center" vertical="center"/>
    </xf>
    <xf numFmtId="166" fontId="30" fillId="4" borderId="4" xfId="0" applyNumberFormat="1" applyFont="1" applyFill="1" applyBorder="1" applyAlignment="1">
      <alignment horizontal="center" vertical="center"/>
    </xf>
    <xf numFmtId="0" fontId="30" fillId="4" borderId="3" xfId="0" applyFont="1" applyFill="1" applyBorder="1" applyAlignment="1">
      <alignment horizontal="left" vertical="center"/>
    </xf>
    <xf numFmtId="0" fontId="30" fillId="4" borderId="13" xfId="0" applyFont="1" applyFill="1" applyBorder="1" applyAlignment="1">
      <alignment horizontal="left" vertical="center"/>
    </xf>
    <xf numFmtId="0" fontId="30" fillId="4" borderId="4" xfId="0" applyFont="1" applyFill="1" applyBorder="1" applyAlignment="1">
      <alignment horizontal="left" vertical="center"/>
    </xf>
    <xf numFmtId="0" fontId="112" fillId="41" borderId="0" xfId="0" applyFont="1" applyFill="1" applyBorder="1" applyAlignment="1">
      <alignment horizontal="left" vertical="center" wrapText="1"/>
    </xf>
    <xf numFmtId="0" fontId="93" fillId="4" borderId="3" xfId="0" applyFont="1" applyFill="1" applyBorder="1" applyAlignment="1">
      <alignment horizontal="left"/>
    </xf>
    <xf numFmtId="0" fontId="93" fillId="4" borderId="13" xfId="0" applyFont="1" applyFill="1" applyBorder="1" applyAlignment="1">
      <alignment horizontal="left"/>
    </xf>
    <xf numFmtId="0" fontId="93" fillId="4" borderId="4" xfId="0" applyFont="1" applyFill="1" applyBorder="1" applyAlignment="1">
      <alignment horizontal="left"/>
    </xf>
    <xf numFmtId="0" fontId="15" fillId="4" borderId="3"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4" xfId="0" applyFont="1" applyFill="1" applyBorder="1" applyAlignment="1">
      <alignment horizontal="center" vertical="center"/>
    </xf>
    <xf numFmtId="0" fontId="201" fillId="19" borderId="161" xfId="0" applyFont="1" applyFill="1" applyBorder="1" applyAlignment="1">
      <alignment horizontal="center" vertical="center" wrapText="1"/>
    </xf>
    <xf numFmtId="0" fontId="201" fillId="19" borderId="164" xfId="0" applyFont="1" applyFill="1" applyBorder="1" applyAlignment="1">
      <alignment horizontal="center" vertical="center" wrapText="1"/>
    </xf>
    <xf numFmtId="0" fontId="193" fillId="4" borderId="3" xfId="0" applyFont="1" applyFill="1" applyBorder="1" applyAlignment="1">
      <alignment horizontal="left" vertical="top"/>
    </xf>
    <xf numFmtId="0" fontId="193" fillId="4" borderId="13" xfId="0" applyFont="1" applyFill="1" applyBorder="1" applyAlignment="1">
      <alignment horizontal="left" vertical="top"/>
    </xf>
    <xf numFmtId="0" fontId="193" fillId="4" borderId="4" xfId="0" applyFont="1" applyFill="1" applyBorder="1" applyAlignment="1">
      <alignment horizontal="left" vertical="top"/>
    </xf>
    <xf numFmtId="0" fontId="92" fillId="4" borderId="3" xfId="0" applyFont="1" applyFill="1" applyBorder="1" applyAlignment="1">
      <alignment horizontal="center" vertical="center"/>
    </xf>
    <xf numFmtId="0" fontId="92" fillId="4" borderId="13" xfId="0" applyFont="1" applyFill="1" applyBorder="1" applyAlignment="1">
      <alignment horizontal="center" vertical="center"/>
    </xf>
    <xf numFmtId="0" fontId="92" fillId="4" borderId="4" xfId="0" applyFont="1" applyFill="1" applyBorder="1" applyAlignment="1">
      <alignment horizontal="center" vertical="center"/>
    </xf>
    <xf numFmtId="0" fontId="112" fillId="9" borderId="0" xfId="0" applyFont="1" applyFill="1" applyBorder="1" applyAlignment="1">
      <alignment horizontal="left" wrapText="1"/>
    </xf>
    <xf numFmtId="0" fontId="93" fillId="4" borderId="3" xfId="0" applyFont="1" applyFill="1" applyBorder="1" applyAlignment="1">
      <alignment horizontal="left" vertical="center" indent="1"/>
    </xf>
    <xf numFmtId="0" fontId="93" fillId="4" borderId="13" xfId="0" applyFont="1" applyFill="1" applyBorder="1" applyAlignment="1">
      <alignment horizontal="left" vertical="center" indent="1"/>
    </xf>
    <xf numFmtId="0" fontId="93" fillId="4" borderId="4" xfId="0" applyFont="1" applyFill="1" applyBorder="1" applyAlignment="1">
      <alignment horizontal="left" vertical="center" indent="1"/>
    </xf>
    <xf numFmtId="0" fontId="21" fillId="8" borderId="189" xfId="0" applyFont="1" applyFill="1" applyBorder="1" applyAlignment="1">
      <alignment horizontal="left" vertical="center"/>
    </xf>
    <xf numFmtId="0" fontId="30" fillId="4" borderId="3" xfId="0" applyFont="1" applyFill="1" applyBorder="1" applyAlignment="1">
      <alignment horizontal="center" vertical="center"/>
    </xf>
    <xf numFmtId="0" fontId="30" fillId="4" borderId="13" xfId="0" applyFont="1" applyFill="1" applyBorder="1" applyAlignment="1">
      <alignment horizontal="center" vertical="center"/>
    </xf>
    <xf numFmtId="0" fontId="30" fillId="4" borderId="4" xfId="0" applyFont="1" applyFill="1" applyBorder="1" applyAlignment="1">
      <alignment horizontal="center" vertical="center"/>
    </xf>
    <xf numFmtId="0" fontId="194" fillId="44" borderId="0" xfId="0" applyFont="1" applyFill="1" applyBorder="1" applyAlignment="1">
      <alignment horizontal="left" wrapText="1"/>
    </xf>
    <xf numFmtId="0" fontId="198" fillId="44" borderId="0" xfId="4" applyFont="1" applyFill="1" applyBorder="1" applyAlignment="1">
      <alignment horizontal="left" vertical="center" wrapText="1"/>
    </xf>
    <xf numFmtId="0" fontId="197" fillId="44" borderId="0" xfId="4" applyFont="1" applyFill="1" applyBorder="1" applyAlignment="1">
      <alignment horizontal="left" vertical="center" wrapText="1"/>
    </xf>
    <xf numFmtId="0" fontId="194" fillId="44" borderId="0" xfId="0" applyFont="1" applyFill="1" applyBorder="1" applyAlignment="1">
      <alignment horizontal="left" vertical="top" wrapText="1"/>
    </xf>
    <xf numFmtId="0" fontId="218" fillId="44" borderId="0" xfId="0" applyFont="1" applyFill="1" applyBorder="1" applyAlignment="1">
      <alignment horizontal="center"/>
    </xf>
    <xf numFmtId="0" fontId="230" fillId="42" borderId="200" xfId="0" applyFont="1" applyFill="1" applyBorder="1" applyAlignment="1">
      <alignment horizontal="left" vertical="center" wrapText="1" indent="1"/>
    </xf>
    <xf numFmtId="0" fontId="230" fillId="42" borderId="0" xfId="0" applyFont="1" applyFill="1" applyBorder="1" applyAlignment="1">
      <alignment horizontal="left" vertical="center" wrapText="1" indent="1"/>
    </xf>
    <xf numFmtId="0" fontId="230" fillId="42" borderId="201" xfId="0" applyFont="1" applyFill="1" applyBorder="1" applyAlignment="1">
      <alignment horizontal="left" vertical="center" wrapText="1" indent="1"/>
    </xf>
    <xf numFmtId="0" fontId="230" fillId="42" borderId="202" xfId="0" applyFont="1" applyFill="1" applyBorder="1" applyAlignment="1">
      <alignment horizontal="left" vertical="center" wrapText="1" indent="1"/>
    </xf>
    <xf numFmtId="0" fontId="230" fillId="42" borderId="203" xfId="0" applyFont="1" applyFill="1" applyBorder="1" applyAlignment="1">
      <alignment horizontal="left" vertical="center" wrapText="1" indent="1"/>
    </xf>
    <xf numFmtId="0" fontId="230" fillId="42" borderId="204" xfId="0" applyFont="1" applyFill="1" applyBorder="1" applyAlignment="1">
      <alignment horizontal="left" vertical="center" wrapText="1" indent="1"/>
    </xf>
    <xf numFmtId="0" fontId="229" fillId="42" borderId="197" xfId="0" applyFont="1" applyFill="1" applyBorder="1" applyAlignment="1">
      <alignment horizontal="left" indent="1"/>
    </xf>
    <xf numFmtId="0" fontId="229" fillId="42" borderId="198" xfId="0" applyFont="1" applyFill="1" applyBorder="1" applyAlignment="1">
      <alignment horizontal="left" indent="1"/>
    </xf>
    <xf numFmtId="0" fontId="229" fillId="42" borderId="199" xfId="0" applyFont="1" applyFill="1" applyBorder="1" applyAlignment="1">
      <alignment horizontal="left" indent="1"/>
    </xf>
    <xf numFmtId="0" fontId="229" fillId="42" borderId="200" xfId="0" applyFont="1" applyFill="1" applyBorder="1" applyAlignment="1">
      <alignment horizontal="left" indent="1"/>
    </xf>
    <xf numFmtId="0" fontId="229" fillId="42" borderId="0" xfId="0" applyFont="1" applyFill="1" applyBorder="1" applyAlignment="1">
      <alignment horizontal="left" indent="1"/>
    </xf>
    <xf numFmtId="0" fontId="229" fillId="42" borderId="201" xfId="0" applyFont="1" applyFill="1" applyBorder="1" applyAlignment="1">
      <alignment horizontal="left" indent="1"/>
    </xf>
    <xf numFmtId="0" fontId="231" fillId="44" borderId="0" xfId="0" applyFont="1" applyFill="1" applyBorder="1" applyAlignment="1">
      <alignment horizontal="left" vertical="center"/>
    </xf>
    <xf numFmtId="0" fontId="219" fillId="44" borderId="0" xfId="0" applyFont="1" applyFill="1" applyBorder="1" applyAlignment="1">
      <alignment horizontal="left" vertical="center" wrapText="1"/>
    </xf>
    <xf numFmtId="0" fontId="219" fillId="44" borderId="0" xfId="0" applyFont="1" applyFill="1" applyBorder="1" applyAlignment="1">
      <alignment horizontal="left" vertical="top" wrapText="1"/>
    </xf>
    <xf numFmtId="0" fontId="219" fillId="44" borderId="177" xfId="0" applyFont="1" applyFill="1" applyBorder="1" applyAlignment="1">
      <alignment horizontal="left" vertical="top" wrapText="1"/>
    </xf>
    <xf numFmtId="0" fontId="30" fillId="4" borderId="3" xfId="0" applyFont="1" applyFill="1" applyBorder="1" applyAlignment="1">
      <alignment horizontal="left" vertical="center" indent="1"/>
    </xf>
    <xf numFmtId="0" fontId="30" fillId="4" borderId="13" xfId="0" applyFont="1" applyFill="1" applyBorder="1" applyAlignment="1">
      <alignment horizontal="left" vertical="center" indent="1"/>
    </xf>
    <xf numFmtId="0" fontId="30" fillId="4" borderId="4" xfId="0" applyFont="1" applyFill="1" applyBorder="1" applyAlignment="1">
      <alignment horizontal="left" vertical="center" indent="1"/>
    </xf>
    <xf numFmtId="0" fontId="222" fillId="44" borderId="0" xfId="0" applyFont="1" applyFill="1" applyBorder="1" applyAlignment="1">
      <alignment horizontal="left" vertical="top" wrapText="1"/>
    </xf>
    <xf numFmtId="0" fontId="222" fillId="44" borderId="0" xfId="0" applyFont="1" applyFill="1" applyBorder="1" applyAlignment="1">
      <alignment horizontal="left" vertical="top"/>
    </xf>
    <xf numFmtId="0" fontId="219" fillId="44" borderId="0" xfId="0" applyFont="1" applyFill="1" applyBorder="1" applyAlignment="1">
      <alignment horizontal="left" vertical="top"/>
    </xf>
    <xf numFmtId="0" fontId="21" fillId="8" borderId="172" xfId="0" applyFont="1" applyFill="1" applyBorder="1" applyAlignment="1">
      <alignment horizontal="left" vertical="center"/>
    </xf>
    <xf numFmtId="0" fontId="13" fillId="12" borderId="181" xfId="0" applyFont="1" applyFill="1" applyBorder="1" applyAlignment="1">
      <alignment horizontal="left" vertical="center"/>
    </xf>
    <xf numFmtId="0" fontId="13" fillId="12" borderId="181" xfId="0" applyFont="1" applyFill="1" applyBorder="1" applyAlignment="1">
      <alignment horizontal="center" vertical="center"/>
    </xf>
    <xf numFmtId="0" fontId="21" fillId="43" borderId="181" xfId="0" applyFont="1" applyFill="1" applyBorder="1" applyAlignment="1">
      <alignment horizontal="left" vertical="center"/>
    </xf>
    <xf numFmtId="0" fontId="21" fillId="43" borderId="172" xfId="0" applyFont="1" applyFill="1" applyBorder="1" applyAlignment="1">
      <alignment horizontal="left" vertical="center"/>
    </xf>
    <xf numFmtId="0" fontId="12" fillId="2" borderId="172" xfId="0" applyFont="1" applyFill="1" applyBorder="1" applyAlignment="1">
      <alignment horizontal="left" vertical="center"/>
    </xf>
    <xf numFmtId="0" fontId="12" fillId="2" borderId="189" xfId="0" applyFont="1" applyFill="1" applyBorder="1" applyAlignment="1">
      <alignment horizontal="left" vertical="center"/>
    </xf>
    <xf numFmtId="0" fontId="194" fillId="44" borderId="0" xfId="0" applyFont="1" applyFill="1" applyBorder="1" applyAlignment="1">
      <alignment horizontal="left" vertical="center" wrapText="1"/>
    </xf>
    <xf numFmtId="0" fontId="93" fillId="19" borderId="0" xfId="0" applyFont="1" applyFill="1" applyBorder="1" applyAlignment="1">
      <alignment horizontal="left" vertical="center" wrapText="1"/>
    </xf>
  </cellXfs>
  <cellStyles count="5">
    <cellStyle name="Bad" xfId="3" builtinId="27"/>
    <cellStyle name="Hyperlink" xfId="4" builtinId="8"/>
    <cellStyle name="Normal" xfId="0" builtinId="0"/>
    <cellStyle name="Normal 2" xfId="2" xr:uid="{6F6C46BA-1F31-486B-B4AA-D7C9CE3F3B1E}"/>
    <cellStyle name="Percent" xfId="1" builtinId="5"/>
  </cellStyles>
  <dxfs count="115">
    <dxf>
      <font>
        <b/>
        <i/>
        <color theme="1" tint="0.499984740745262"/>
      </font>
    </dxf>
    <dxf>
      <font>
        <b/>
        <i/>
        <color theme="1" tint="0.499984740745262"/>
      </font>
    </dxf>
    <dxf>
      <font>
        <b/>
        <i/>
        <color theme="1" tint="0.499984740745262"/>
      </font>
    </dxf>
    <dxf>
      <font>
        <b/>
        <i/>
        <color theme="0" tint="-0.499984740745262"/>
      </font>
    </dxf>
    <dxf>
      <font>
        <b/>
        <i/>
        <color theme="0" tint="-0.499984740745262"/>
      </font>
    </dxf>
    <dxf>
      <font>
        <b/>
        <i/>
        <color theme="1" tint="0.499984740745262"/>
      </font>
    </dxf>
    <dxf>
      <font>
        <b/>
        <i/>
        <color theme="1" tint="0.499984740745262"/>
      </font>
    </dxf>
    <dxf>
      <font>
        <b/>
        <i/>
        <color theme="1" tint="0.499984740745262"/>
      </font>
    </dxf>
    <dxf>
      <font>
        <b/>
        <i/>
        <color theme="1" tint="0.499984740745262"/>
      </font>
    </dxf>
    <dxf>
      <font>
        <color rgb="FFFFCCCC"/>
      </font>
      <fill>
        <patternFill>
          <bgColor rgb="FF780000"/>
        </patternFill>
      </fill>
      <border>
        <left style="thin">
          <color rgb="FFFF0000"/>
        </left>
        <right style="thin">
          <color rgb="FFFF0000"/>
        </right>
        <top/>
        <bottom style="thin">
          <color rgb="FFFF0000"/>
        </bottom>
        <vertical/>
        <horizontal/>
      </border>
    </dxf>
    <dxf>
      <font>
        <b/>
        <i/>
        <color theme="1" tint="0.499984740745262"/>
      </font>
    </dxf>
    <dxf>
      <font>
        <b/>
        <i/>
        <color theme="1" tint="0.499984740745262"/>
      </font>
    </dxf>
    <dxf>
      <font>
        <b/>
        <i/>
        <color theme="1" tint="0.499984740745262"/>
      </font>
    </dxf>
    <dxf>
      <font>
        <b/>
        <i/>
        <color theme="1" tint="0.499984740745262"/>
      </font>
    </dxf>
    <dxf>
      <font>
        <b/>
        <i/>
        <color theme="1" tint="0.499984740745262"/>
      </font>
    </dxf>
    <dxf>
      <font>
        <b/>
        <i/>
        <color theme="1" tint="0.499984740745262"/>
      </font>
    </dxf>
    <dxf>
      <font>
        <b/>
        <i/>
        <color theme="1" tint="0.499984740745262"/>
      </font>
    </dxf>
    <dxf>
      <font>
        <b/>
        <i/>
        <color theme="1" tint="0.499984740745262"/>
      </font>
    </dxf>
    <dxf>
      <border>
        <left/>
        <right style="thin">
          <color rgb="FF00F587"/>
        </right>
        <top style="thin">
          <color rgb="FF00F587"/>
        </top>
        <bottom style="thin">
          <color rgb="FF00F587"/>
        </bottom>
        <vertical/>
        <horizontal/>
      </border>
    </dxf>
    <dxf>
      <font>
        <color rgb="FFFFCCCC"/>
      </font>
      <fill>
        <patternFill>
          <bgColor rgb="FF780000"/>
        </patternFill>
      </fill>
      <border>
        <left style="thin">
          <color rgb="FFFF0000"/>
        </left>
        <right style="thin">
          <color rgb="FFFF0000"/>
        </right>
        <top style="thin">
          <color rgb="FFFF0000"/>
        </top>
        <bottom/>
        <vertical/>
        <horizontal/>
      </border>
    </dxf>
    <dxf>
      <font>
        <color rgb="FF640000"/>
      </font>
      <fill>
        <gradientFill type="path" left="0.5" right="0.5" top="0.5" bottom="0.5">
          <stop position="0">
            <color theme="0"/>
          </stop>
          <stop position="1">
            <color rgb="FFFFCCCC"/>
          </stop>
        </gradientFill>
      </fill>
    </dxf>
    <dxf>
      <font>
        <color rgb="FF002060"/>
      </font>
      <fill>
        <gradientFill type="path" left="0.5" right="0.5" top="0.5" bottom="0.5">
          <stop position="0">
            <color theme="0"/>
          </stop>
          <stop position="1">
            <color theme="8" tint="0.80001220740379042"/>
          </stop>
        </gradientFill>
      </fill>
    </dxf>
    <dxf>
      <font>
        <color rgb="FF2D143C"/>
      </font>
      <fill>
        <gradientFill type="path" left="0.5" right="0.5" top="0.5" bottom="0.5">
          <stop position="0">
            <color theme="0"/>
          </stop>
          <stop position="1">
            <color rgb="FFEBDCFF"/>
          </stop>
        </gradientFill>
      </fill>
    </dxf>
    <dxf>
      <font>
        <color rgb="FF640000"/>
      </font>
      <fill>
        <gradientFill type="path" left="0.5" right="0.5" top="0.5" bottom="0.5">
          <stop position="0">
            <color theme="0"/>
          </stop>
          <stop position="1">
            <color rgb="FFFFCCCC"/>
          </stop>
        </gradientFill>
      </fill>
    </dxf>
    <dxf>
      <font>
        <color rgb="FF002060"/>
      </font>
      <fill>
        <gradientFill type="path" left="0.5" right="0.5" top="0.5" bottom="0.5">
          <stop position="0">
            <color theme="0"/>
          </stop>
          <stop position="1">
            <color theme="8" tint="0.80001220740379042"/>
          </stop>
        </gradientFill>
      </fill>
    </dxf>
    <dxf>
      <font>
        <color rgb="FF2D143C"/>
      </font>
      <fill>
        <gradientFill type="path" left="0.5" right="0.5" top="0.5" bottom="0.5">
          <stop position="0">
            <color theme="0"/>
          </stop>
          <stop position="1">
            <color rgb="FFEBDCFF"/>
          </stop>
        </gradientFill>
      </fill>
    </dxf>
    <dxf>
      <font>
        <color rgb="FF640000"/>
      </font>
      <fill>
        <gradientFill type="path" left="0.5" right="0.5" top="0.5" bottom="0.5">
          <stop position="0">
            <color theme="0"/>
          </stop>
          <stop position="1">
            <color rgb="FFFFCCCC"/>
          </stop>
        </gradientFill>
      </fill>
    </dxf>
    <dxf>
      <font>
        <color rgb="FF002060"/>
      </font>
      <fill>
        <gradientFill type="path" left="0.5" right="0.5" top="0.5" bottom="0.5">
          <stop position="0">
            <color theme="0"/>
          </stop>
          <stop position="1">
            <color theme="8" tint="0.80001220740379042"/>
          </stop>
        </gradientFill>
      </fill>
    </dxf>
    <dxf>
      <font>
        <color rgb="FF2D143C"/>
      </font>
      <fill>
        <gradientFill type="path" left="0.5" right="0.5" top="0.5" bottom="0.5">
          <stop position="0">
            <color theme="0"/>
          </stop>
          <stop position="1">
            <color rgb="FFEBDCFF"/>
          </stop>
        </gradientFill>
      </fill>
    </dxf>
    <dxf>
      <font>
        <color rgb="FFEBDCFF"/>
      </font>
    </dxf>
    <dxf>
      <font>
        <color rgb="FF640000"/>
      </font>
      <fill>
        <gradientFill type="path" left="0.5" right="0.5" top="0.5" bottom="0.5">
          <stop position="0">
            <color theme="0"/>
          </stop>
          <stop position="1">
            <color rgb="FFFFCCCC"/>
          </stop>
        </gradientFill>
      </fill>
    </dxf>
    <dxf>
      <font>
        <color rgb="FF002060"/>
      </font>
      <fill>
        <gradientFill type="path" left="0.5" right="0.5" top="0.5" bottom="0.5">
          <stop position="0">
            <color theme="0"/>
          </stop>
          <stop position="1">
            <color theme="8" tint="0.80001220740379042"/>
          </stop>
        </gradientFill>
      </fill>
    </dxf>
    <dxf>
      <font>
        <color rgb="FF2D143C"/>
      </font>
      <fill>
        <gradientFill type="path" left="0.5" right="0.5" top="0.5" bottom="0.5">
          <stop position="0">
            <color theme="0"/>
          </stop>
          <stop position="1">
            <color rgb="FFEBDCFF"/>
          </stop>
        </gradientFill>
      </fill>
    </dxf>
    <dxf>
      <font>
        <color rgb="FF640000"/>
      </font>
      <fill>
        <gradientFill type="path" left="0.5" right="0.5" top="0.5" bottom="0.5">
          <stop position="0">
            <color theme="0"/>
          </stop>
          <stop position="1">
            <color rgb="FFFFCCCC"/>
          </stop>
        </gradientFill>
      </fill>
    </dxf>
    <dxf>
      <font>
        <color rgb="FF002060"/>
      </font>
      <fill>
        <gradientFill type="path" left="0.5" right="0.5" top="0.5" bottom="0.5">
          <stop position="0">
            <color theme="0"/>
          </stop>
          <stop position="1">
            <color theme="8" tint="0.80001220740379042"/>
          </stop>
        </gradientFill>
      </fill>
    </dxf>
    <dxf>
      <font>
        <color rgb="FF2D143C"/>
      </font>
      <fill>
        <gradientFill type="path" left="0.5" right="0.5" top="0.5" bottom="0.5">
          <stop position="0">
            <color theme="0"/>
          </stop>
          <stop position="1">
            <color rgb="FFEBDCFF"/>
          </stop>
        </gradientFill>
      </fill>
    </dxf>
    <dxf>
      <font>
        <color rgb="FF0070C0"/>
      </font>
      <fill>
        <patternFill patternType="mediumGray">
          <fgColor theme="8" tint="0.79998168889431442"/>
          <bgColor auto="1"/>
        </patternFill>
      </fill>
      <border>
        <left style="thin">
          <color rgb="FF002060"/>
        </left>
        <right style="thin">
          <color rgb="FF002060"/>
        </right>
        <top style="thin">
          <color rgb="FF002060"/>
        </top>
        <bottom style="thin">
          <color rgb="FF002060"/>
        </bottom>
      </border>
    </dxf>
    <dxf>
      <font>
        <color rgb="FFC00000"/>
      </font>
      <fill>
        <patternFill patternType="mediumGray">
          <fgColor rgb="FFFFCCCC"/>
        </patternFill>
      </fill>
      <border>
        <left style="thin">
          <color rgb="FF780000"/>
        </left>
        <right style="thin">
          <color rgb="FF780000"/>
        </right>
        <top style="thin">
          <color rgb="FF780000"/>
        </top>
        <bottom style="thin">
          <color rgb="FF780000"/>
        </bottom>
      </border>
    </dxf>
    <dxf>
      <font>
        <color rgb="FF0070C0"/>
      </font>
      <fill>
        <patternFill patternType="mediumGray">
          <fgColor theme="8" tint="0.79998168889431442"/>
          <bgColor auto="1"/>
        </patternFill>
      </fill>
    </dxf>
    <dxf>
      <font>
        <color rgb="FFC00000"/>
      </font>
      <fill>
        <patternFill patternType="mediumGray">
          <fgColor rgb="FFFFCCCC"/>
        </patternFill>
      </fill>
    </dxf>
    <dxf>
      <font>
        <b/>
        <i/>
        <color theme="1" tint="0.499984740745262"/>
      </font>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dxf>
    <dxf>
      <font>
        <color theme="1" tint="0.499984740745262"/>
      </font>
    </dxf>
    <dxf>
      <fill>
        <patternFill>
          <bgColor theme="1"/>
        </patternFill>
      </fill>
    </dxf>
    <dxf>
      <fill>
        <patternFill>
          <bgColor theme="1"/>
        </patternFill>
      </fill>
    </dxf>
    <dxf>
      <fill>
        <patternFill>
          <bgColor theme="9" tint="-0.24994659260841701"/>
        </patternFill>
      </fill>
    </dxf>
    <dxf>
      <fill>
        <patternFill>
          <bgColor rgb="FF007846"/>
        </patternFill>
      </fill>
    </dxf>
    <dxf>
      <fill>
        <patternFill>
          <bgColor theme="9" tint="-0.24994659260841701"/>
        </patternFill>
      </fill>
    </dxf>
    <dxf>
      <fill>
        <patternFill>
          <bgColor rgb="FF007846"/>
        </patternFill>
      </fill>
    </dxf>
    <dxf>
      <font>
        <color rgb="FF004623"/>
      </font>
      <fill>
        <gradientFill degree="90">
          <stop position="0">
            <color rgb="FFA0FFCD"/>
          </stop>
          <stop position="0.5">
            <color rgb="FFC8FFE1"/>
          </stop>
          <stop position="1">
            <color rgb="FFA0FFCD"/>
          </stop>
        </gradientFill>
      </fill>
    </dxf>
    <dxf>
      <font>
        <color theme="0"/>
      </font>
    </dxf>
    <dxf>
      <font>
        <b/>
        <i val="0"/>
        <color rgb="FF009641"/>
      </font>
      <border>
        <left style="thin">
          <color rgb="FF009641"/>
        </left>
        <right style="thin">
          <color rgb="FF009641"/>
        </right>
        <top style="thin">
          <color rgb="FF009641"/>
        </top>
        <bottom style="thin">
          <color rgb="FF009641"/>
        </bottom>
      </border>
    </dxf>
    <dxf>
      <font>
        <b/>
        <i val="0"/>
      </font>
    </dxf>
    <dxf>
      <font>
        <b/>
        <i val="0"/>
        <color rgb="FF660066"/>
      </font>
      <fill>
        <patternFill>
          <bgColor theme="9" tint="0.79998168889431442"/>
        </patternFill>
      </fill>
    </dxf>
    <dxf>
      <font>
        <b/>
        <i val="0"/>
        <color rgb="FF7030A0"/>
      </font>
    </dxf>
    <dxf>
      <font>
        <b/>
        <i val="0"/>
        <color rgb="FF7030A0"/>
      </font>
    </dxf>
    <dxf>
      <font>
        <b/>
        <i val="0"/>
        <color rgb="FF7030A0"/>
      </font>
    </dxf>
    <dxf>
      <font>
        <b/>
        <i val="0"/>
        <strike val="0"/>
        <color theme="0" tint="-0.499984740745262"/>
      </font>
      <border>
        <left style="thin">
          <color rgb="FF7030A0"/>
        </left>
        <right style="thin">
          <color rgb="FF7030A0"/>
        </right>
        <top style="thin">
          <color rgb="FF7030A0"/>
        </top>
        <bottom style="thin">
          <color rgb="FF7030A0"/>
        </bottom>
        <vertical/>
        <horizontal/>
      </border>
    </dxf>
    <dxf>
      <font>
        <color theme="7" tint="0.79998168889431442"/>
      </font>
      <fill>
        <patternFill>
          <bgColor theme="9" tint="-0.499984740745262"/>
        </patternFill>
      </fill>
    </dxf>
    <dxf>
      <font>
        <color theme="7" tint="0.79998168889431442"/>
      </font>
      <fill>
        <patternFill>
          <bgColor rgb="FF66006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D2FFE6"/>
      </font>
      <fill>
        <patternFill>
          <bgColor rgb="FF007846"/>
        </patternFill>
      </fill>
    </dxf>
    <dxf>
      <font>
        <b/>
        <i val="0"/>
        <color theme="1" tint="0.499984740745262"/>
      </font>
    </dxf>
    <dxf>
      <font>
        <color theme="1" tint="0.499984740745262"/>
      </font>
    </dxf>
    <dxf>
      <font>
        <strike val="0"/>
        <color theme="7" tint="0.79998168889431442"/>
      </font>
      <fill>
        <patternFill>
          <fgColor auto="1"/>
          <bgColor theme="1"/>
        </patternFill>
      </fill>
    </dxf>
    <dxf>
      <font>
        <strike val="0"/>
        <color theme="7" tint="0.79998168889431442"/>
      </font>
      <fill>
        <patternFill>
          <fgColor auto="1"/>
          <bgColor theme="1"/>
        </patternFill>
      </fill>
    </dxf>
    <dxf>
      <font>
        <strike val="0"/>
        <color theme="7" tint="0.79998168889431442"/>
      </font>
      <fill>
        <patternFill>
          <bgColor theme="1"/>
        </patternFill>
      </fill>
    </dxf>
    <dxf>
      <font>
        <b/>
        <i val="0"/>
        <strike val="0"/>
        <color theme="0" tint="-0.499984740745262"/>
      </font>
      <border>
        <left style="thin">
          <color rgb="FF7030A0"/>
        </left>
        <right style="thin">
          <color rgb="FF7030A0"/>
        </right>
        <top style="thin">
          <color rgb="FF7030A0"/>
        </top>
        <bottom style="thin">
          <color rgb="FF7030A0"/>
        </bottom>
        <vertical/>
        <horizontal/>
      </border>
    </dxf>
    <dxf>
      <font>
        <color theme="7" tint="0.79998168889431442"/>
      </font>
      <fill>
        <patternFill>
          <bgColor theme="1"/>
        </patternFill>
      </fill>
      <border>
        <left/>
        <right/>
        <top style="thin">
          <color theme="7" tint="-0.24994659260841701"/>
        </top>
        <bottom/>
      </border>
    </dxf>
  </dxfs>
  <tableStyles count="0" defaultTableStyle="TableStyleMedium2" defaultPivotStyle="PivotStyleLight16"/>
  <colors>
    <mruColors>
      <color rgb="FF411E5A"/>
      <color rgb="FF1E5A28"/>
      <color rgb="FF281437"/>
      <color rgb="FF780000"/>
      <color rgb="FFFFCCCC"/>
      <color rgb="FFCC66FF"/>
      <color rgb="FFEBDCFF"/>
      <color rgb="FFE1FFEB"/>
      <color rgb="FF00F587"/>
      <color rgb="FFF0C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P!A1425:N1515"/><Relationship Id="rId3" Type="http://schemas.openxmlformats.org/officeDocument/2006/relationships/image" Target="../media/image3.png"/><Relationship Id="rId7" Type="http://schemas.openxmlformats.org/officeDocument/2006/relationships/hyperlink" Target="#HP!A1331:N1424"/><Relationship Id="rId12" Type="http://schemas.openxmlformats.org/officeDocument/2006/relationships/hyperlink" Target="https://www.udemy.com/course/defusing-polarization-understanding-divisive-politic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P!A1238:N1330"/><Relationship Id="rId11" Type="http://schemas.openxmlformats.org/officeDocument/2006/relationships/hyperlink" Target="https://www.valuerelating.com/ep00" TargetMode="External"/><Relationship Id="rId5" Type="http://schemas.openxmlformats.org/officeDocument/2006/relationships/image" Target="../media/image5.png"/><Relationship Id="rId10" Type="http://schemas.openxmlformats.org/officeDocument/2006/relationships/image" Target="../media/image6.png"/><Relationship Id="rId4" Type="http://schemas.openxmlformats.org/officeDocument/2006/relationships/image" Target="../media/image4.png"/><Relationship Id="rId9" Type="http://schemas.openxmlformats.org/officeDocument/2006/relationships/hyperlink" Target="https://www.udemy.com/course/defusing-polarization-understanding-divisive-politics/?referralCode=3CA6258A68617ECFBE16A1"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Send!A116:AB156"/><Relationship Id="rId13" Type="http://schemas.openxmlformats.org/officeDocument/2006/relationships/hyperlink" Target="#Send!A157:AB196"/><Relationship Id="rId18" Type="http://schemas.openxmlformats.org/officeDocument/2006/relationships/hyperlink" Target="https://docs.wixstatic.com/ugd/5d10a8_fafd9262110b445798011e4298212c10.pdf" TargetMode="External"/><Relationship Id="rId3" Type="http://schemas.openxmlformats.org/officeDocument/2006/relationships/image" Target="../media/image7.jpeg"/><Relationship Id="rId21" Type="http://schemas.openxmlformats.org/officeDocument/2006/relationships/hyperlink" Target="https://youtu.be/aqiG2aKhmaU" TargetMode="External"/><Relationship Id="rId7" Type="http://schemas.openxmlformats.org/officeDocument/2006/relationships/hyperlink" Target="#Send!A291:AB337"/><Relationship Id="rId12" Type="http://schemas.openxmlformats.org/officeDocument/2006/relationships/hyperlink" Target="#Send!A197:AB243"/><Relationship Id="rId17" Type="http://schemas.openxmlformats.org/officeDocument/2006/relationships/hyperlink" Target="https://journals.sagepub.com/doi/10.1509/jmr.13.0532" TargetMode="External"/><Relationship Id="rId2" Type="http://schemas.openxmlformats.org/officeDocument/2006/relationships/hyperlink" Target="https://www.valuerelating.com/about" TargetMode="External"/><Relationship Id="rId16" Type="http://schemas.openxmlformats.org/officeDocument/2006/relationships/hyperlink" Target="https://www.valuerelating.com/hp-memes" TargetMode="External"/><Relationship Id="rId20" Type="http://schemas.openxmlformats.org/officeDocument/2006/relationships/hyperlink" Target="https://youtu.be/vBAlAlQd6VY" TargetMode="External"/><Relationship Id="rId1" Type="http://schemas.openxmlformats.org/officeDocument/2006/relationships/image" Target="../media/image2.png"/><Relationship Id="rId6" Type="http://schemas.openxmlformats.org/officeDocument/2006/relationships/hyperlink" Target="#Send!A338:AB384"/><Relationship Id="rId11" Type="http://schemas.openxmlformats.org/officeDocument/2006/relationships/hyperlink" Target="#Send!A244:AB290"/><Relationship Id="rId5" Type="http://schemas.openxmlformats.org/officeDocument/2006/relationships/hyperlink" Target="#Send!A385:AB420"/><Relationship Id="rId15" Type="http://schemas.openxmlformats.org/officeDocument/2006/relationships/hyperlink" Target="https://www.valuerelating.com/psychosociotherapy" TargetMode="External"/><Relationship Id="rId10" Type="http://schemas.openxmlformats.org/officeDocument/2006/relationships/hyperlink" Target="#Send!A37:AB73"/><Relationship Id="rId19" Type="http://schemas.openxmlformats.org/officeDocument/2006/relationships/hyperlink" Target="https://www.slideshare.net/StephTurner1/declaration-of-liberty-01" TargetMode="External"/><Relationship Id="rId4" Type="http://schemas.openxmlformats.org/officeDocument/2006/relationships/hyperlink" Target="https://www.valuerelating.com" TargetMode="External"/><Relationship Id="rId9" Type="http://schemas.openxmlformats.org/officeDocument/2006/relationships/hyperlink" Target="#Send!A74:AB115"/><Relationship Id="rId14" Type="http://schemas.openxmlformats.org/officeDocument/2006/relationships/hyperlink" Target="#HP!A1:N1"/></Relationships>
</file>

<file path=xl/drawings/drawing1.xml><?xml version="1.0" encoding="utf-8"?>
<xdr:wsDr xmlns:xdr="http://schemas.openxmlformats.org/drawingml/2006/spreadsheetDrawing" xmlns:a="http://schemas.openxmlformats.org/drawingml/2006/main">
  <xdr:twoCellAnchor>
    <xdr:from>
      <xdr:col>1</xdr:col>
      <xdr:colOff>15240</xdr:colOff>
      <xdr:row>653</xdr:row>
      <xdr:rowOff>83840</xdr:rowOff>
    </xdr:from>
    <xdr:to>
      <xdr:col>12</xdr:col>
      <xdr:colOff>480060</xdr:colOff>
      <xdr:row>692</xdr:row>
      <xdr:rowOff>60968</xdr:rowOff>
    </xdr:to>
    <xdr:grpSp>
      <xdr:nvGrpSpPr>
        <xdr:cNvPr id="33" name="Group 32">
          <a:extLst>
            <a:ext uri="{FF2B5EF4-FFF2-40B4-BE49-F238E27FC236}">
              <a16:creationId xmlns:a16="http://schemas.microsoft.com/office/drawing/2014/main" id="{68BA3A5F-66B1-49C0-82AC-F82F4171BF35}"/>
            </a:ext>
          </a:extLst>
        </xdr:cNvPr>
        <xdr:cNvGrpSpPr/>
      </xdr:nvGrpSpPr>
      <xdr:grpSpPr>
        <a:xfrm>
          <a:off x="137160" y="128549420"/>
          <a:ext cx="5913120" cy="6911328"/>
          <a:chOff x="76200" y="102595681"/>
          <a:chExt cx="5913120" cy="6951626"/>
        </a:xfrm>
      </xdr:grpSpPr>
      <xdr:grpSp>
        <xdr:nvGrpSpPr>
          <xdr:cNvPr id="882" name="Group 881">
            <a:extLst>
              <a:ext uri="{FF2B5EF4-FFF2-40B4-BE49-F238E27FC236}">
                <a16:creationId xmlns:a16="http://schemas.microsoft.com/office/drawing/2014/main" id="{00000000-0008-0000-0000-000072030000}"/>
              </a:ext>
            </a:extLst>
          </xdr:cNvPr>
          <xdr:cNvGrpSpPr>
            <a:grpSpLocks noChangeAspect="1"/>
          </xdr:cNvGrpSpPr>
        </xdr:nvGrpSpPr>
        <xdr:grpSpPr>
          <a:xfrm>
            <a:off x="76200" y="102595681"/>
            <a:ext cx="5913120" cy="6951626"/>
            <a:chOff x="-304800" y="30807660"/>
            <a:chExt cx="11826240" cy="13903251"/>
          </a:xfrm>
        </xdr:grpSpPr>
        <xdr:sp macro="" textlink="">
          <xdr:nvSpPr>
            <xdr:cNvPr id="883" name="yellow separator">
              <a:extLst>
                <a:ext uri="{FF2B5EF4-FFF2-40B4-BE49-F238E27FC236}">
                  <a16:creationId xmlns:a16="http://schemas.microsoft.com/office/drawing/2014/main" id="{00000000-0008-0000-0000-000073030000}"/>
                </a:ext>
              </a:extLst>
            </xdr:cNvPr>
            <xdr:cNvSpPr/>
          </xdr:nvSpPr>
          <xdr:spPr>
            <a:xfrm>
              <a:off x="-304800" y="30807660"/>
              <a:ext cx="11826240" cy="13903251"/>
            </a:xfrm>
            <a:prstGeom prst="rect">
              <a:avLst/>
            </a:prstGeom>
            <a:gradFill flip="none" rotWithShape="1">
              <a:gsLst>
                <a:gs pos="56000">
                  <a:srgbClr val="EBDCFF"/>
                </a:gs>
                <a:gs pos="100000">
                  <a:srgbClr val="FFCCCC"/>
                </a:gs>
                <a:gs pos="1000">
                  <a:schemeClr val="accent5">
                    <a:lumMod val="20000"/>
                    <a:lumOff val="80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84331" tIns="42165" rIns="84331" bIns="42165"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568"/>
            </a:p>
          </xdr:txBody>
        </xdr:sp>
        <xdr:sp macro="" textlink="">
          <xdr:nvSpPr>
            <xdr:cNvPr id="884" name="Wider relationship">
              <a:extLst>
                <a:ext uri="{FF2B5EF4-FFF2-40B4-BE49-F238E27FC236}">
                  <a16:creationId xmlns:a16="http://schemas.microsoft.com/office/drawing/2014/main" id="{00000000-0008-0000-0000-000074030000}"/>
                </a:ext>
              </a:extLst>
            </xdr:cNvPr>
            <xdr:cNvSpPr txBox="1">
              <a:spLocks/>
            </xdr:cNvSpPr>
          </xdr:nvSpPr>
          <xdr:spPr>
            <a:xfrm>
              <a:off x="234782" y="30861440"/>
              <a:ext cx="5211950"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buNone/>
              </a:pPr>
              <a:r>
                <a:rPr lang="en-US" sz="1400" b="1" spc="50">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sym typeface="Wingdings" panose="05000000000000000000" pitchFamily="2" charset="2"/>
                </a:rPr>
                <a:t> </a:t>
              </a:r>
              <a:r>
                <a:rPr lang="en-US" sz="1400" b="1" spc="50">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rPr>
                <a:t>Wider relationships</a:t>
              </a:r>
            </a:p>
          </xdr:txBody>
        </xdr:sp>
        <xdr:sp macro="" textlink="">
          <xdr:nvSpPr>
            <xdr:cNvPr id="885" name="Deeper relationships">
              <a:extLst>
                <a:ext uri="{FF2B5EF4-FFF2-40B4-BE49-F238E27FC236}">
                  <a16:creationId xmlns:a16="http://schemas.microsoft.com/office/drawing/2014/main" id="{00000000-0008-0000-0000-000075030000}"/>
                </a:ext>
              </a:extLst>
            </xdr:cNvPr>
            <xdr:cNvSpPr txBox="1">
              <a:spLocks/>
            </xdr:cNvSpPr>
          </xdr:nvSpPr>
          <xdr:spPr>
            <a:xfrm>
              <a:off x="5758946" y="30861440"/>
              <a:ext cx="5230814"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rPr>
                <a:t>Deeper relationships </a:t>
              </a:r>
              <a:r>
                <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sym typeface="Wingdings" panose="05000000000000000000" pitchFamily="2" charset="2"/>
                </a:rPr>
                <a:t></a:t>
              </a:r>
              <a:endParaRPr lang="en-US" sz="1400" b="1" spc="50">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16200000" scaled="1"/>
                  <a:tileRect/>
                </a:gradFill>
                <a:latin typeface="Franklin Gothic Demi" panose="020B0703020102020204" pitchFamily="34" charset="0"/>
                <a:ea typeface="Tahoma" panose="020B0604030504040204" pitchFamily="34" charset="0"/>
                <a:cs typeface="Tahoma" panose="020B0604030504040204" pitchFamily="34" charset="0"/>
              </a:endParaRPr>
            </a:p>
          </xdr:txBody>
        </xdr:sp>
        <xdr:sp macro="" textlink="">
          <xdr:nvSpPr>
            <xdr:cNvPr id="886" name="Rectangle: Rounded Corners 885">
              <a:extLst>
                <a:ext uri="{FF2B5EF4-FFF2-40B4-BE49-F238E27FC236}">
                  <a16:creationId xmlns:a16="http://schemas.microsoft.com/office/drawing/2014/main" id="{00000000-0008-0000-0000-000076030000}"/>
                </a:ext>
              </a:extLst>
            </xdr:cNvPr>
            <xdr:cNvSpPr/>
          </xdr:nvSpPr>
          <xdr:spPr>
            <a:xfrm>
              <a:off x="202398" y="31439680"/>
              <a:ext cx="10800884" cy="1906872"/>
            </a:xfrm>
            <a:prstGeom prst="roundRect">
              <a:avLst>
                <a:gd name="adj" fmla="val 6709"/>
              </a:avLst>
            </a:prstGeom>
            <a:gradFill flip="none" rotWithShape="1">
              <a:gsLst>
                <a:gs pos="0">
                  <a:srgbClr val="00B0F0"/>
                </a:gs>
                <a:gs pos="98701">
                  <a:srgbClr val="FF0000"/>
                </a:gs>
                <a:gs pos="40000">
                  <a:srgbClr val="CC66FF"/>
                </a:gs>
                <a:gs pos="50000">
                  <a:srgbClr val="DE51ED"/>
                </a:gs>
                <a:gs pos="60000">
                  <a:srgbClr val="FF33FF"/>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7" name="Arrow: Left-Right 886">
              <a:extLst>
                <a:ext uri="{FF2B5EF4-FFF2-40B4-BE49-F238E27FC236}">
                  <a16:creationId xmlns:a16="http://schemas.microsoft.com/office/drawing/2014/main" id="{00000000-0008-0000-0000-000077030000}"/>
                </a:ext>
              </a:extLst>
            </xdr:cNvPr>
            <xdr:cNvSpPr/>
          </xdr:nvSpPr>
          <xdr:spPr>
            <a:xfrm>
              <a:off x="-121918" y="31634256"/>
              <a:ext cx="11430000" cy="1509277"/>
            </a:xfrm>
            <a:prstGeom prst="leftRightArrow">
              <a:avLst>
                <a:gd name="adj1" fmla="val 86765"/>
                <a:gd name="adj2" fmla="val 16176"/>
              </a:avLst>
            </a:prstGeom>
            <a:gradFill flip="none" rotWithShape="1">
              <a:gsLst>
                <a:gs pos="0">
                  <a:srgbClr val="00B0F0"/>
                </a:gs>
                <a:gs pos="20000">
                  <a:srgbClr val="9BE5FF"/>
                </a:gs>
                <a:gs pos="100000">
                  <a:srgbClr val="FF0000"/>
                </a:gs>
                <a:gs pos="65000">
                  <a:srgbClr val="9BE5FF"/>
                </a:gs>
                <a:gs pos="35000">
                  <a:srgbClr val="FF99CC"/>
                </a:gs>
                <a:gs pos="50000">
                  <a:srgbClr val="F3D5FF"/>
                </a:gs>
                <a:gs pos="80000">
                  <a:srgbClr val="FF99CC"/>
                </a:gs>
              </a:gsLst>
              <a:lin ang="0" scaled="1"/>
              <a:tileRect/>
            </a:gradFill>
            <a:ln w="19050">
              <a:solidFill>
                <a:srgbClr val="FFB3FF"/>
              </a:solidFill>
            </a:ln>
            <a:effectLst>
              <a:outerShdw blurRad="63500" sx="102000" sy="102000" algn="ctr" rotWithShape="0">
                <a:srgbClr val="C204E2">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88" name="Arrow: Deep-focus">
              <a:extLst>
                <a:ext uri="{FF2B5EF4-FFF2-40B4-BE49-F238E27FC236}">
                  <a16:creationId xmlns:a16="http://schemas.microsoft.com/office/drawing/2014/main" id="{00000000-0008-0000-0000-000078030000}"/>
                </a:ext>
              </a:extLst>
            </xdr:cNvPr>
            <xdr:cNvSpPr/>
          </xdr:nvSpPr>
          <xdr:spPr>
            <a:xfrm>
              <a:off x="6987570" y="31380483"/>
              <a:ext cx="3840480" cy="365748"/>
            </a:xfrm>
            <a:prstGeom prst="homePlate">
              <a:avLst/>
            </a:prstGeom>
            <a:gradFill flip="none" rotWithShape="1">
              <a:gsLst>
                <a:gs pos="98701">
                  <a:srgbClr val="CC00CC"/>
                </a:gs>
                <a:gs pos="0">
                  <a:srgbClr val="960000"/>
                </a:gs>
                <a:gs pos="78000">
                  <a:srgbClr val="C00000"/>
                </a:gs>
              </a:gsLst>
              <a:lin ang="10800000" scaled="1"/>
              <a:tileRect/>
            </a:gradFill>
            <a:ln>
              <a:noFill/>
            </a:ln>
            <a:effectLst>
              <a:innerShdw blurRad="50800" dist="25400" dir="16200000">
                <a:schemeClr val="bg1"/>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lvl="1" algn="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social-needs </a:t>
              </a:r>
              <a:r>
                <a:rPr lang="en-US" sz="800" i="1">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less urgent than </a:t>
              </a: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self-needs</a:t>
              </a:r>
            </a:p>
          </xdr:txBody>
        </xdr:sp>
        <xdr:sp macro="" textlink="">
          <xdr:nvSpPr>
            <xdr:cNvPr id="889" name="Arrow: Wide-focus">
              <a:extLst>
                <a:ext uri="{FF2B5EF4-FFF2-40B4-BE49-F238E27FC236}">
                  <a16:creationId xmlns:a16="http://schemas.microsoft.com/office/drawing/2014/main" id="{00000000-0008-0000-0000-000079030000}"/>
                </a:ext>
              </a:extLst>
            </xdr:cNvPr>
            <xdr:cNvSpPr/>
          </xdr:nvSpPr>
          <xdr:spPr>
            <a:xfrm flipH="1">
              <a:off x="400730" y="31380688"/>
              <a:ext cx="3840480" cy="365748"/>
            </a:xfrm>
            <a:prstGeom prst="homePlate">
              <a:avLst/>
            </a:prstGeom>
            <a:gradFill flip="none" rotWithShape="1">
              <a:gsLst>
                <a:gs pos="98701">
                  <a:srgbClr val="CC00CC"/>
                </a:gs>
                <a:gs pos="0">
                  <a:srgbClr val="0070C0"/>
                </a:gs>
                <a:gs pos="78000">
                  <a:srgbClr val="7030A0"/>
                </a:gs>
              </a:gsLst>
              <a:lin ang="10800000" scaled="1"/>
              <a:tileRect/>
            </a:gradFill>
            <a:ln>
              <a:noFill/>
            </a:ln>
            <a:effectLst>
              <a:innerShdw blurRad="50800" dist="25400" dir="16200000">
                <a:schemeClr val="bg1"/>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lvl="1"/>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self-needs </a:t>
              </a:r>
              <a:r>
                <a:rPr lang="en-US" sz="800" i="1">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less urgent than </a:t>
              </a: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social-needs</a:t>
              </a:r>
            </a:p>
          </xdr:txBody>
        </xdr:sp>
        <xdr:sp macro="" textlink="">
          <xdr:nvSpPr>
            <xdr:cNvPr id="890" name="wide-yet-shallow">
              <a:extLst>
                <a:ext uri="{FF2B5EF4-FFF2-40B4-BE49-F238E27FC236}">
                  <a16:creationId xmlns:a16="http://schemas.microsoft.com/office/drawing/2014/main" id="{00000000-0008-0000-0000-00007A030000}"/>
                </a:ext>
              </a:extLst>
            </xdr:cNvPr>
            <xdr:cNvSpPr/>
          </xdr:nvSpPr>
          <xdr:spPr>
            <a:xfrm>
              <a:off x="845222" y="31918020"/>
              <a:ext cx="1417384"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005AA2"/>
                    </a:solidFill>
                    <a:prstDash val="solid"/>
                  </a:ln>
                  <a:solidFill>
                    <a:srgbClr val="00B0F0"/>
                  </a:solidFill>
                  <a:effectLst>
                    <a:glow rad="25400">
                      <a:schemeClr val="bg1"/>
                    </a:glow>
                    <a:innerShdw blurRad="114300">
                      <a:prstClr val="black"/>
                    </a:innerShdw>
                  </a:effectLst>
                  <a:latin typeface="Arial Narrow" panose="020B0606020202030204" pitchFamily="34" charset="0"/>
                </a:rPr>
                <a:t>wide-yet-shallow</a:t>
              </a:r>
            </a:p>
          </xdr:txBody>
        </xdr:sp>
        <xdr:sp macro="" textlink="">
          <xdr:nvSpPr>
            <xdr:cNvPr id="891" name="deep-yet-narrow">
              <a:extLst>
                <a:ext uri="{FF2B5EF4-FFF2-40B4-BE49-F238E27FC236}">
                  <a16:creationId xmlns:a16="http://schemas.microsoft.com/office/drawing/2014/main" id="{00000000-0008-0000-0000-00007B030000}"/>
                </a:ext>
              </a:extLst>
            </xdr:cNvPr>
            <xdr:cNvSpPr/>
          </xdr:nvSpPr>
          <xdr:spPr>
            <a:xfrm>
              <a:off x="8889410" y="31918020"/>
              <a:ext cx="1471048" cy="1206120"/>
            </a:xfrm>
            <a:prstGeom prst="rect">
              <a:avLst/>
            </a:prstGeom>
            <a:noFill/>
            <a:ln>
              <a:noFill/>
            </a:ln>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640000"/>
                    </a:solidFill>
                    <a:prstDash val="solid"/>
                  </a:ln>
                  <a:solidFill>
                    <a:srgbClr val="FF0000"/>
                  </a:solidFill>
                  <a:effectLst>
                    <a:glow rad="25400">
                      <a:schemeClr val="bg1"/>
                    </a:glow>
                    <a:innerShdw blurRad="114300">
                      <a:prstClr val="black"/>
                    </a:innerShdw>
                  </a:effectLst>
                  <a:latin typeface="Arial Narrow" panose="020B0606020202030204" pitchFamily="34" charset="0"/>
                </a:rPr>
                <a:t>deep-yet-narrow</a:t>
              </a:r>
            </a:p>
          </xdr:txBody>
        </xdr:sp>
        <xdr:sp macro="" textlink="">
          <xdr:nvSpPr>
            <xdr:cNvPr id="892" name="wide-then-deep">
              <a:extLst>
                <a:ext uri="{FF2B5EF4-FFF2-40B4-BE49-F238E27FC236}">
                  <a16:creationId xmlns:a16="http://schemas.microsoft.com/office/drawing/2014/main" id="{00000000-0008-0000-0000-00007C030000}"/>
                </a:ext>
              </a:extLst>
            </xdr:cNvPr>
            <xdr:cNvSpPr/>
          </xdr:nvSpPr>
          <xdr:spPr>
            <a:xfrm>
              <a:off x="2417528" y="31918020"/>
              <a:ext cx="1471048"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005AA2"/>
                    </a:solidFill>
                    <a:prstDash val="solid"/>
                  </a:ln>
                  <a:solidFill>
                    <a:srgbClr val="B7E4FF"/>
                  </a:solidFill>
                  <a:effectLst>
                    <a:glow rad="25400">
                      <a:schemeClr val="bg1"/>
                    </a:glow>
                    <a:innerShdw blurRad="114300">
                      <a:prstClr val="black"/>
                    </a:innerShdw>
                  </a:effectLst>
                  <a:latin typeface="Arial Narrow" panose="020B0606020202030204" pitchFamily="34" charset="0"/>
                </a:rPr>
                <a:t>wide-then-deep</a:t>
              </a:r>
            </a:p>
          </xdr:txBody>
        </xdr:sp>
        <xdr:sp macro="" textlink="">
          <xdr:nvSpPr>
            <xdr:cNvPr id="893" name="deep-then-wide">
              <a:extLst>
                <a:ext uri="{FF2B5EF4-FFF2-40B4-BE49-F238E27FC236}">
                  <a16:creationId xmlns:a16="http://schemas.microsoft.com/office/drawing/2014/main" id="{00000000-0008-0000-0000-00007D030000}"/>
                </a:ext>
              </a:extLst>
            </xdr:cNvPr>
            <xdr:cNvSpPr/>
          </xdr:nvSpPr>
          <xdr:spPr>
            <a:xfrm>
              <a:off x="7379910" y="31918020"/>
              <a:ext cx="1471048" cy="120612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640000"/>
                    </a:solidFill>
                    <a:prstDash val="solid"/>
                  </a:ln>
                  <a:solidFill>
                    <a:srgbClr val="FFA3A3"/>
                  </a:solidFill>
                  <a:effectLst>
                    <a:glow rad="25400">
                      <a:schemeClr val="bg1"/>
                    </a:glow>
                    <a:innerShdw blurRad="114300">
                      <a:prstClr val="black"/>
                    </a:innerShdw>
                  </a:effectLst>
                  <a:latin typeface="Arial Narrow" panose="020B0606020202030204" pitchFamily="34" charset="0"/>
                </a:rPr>
                <a:t>deep-then-wide</a:t>
              </a:r>
            </a:p>
          </xdr:txBody>
        </xdr:sp>
        <xdr:sp macro="" textlink="">
          <xdr:nvSpPr>
            <xdr:cNvPr id="894" name="wide-and-deep">
              <a:extLst>
                <a:ext uri="{FF2B5EF4-FFF2-40B4-BE49-F238E27FC236}">
                  <a16:creationId xmlns:a16="http://schemas.microsoft.com/office/drawing/2014/main" id="{00000000-0008-0000-0000-00007E030000}"/>
                </a:ext>
              </a:extLst>
            </xdr:cNvPr>
            <xdr:cNvSpPr/>
          </xdr:nvSpPr>
          <xdr:spPr>
            <a:xfrm>
              <a:off x="4213250" y="31918020"/>
              <a:ext cx="1073774" cy="122136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7030A0"/>
                    </a:solidFill>
                    <a:prstDash val="solid"/>
                  </a:ln>
                  <a:solidFill>
                    <a:srgbClr val="CC66FF"/>
                  </a:solidFill>
                  <a:effectLst>
                    <a:glow rad="25400">
                      <a:schemeClr val="bg1"/>
                    </a:glow>
                    <a:innerShdw blurRad="114300">
                      <a:prstClr val="black"/>
                    </a:innerShdw>
                  </a:effectLst>
                  <a:latin typeface="Arial Narrow" panose="020B0606020202030204" pitchFamily="34" charset="0"/>
                </a:rPr>
                <a:t>wide-and-deep</a:t>
              </a:r>
            </a:p>
          </xdr:txBody>
        </xdr:sp>
        <xdr:sp macro="" textlink="">
          <xdr:nvSpPr>
            <xdr:cNvPr id="895" name="deep-and-wide">
              <a:extLst>
                <a:ext uri="{FF2B5EF4-FFF2-40B4-BE49-F238E27FC236}">
                  <a16:creationId xmlns:a16="http://schemas.microsoft.com/office/drawing/2014/main" id="{00000000-0008-0000-0000-00007F030000}"/>
                </a:ext>
              </a:extLst>
            </xdr:cNvPr>
            <xdr:cNvSpPr/>
          </xdr:nvSpPr>
          <xdr:spPr>
            <a:xfrm>
              <a:off x="6062284" y="31918020"/>
              <a:ext cx="981866" cy="1221360"/>
            </a:xfrm>
            <a:prstGeom prst="rect">
              <a:avLst/>
            </a:prstGeom>
            <a:noFill/>
          </xdr:spPr>
          <xdr:txBody>
            <a:bodyPr wrap="square" lIns="0" tIns="0" rIns="0" bIns="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lnSpc>
                  <a:spcPts val="1400"/>
                </a:lnSpc>
              </a:pPr>
              <a:r>
                <a:rPr lang="en-US" sz="1600" b="1" cap="none" spc="0">
                  <a:ln w="12700">
                    <a:solidFill>
                      <a:srgbClr val="7030A0"/>
                    </a:solidFill>
                    <a:prstDash val="solid"/>
                  </a:ln>
                  <a:solidFill>
                    <a:srgbClr val="FF33FF"/>
                  </a:solidFill>
                  <a:effectLst>
                    <a:glow rad="25400">
                      <a:schemeClr val="bg1"/>
                    </a:glow>
                    <a:innerShdw blurRad="114300">
                      <a:prstClr val="black"/>
                    </a:innerShdw>
                  </a:effectLst>
                  <a:latin typeface="Arial Narrow" panose="020B0606020202030204" pitchFamily="34" charset="0"/>
                </a:rPr>
                <a:t>deep-and-wide</a:t>
              </a:r>
            </a:p>
          </xdr:txBody>
        </xdr:sp>
        <xdr:sp macro="" textlink="">
          <xdr:nvSpPr>
            <xdr:cNvPr id="896" name="DEEP-YET-NARROW">
              <a:extLst>
                <a:ext uri="{FF2B5EF4-FFF2-40B4-BE49-F238E27FC236}">
                  <a16:creationId xmlns:a16="http://schemas.microsoft.com/office/drawing/2014/main" id="{00000000-0008-0000-0000-000080030000}"/>
                </a:ext>
              </a:extLst>
            </xdr:cNvPr>
            <xdr:cNvSpPr txBox="1">
              <a:spLocks/>
            </xdr:cNvSpPr>
          </xdr:nvSpPr>
          <xdr:spPr>
            <a:xfrm>
              <a:off x="9048354" y="33329342"/>
              <a:ext cx="1126428" cy="1210698"/>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Prioritize deep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cohesion</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of familiar few, over inclusion of others</a:t>
              </a:r>
            </a:p>
          </xdr:txBody>
        </xdr:sp>
        <xdr:sp macro="" textlink="">
          <xdr:nvSpPr>
            <xdr:cNvPr id="897" name="DEEP-THEN-WIDE">
              <a:extLst>
                <a:ext uri="{FF2B5EF4-FFF2-40B4-BE49-F238E27FC236}">
                  <a16:creationId xmlns:a16="http://schemas.microsoft.com/office/drawing/2014/main" id="{00000000-0008-0000-0000-000081030000}"/>
                </a:ext>
              </a:extLst>
            </xdr:cNvPr>
            <xdr:cNvSpPr txBox="1">
              <a:spLocks/>
            </xdr:cNvSpPr>
          </xdr:nvSpPr>
          <xdr:spPr>
            <a:xfrm>
              <a:off x="7510468" y="33328926"/>
              <a:ext cx="1161092" cy="11607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Seek individual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freedoms</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then seek equality for others</a:t>
              </a:r>
            </a:p>
          </xdr:txBody>
        </xdr:sp>
        <xdr:sp macro="" textlink="">
          <xdr:nvSpPr>
            <xdr:cNvPr id="898" name="DEEP-AND-WIDE">
              <a:extLst>
                <a:ext uri="{FF2B5EF4-FFF2-40B4-BE49-F238E27FC236}">
                  <a16:creationId xmlns:a16="http://schemas.microsoft.com/office/drawing/2014/main" id="{00000000-0008-0000-0000-000082030000}"/>
                </a:ext>
              </a:extLst>
            </xdr:cNvPr>
            <xdr:cNvSpPr txBox="1">
              <a:spLocks/>
            </xdr:cNvSpPr>
          </xdr:nvSpPr>
          <xdr:spPr>
            <a:xfrm>
              <a:off x="4055266" y="33300988"/>
              <a:ext cx="3111816" cy="117015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10000"/>
                </a:lnSpc>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Experience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both</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social equality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personal freedom, inclusion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cohesion,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social </a:t>
              </a:r>
              <a:r>
                <a:rPr lang="en-US" sz="800" i="1">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and</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self needs</a:t>
              </a:r>
            </a:p>
          </xdr:txBody>
        </xdr:sp>
        <xdr:sp macro="" textlink="">
          <xdr:nvSpPr>
            <xdr:cNvPr id="899" name="WIDE-THEN-DEEP">
              <a:extLst>
                <a:ext uri="{FF2B5EF4-FFF2-40B4-BE49-F238E27FC236}">
                  <a16:creationId xmlns:a16="http://schemas.microsoft.com/office/drawing/2014/main" id="{00000000-0008-0000-0000-000083030000}"/>
                </a:ext>
              </a:extLst>
            </xdr:cNvPr>
            <xdr:cNvSpPr txBox="1">
              <a:spLocks/>
            </xdr:cNvSpPr>
          </xdr:nvSpPr>
          <xdr:spPr>
            <a:xfrm>
              <a:off x="2469710" y="33328316"/>
              <a:ext cx="1348100" cy="116080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Seek social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equality</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then seek individual freedoms</a:t>
              </a:r>
            </a:p>
          </xdr:txBody>
        </xdr:sp>
        <xdr:sp macro="" textlink="">
          <xdr:nvSpPr>
            <xdr:cNvPr id="900" name="WIDE-YET-SHALLOW">
              <a:extLst>
                <a:ext uri="{FF2B5EF4-FFF2-40B4-BE49-F238E27FC236}">
                  <a16:creationId xmlns:a16="http://schemas.microsoft.com/office/drawing/2014/main" id="{00000000-0008-0000-0000-000084030000}"/>
                </a:ext>
              </a:extLst>
            </xdr:cNvPr>
            <xdr:cNvSpPr txBox="1">
              <a:spLocks/>
            </xdr:cNvSpPr>
          </xdr:nvSpPr>
          <xdr:spPr>
            <a:xfrm>
              <a:off x="990700" y="33329342"/>
              <a:ext cx="1126428" cy="105489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Prioritize wide </a:t>
              </a:r>
              <a:r>
                <a:rPr lang="en-US" sz="1000" b="1" spc="1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inclusion</a:t>
              </a: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 </a:t>
              </a:r>
              <a:b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br>
              <a:r>
                <a:rPr lang="en-US" sz="800">
                  <a:solidFill>
                    <a:srgbClr val="7030A0"/>
                  </a:solidFill>
                  <a:latin typeface="Franklin Gothic Medium Cond" panose="020B0606030402020204" pitchFamily="34" charset="0"/>
                  <a:ea typeface="Tahoma" panose="020B0604030504040204" pitchFamily="34" charset="0"/>
                  <a:cs typeface="Tahoma" panose="020B0604030504040204" pitchFamily="34" charset="0"/>
                </a:rPr>
                <a:t>of all, over close-knit cohesion</a:t>
              </a:r>
            </a:p>
          </xdr:txBody>
        </xdr:sp>
        <xdr:sp macro="" textlink="">
          <xdr:nvSpPr>
            <xdr:cNvPr id="901" name="Focus more on social equality">
              <a:extLst>
                <a:ext uri="{FF2B5EF4-FFF2-40B4-BE49-F238E27FC236}">
                  <a16:creationId xmlns:a16="http://schemas.microsoft.com/office/drawing/2014/main" id="{00000000-0008-0000-0000-000085030000}"/>
                </a:ext>
              </a:extLst>
            </xdr:cNvPr>
            <xdr:cNvSpPr txBox="1"/>
          </xdr:nvSpPr>
          <xdr:spPr>
            <a:xfrm>
              <a:off x="326834" y="33125657"/>
              <a:ext cx="5029200" cy="274320"/>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Focus more on broad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social equality </a:t>
              </a: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than on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individual freedoms</a:t>
              </a:r>
            </a:p>
          </xdr:txBody>
        </xdr:sp>
        <xdr:sp macro="" textlink="">
          <xdr:nvSpPr>
            <xdr:cNvPr id="902" name="Focus more on personall freedoms">
              <a:extLst>
                <a:ext uri="{FF2B5EF4-FFF2-40B4-BE49-F238E27FC236}">
                  <a16:creationId xmlns:a16="http://schemas.microsoft.com/office/drawing/2014/main" id="{00000000-0008-0000-0000-000086030000}"/>
                </a:ext>
              </a:extLst>
            </xdr:cNvPr>
            <xdr:cNvSpPr txBox="1"/>
          </xdr:nvSpPr>
          <xdr:spPr>
            <a:xfrm>
              <a:off x="5819906" y="33125657"/>
              <a:ext cx="5029200" cy="274320"/>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Focus more on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individual freedoms</a:t>
              </a:r>
              <a:r>
                <a:rPr lang="en-US" sz="600" b="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than on broad </a:t>
              </a:r>
              <a:r>
                <a:rPr lang="en-US" sz="600" b="1" i="1">
                  <a:solidFill>
                    <a:schemeClr val="accent5">
                      <a:lumMod val="20000"/>
                      <a:lumOff val="80000"/>
                    </a:schemeClr>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social equality </a:t>
              </a:r>
            </a:p>
          </xdr:txBody>
        </xdr:sp>
        <xdr:sp macro="" textlink="">
          <xdr:nvSpPr>
            <xdr:cNvPr id="903" name="Arrow: Left-Right 902">
              <a:extLst>
                <a:ext uri="{FF2B5EF4-FFF2-40B4-BE49-F238E27FC236}">
                  <a16:creationId xmlns:a16="http://schemas.microsoft.com/office/drawing/2014/main" id="{00000000-0008-0000-0000-000087030000}"/>
                </a:ext>
              </a:extLst>
            </xdr:cNvPr>
            <xdr:cNvSpPr/>
          </xdr:nvSpPr>
          <xdr:spPr>
            <a:xfrm>
              <a:off x="4014303" y="31388990"/>
              <a:ext cx="3154035" cy="365760"/>
            </a:xfrm>
            <a:prstGeom prst="leftRightArrow">
              <a:avLst>
                <a:gd name="adj1" fmla="val 100000"/>
                <a:gd name="adj2" fmla="val 50000"/>
              </a:avLst>
            </a:prstGeom>
            <a:solidFill>
              <a:srgbClr val="C204E2"/>
            </a:solidFill>
            <a:ln>
              <a:noFill/>
            </a:ln>
            <a:effectLst>
              <a:innerShdw blurRad="114300">
                <a:prstClr val="black"/>
              </a:inn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800">
                  <a:solidFill>
                    <a:schemeClr val="accent5">
                      <a:lumMod val="20000"/>
                      <a:lumOff val="80000"/>
                    </a:schemeClr>
                  </a:solidFill>
                  <a:latin typeface="Franklin Gothic Demi Cond" panose="020B0706030402020204" pitchFamily="34" charset="0"/>
                  <a:ea typeface="Tahoma" panose="020B0604030504040204" pitchFamily="34" charset="0"/>
                  <a:cs typeface="Tahoma" panose="020B0604030504040204" pitchFamily="34" charset="0"/>
                </a:rPr>
                <a:t>psychosocial equilibrium</a:t>
              </a:r>
            </a:p>
          </xdr:txBody>
        </xdr:sp>
      </xdr:grpSp>
      <xdr:grpSp>
        <xdr:nvGrpSpPr>
          <xdr:cNvPr id="904" name="Group 903">
            <a:extLst>
              <a:ext uri="{FF2B5EF4-FFF2-40B4-BE49-F238E27FC236}">
                <a16:creationId xmlns:a16="http://schemas.microsoft.com/office/drawing/2014/main" id="{00000000-0008-0000-0000-000088030000}"/>
              </a:ext>
            </a:extLst>
          </xdr:cNvPr>
          <xdr:cNvGrpSpPr>
            <a:grpSpLocks noChangeAspect="1"/>
          </xdr:cNvGrpSpPr>
        </xdr:nvGrpSpPr>
        <xdr:grpSpPr>
          <a:xfrm>
            <a:off x="416446" y="104605786"/>
            <a:ext cx="5299126" cy="2555031"/>
            <a:chOff x="24987165" y="32459649"/>
            <a:chExt cx="9598655" cy="5251251"/>
          </a:xfrm>
        </xdr:grpSpPr>
        <xdr:grpSp>
          <xdr:nvGrpSpPr>
            <xdr:cNvPr id="905" name="Group 904">
              <a:extLst>
                <a:ext uri="{FF2B5EF4-FFF2-40B4-BE49-F238E27FC236}">
                  <a16:creationId xmlns:a16="http://schemas.microsoft.com/office/drawing/2014/main" id="{00000000-0008-0000-0000-000089030000}"/>
                </a:ext>
              </a:extLst>
            </xdr:cNvPr>
            <xdr:cNvGrpSpPr/>
          </xdr:nvGrpSpPr>
          <xdr:grpSpPr>
            <a:xfrm>
              <a:off x="28876355" y="32542745"/>
              <a:ext cx="1671262" cy="5168155"/>
              <a:chOff x="7580642" y="2421253"/>
              <a:chExt cx="1671262" cy="5168155"/>
            </a:xfrm>
          </xdr:grpSpPr>
          <xdr:sp macro="" textlink="">
            <xdr:nvSpPr>
              <xdr:cNvPr id="926" name="Oval 925">
                <a:extLst>
                  <a:ext uri="{FF2B5EF4-FFF2-40B4-BE49-F238E27FC236}">
                    <a16:creationId xmlns:a16="http://schemas.microsoft.com/office/drawing/2014/main" id="{00000000-0008-0000-0000-00009E030000}"/>
                  </a:ext>
                </a:extLst>
              </xdr:cNvPr>
              <xdr:cNvSpPr/>
            </xdr:nvSpPr>
            <xdr:spPr>
              <a:xfrm>
                <a:off x="7686750" y="2421253"/>
                <a:ext cx="1463040" cy="5168155"/>
              </a:xfrm>
              <a:prstGeom prst="ellipse">
                <a:avLst/>
              </a:prstGeom>
              <a:solidFill>
                <a:srgbClr val="D7B9FF">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27" name="I know everyone.">
                <a:extLst>
                  <a:ext uri="{FF2B5EF4-FFF2-40B4-BE49-F238E27FC236}">
                    <a16:creationId xmlns:a16="http://schemas.microsoft.com/office/drawing/2014/main" id="{00000000-0008-0000-0000-00009F030000}"/>
                  </a:ext>
                </a:extLst>
              </xdr:cNvPr>
              <xdr:cNvSpPr txBox="1">
                <a:spLocks/>
              </xdr:cNvSpPr>
            </xdr:nvSpPr>
            <xdr:spPr>
              <a:xfrm>
                <a:off x="7785776" y="2682085"/>
                <a:ext cx="12382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know others here. Others here know me enough to keep me accountable.</a:t>
                </a:r>
              </a:p>
            </xdr:txBody>
          </xdr:sp>
          <xdr:sp macro="" textlink="">
            <xdr:nvSpPr>
              <xdr:cNvPr id="928" name="I know everyone.">
                <a:extLst>
                  <a:ext uri="{FF2B5EF4-FFF2-40B4-BE49-F238E27FC236}">
                    <a16:creationId xmlns:a16="http://schemas.microsoft.com/office/drawing/2014/main" id="{00000000-0008-0000-0000-0000A0030000}"/>
                  </a:ext>
                </a:extLst>
              </xdr:cNvPr>
              <xdr:cNvSpPr txBox="1">
                <a:spLocks/>
              </xdr:cNvSpPr>
            </xdr:nvSpPr>
            <xdr:spPr>
              <a:xfrm>
                <a:off x="7848029" y="5759621"/>
                <a:ext cx="1161714" cy="129574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tend to fully resolve. </a:t>
                </a:r>
                <a:r>
                  <a:rPr lang="en-US" sz="800" b="1" spc="-70">
                    <a:solidFill>
                      <a:srgbClr val="007332"/>
                    </a:solidFill>
                    <a:latin typeface="Tahoma" panose="020B0604030504040204" pitchFamily="34" charset="0"/>
                    <a:ea typeface="Tahoma" panose="020B0604030504040204" pitchFamily="34" charset="0"/>
                    <a:cs typeface="Tahoma" panose="020B0604030504040204" pitchFamily="34" charset="0"/>
                  </a:rPr>
                  <a:t>I’m meaningfully </a:t>
                </a: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content.</a:t>
                </a:r>
              </a:p>
            </xdr:txBody>
          </xdr:sp>
          <xdr:sp macro="" textlink="">
            <xdr:nvSpPr>
              <xdr:cNvPr id="929" name="I know everyone.">
                <a:extLst>
                  <a:ext uri="{FF2B5EF4-FFF2-40B4-BE49-F238E27FC236}">
                    <a16:creationId xmlns:a16="http://schemas.microsoft.com/office/drawing/2014/main" id="{00000000-0008-0000-0000-0000A1030000}"/>
                  </a:ext>
                </a:extLst>
              </xdr:cNvPr>
              <xdr:cNvSpPr txBox="1">
                <a:spLocks/>
              </xdr:cNvSpPr>
            </xdr:nvSpPr>
            <xdr:spPr>
              <a:xfrm>
                <a:off x="7580642" y="4183902"/>
                <a:ext cx="1671262" cy="152203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can regularly access the resources I need on my own and thru others. I am amply supplied.</a:t>
                </a:r>
              </a:p>
            </xdr:txBody>
          </xdr:sp>
        </xdr:grpSp>
        <xdr:grpSp>
          <xdr:nvGrpSpPr>
            <xdr:cNvPr id="906" name="Group 905">
              <a:extLst>
                <a:ext uri="{FF2B5EF4-FFF2-40B4-BE49-F238E27FC236}">
                  <a16:creationId xmlns:a16="http://schemas.microsoft.com/office/drawing/2014/main" id="{00000000-0008-0000-0000-00008A030000}"/>
                </a:ext>
              </a:extLst>
            </xdr:cNvPr>
            <xdr:cNvGrpSpPr/>
          </xdr:nvGrpSpPr>
          <xdr:grpSpPr>
            <a:xfrm>
              <a:off x="26978701" y="32524013"/>
              <a:ext cx="1588147" cy="5168155"/>
              <a:chOff x="7634811" y="2402521"/>
              <a:chExt cx="1588147" cy="5168155"/>
            </a:xfrm>
          </xdr:grpSpPr>
          <xdr:sp macro="" textlink="">
            <xdr:nvSpPr>
              <xdr:cNvPr id="922" name="Oval 921">
                <a:extLst>
                  <a:ext uri="{FF2B5EF4-FFF2-40B4-BE49-F238E27FC236}">
                    <a16:creationId xmlns:a16="http://schemas.microsoft.com/office/drawing/2014/main" id="{00000000-0008-0000-0000-00009A030000}"/>
                  </a:ext>
                </a:extLst>
              </xdr:cNvPr>
              <xdr:cNvSpPr/>
            </xdr:nvSpPr>
            <xdr:spPr>
              <a:xfrm>
                <a:off x="7686750" y="2402521"/>
                <a:ext cx="1463040" cy="5168155"/>
              </a:xfrm>
              <a:prstGeom prst="ellipse">
                <a:avLst/>
              </a:prstGeom>
              <a:solidFill>
                <a:schemeClr val="accent1">
                  <a:lumMod val="40000"/>
                  <a:lumOff val="60000"/>
                  <a:alpha val="47000"/>
                </a:scheme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23" name="I know everyone.">
                <a:extLst>
                  <a:ext uri="{FF2B5EF4-FFF2-40B4-BE49-F238E27FC236}">
                    <a16:creationId xmlns:a16="http://schemas.microsoft.com/office/drawing/2014/main" id="{00000000-0008-0000-0000-00009B030000}"/>
                  </a:ext>
                </a:extLst>
              </xdr:cNvPr>
              <xdr:cNvSpPr txBox="1">
                <a:spLocks/>
              </xdr:cNvSpPr>
            </xdr:nvSpPr>
            <xdr:spPr>
              <a:xfrm>
                <a:off x="7771893" y="2647810"/>
                <a:ext cx="1340642" cy="166687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kinda know others here. They kinda know me by the categories I fit.</a:t>
                </a:r>
              </a:p>
            </xdr:txBody>
          </xdr:sp>
          <xdr:sp macro="" textlink="">
            <xdr:nvSpPr>
              <xdr:cNvPr id="924" name="I know everyone.">
                <a:extLst>
                  <a:ext uri="{FF2B5EF4-FFF2-40B4-BE49-F238E27FC236}">
                    <a16:creationId xmlns:a16="http://schemas.microsoft.com/office/drawing/2014/main" id="{00000000-0008-0000-0000-00009C030000}"/>
                  </a:ext>
                </a:extLst>
              </xdr:cNvPr>
              <xdr:cNvSpPr txBox="1">
                <a:spLocks/>
              </xdr:cNvSpPr>
            </xdr:nvSpPr>
            <xdr:spPr>
              <a:xfrm>
                <a:off x="7634811" y="5759633"/>
                <a:ext cx="1588147" cy="1013841"/>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only partially resolve. I continually feel discontent.</a:t>
                </a:r>
              </a:p>
            </xdr:txBody>
          </xdr:sp>
          <xdr:sp macro="" textlink="">
            <xdr:nvSpPr>
              <xdr:cNvPr id="925" name="I know everyone.">
                <a:extLst>
                  <a:ext uri="{FF2B5EF4-FFF2-40B4-BE49-F238E27FC236}">
                    <a16:creationId xmlns:a16="http://schemas.microsoft.com/office/drawing/2014/main" id="{00000000-0008-0000-0000-00009D030000}"/>
                  </a:ext>
                </a:extLst>
              </xdr:cNvPr>
              <xdr:cNvSpPr txBox="1">
                <a:spLocks/>
              </xdr:cNvSpPr>
            </xdr:nvSpPr>
            <xdr:spPr>
              <a:xfrm>
                <a:off x="7745235" y="4224791"/>
                <a:ext cx="1367302" cy="1522026"/>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most resources thru others. I can only get a few on my own. </a:t>
                </a:r>
              </a:p>
            </xdr:txBody>
          </xdr:sp>
        </xdr:grpSp>
        <xdr:grpSp>
          <xdr:nvGrpSpPr>
            <xdr:cNvPr id="907" name="Group 906">
              <a:extLst>
                <a:ext uri="{FF2B5EF4-FFF2-40B4-BE49-F238E27FC236}">
                  <a16:creationId xmlns:a16="http://schemas.microsoft.com/office/drawing/2014/main" id="{00000000-0008-0000-0000-00008B030000}"/>
                </a:ext>
              </a:extLst>
            </xdr:cNvPr>
            <xdr:cNvGrpSpPr/>
          </xdr:nvGrpSpPr>
          <xdr:grpSpPr>
            <a:xfrm>
              <a:off x="24987165" y="32459649"/>
              <a:ext cx="1771541" cy="5168154"/>
              <a:chOff x="7543115" y="2338157"/>
              <a:chExt cx="1771541" cy="5168154"/>
            </a:xfrm>
          </xdr:grpSpPr>
          <xdr:sp macro="" textlink="">
            <xdr:nvSpPr>
              <xdr:cNvPr id="918" name="Oval 917">
                <a:extLst>
                  <a:ext uri="{FF2B5EF4-FFF2-40B4-BE49-F238E27FC236}">
                    <a16:creationId xmlns:a16="http://schemas.microsoft.com/office/drawing/2014/main" id="{00000000-0008-0000-0000-000096030000}"/>
                  </a:ext>
                </a:extLst>
              </xdr:cNvPr>
              <xdr:cNvSpPr/>
            </xdr:nvSpPr>
            <xdr:spPr>
              <a:xfrm>
                <a:off x="7686751" y="2338157"/>
                <a:ext cx="1463040" cy="5168154"/>
              </a:xfrm>
              <a:prstGeom prst="ellipse">
                <a:avLst/>
              </a:prstGeom>
              <a:solidFill>
                <a:srgbClr val="00B0F0">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9" name="I know everyone.">
                <a:extLst>
                  <a:ext uri="{FF2B5EF4-FFF2-40B4-BE49-F238E27FC236}">
                    <a16:creationId xmlns:a16="http://schemas.microsoft.com/office/drawing/2014/main" id="{00000000-0008-0000-0000-000097030000}"/>
                  </a:ext>
                </a:extLst>
              </xdr:cNvPr>
              <xdr:cNvSpPr txBox="1">
                <a:spLocks/>
              </xdr:cNvSpPr>
            </xdr:nvSpPr>
            <xdr:spPr>
              <a:xfrm>
                <a:off x="7664451" y="2647237"/>
                <a:ext cx="1553587" cy="166687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No one here really knows me. I don’t really know any of them beyond social categories.</a:t>
                </a:r>
              </a:p>
            </xdr:txBody>
          </xdr:sp>
          <xdr:sp macro="" textlink="">
            <xdr:nvSpPr>
              <xdr:cNvPr id="920" name="I know everyone.">
                <a:extLst>
                  <a:ext uri="{FF2B5EF4-FFF2-40B4-BE49-F238E27FC236}">
                    <a16:creationId xmlns:a16="http://schemas.microsoft.com/office/drawing/2014/main" id="{00000000-0008-0000-0000-000098030000}"/>
                  </a:ext>
                </a:extLst>
              </xdr:cNvPr>
              <xdr:cNvSpPr txBox="1">
                <a:spLocks/>
              </xdr:cNvSpPr>
            </xdr:nvSpPr>
            <xdr:spPr>
              <a:xfrm>
                <a:off x="7592272" y="5759627"/>
                <a:ext cx="1673226" cy="129574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rarely resolve fully. I’m in continual pain, and vulnerable to trauma.</a:t>
                </a:r>
              </a:p>
            </xdr:txBody>
          </xdr:sp>
          <xdr:sp macro="" textlink="">
            <xdr:nvSpPr>
              <xdr:cNvPr id="921" name="I know everyone.">
                <a:extLst>
                  <a:ext uri="{FF2B5EF4-FFF2-40B4-BE49-F238E27FC236}">
                    <a16:creationId xmlns:a16="http://schemas.microsoft.com/office/drawing/2014/main" id="{00000000-0008-0000-0000-000099030000}"/>
                  </a:ext>
                </a:extLst>
              </xdr:cNvPr>
              <xdr:cNvSpPr txBox="1">
                <a:spLocks/>
              </xdr:cNvSpPr>
            </xdr:nvSpPr>
            <xdr:spPr>
              <a:xfrm>
                <a:off x="7543115" y="4224792"/>
                <a:ext cx="1771541" cy="152203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almost all resources thru others. I can’t count on being able </a:t>
                </a:r>
                <a:r>
                  <a:rPr lang="en-US" sz="800" b="1" spc="-80">
                    <a:solidFill>
                      <a:srgbClr val="007332"/>
                    </a:solidFill>
                    <a:latin typeface="Tahoma" panose="020B0604030504040204" pitchFamily="34" charset="0"/>
                    <a:ea typeface="Tahoma" panose="020B0604030504040204" pitchFamily="34" charset="0"/>
                    <a:cs typeface="Tahoma" panose="020B0604030504040204" pitchFamily="34" charset="0"/>
                  </a:rPr>
                  <a:t>to get </a:t>
                </a:r>
                <a:r>
                  <a:rPr lang="en-US" sz="800" b="1" kern="1200" spc="-30">
                    <a:solidFill>
                      <a:srgbClr val="007332"/>
                    </a:solidFill>
                    <a:latin typeface="Tahoma" panose="020B0604030504040204" pitchFamily="34" charset="0"/>
                    <a:ea typeface="Tahoma" panose="020B0604030504040204" pitchFamily="34" charset="0"/>
                    <a:cs typeface="Tahoma" panose="020B0604030504040204" pitchFamily="34" charset="0"/>
                  </a:rPr>
                  <a:t>what I need on my own. </a:t>
                </a:r>
              </a:p>
            </xdr:txBody>
          </xdr:sp>
        </xdr:grpSp>
        <xdr:grpSp>
          <xdr:nvGrpSpPr>
            <xdr:cNvPr id="908" name="Group 907">
              <a:extLst>
                <a:ext uri="{FF2B5EF4-FFF2-40B4-BE49-F238E27FC236}">
                  <a16:creationId xmlns:a16="http://schemas.microsoft.com/office/drawing/2014/main" id="{00000000-0008-0000-0000-00008C030000}"/>
                </a:ext>
              </a:extLst>
            </xdr:cNvPr>
            <xdr:cNvGrpSpPr/>
          </xdr:nvGrpSpPr>
          <xdr:grpSpPr>
            <a:xfrm>
              <a:off x="30875364" y="32492689"/>
              <a:ext cx="1639029" cy="5168156"/>
              <a:chOff x="7644436" y="2371197"/>
              <a:chExt cx="1639029" cy="5168156"/>
            </a:xfrm>
          </xdr:grpSpPr>
          <xdr:sp macro="" textlink="">
            <xdr:nvSpPr>
              <xdr:cNvPr id="914" name="Oval 913">
                <a:extLst>
                  <a:ext uri="{FF2B5EF4-FFF2-40B4-BE49-F238E27FC236}">
                    <a16:creationId xmlns:a16="http://schemas.microsoft.com/office/drawing/2014/main" id="{00000000-0008-0000-0000-000092030000}"/>
                  </a:ext>
                </a:extLst>
              </xdr:cNvPr>
              <xdr:cNvSpPr/>
            </xdr:nvSpPr>
            <xdr:spPr>
              <a:xfrm>
                <a:off x="7686750" y="2371197"/>
                <a:ext cx="1463040" cy="5168156"/>
              </a:xfrm>
              <a:prstGeom prst="ellipse">
                <a:avLst/>
              </a:prstGeom>
              <a:solidFill>
                <a:srgbClr val="FF9999">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5" name="I know everyone.">
                <a:extLst>
                  <a:ext uri="{FF2B5EF4-FFF2-40B4-BE49-F238E27FC236}">
                    <a16:creationId xmlns:a16="http://schemas.microsoft.com/office/drawing/2014/main" id="{00000000-0008-0000-0000-000093030000}"/>
                  </a:ext>
                </a:extLst>
              </xdr:cNvPr>
              <xdr:cNvSpPr txBox="1">
                <a:spLocks/>
              </xdr:cNvSpPr>
            </xdr:nvSpPr>
            <xdr:spPr>
              <a:xfrm>
                <a:off x="7832092" y="2676733"/>
                <a:ext cx="11935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mostly know everyone here. They think they know me.</a:t>
                </a:r>
              </a:p>
            </xdr:txBody>
          </xdr:sp>
          <xdr:sp macro="" textlink="">
            <xdr:nvSpPr>
              <xdr:cNvPr id="916" name="I know everyone.">
                <a:extLst>
                  <a:ext uri="{FF2B5EF4-FFF2-40B4-BE49-F238E27FC236}">
                    <a16:creationId xmlns:a16="http://schemas.microsoft.com/office/drawing/2014/main" id="{00000000-0008-0000-0000-000094030000}"/>
                  </a:ext>
                </a:extLst>
              </xdr:cNvPr>
              <xdr:cNvSpPr txBox="1">
                <a:spLocks/>
              </xdr:cNvSpPr>
            </xdr:nvSpPr>
            <xdr:spPr>
              <a:xfrm>
                <a:off x="7707979" y="5759630"/>
                <a:ext cx="1441811" cy="12957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only partially resolve. I frequently feel dissatisfied.</a:t>
                </a:r>
              </a:p>
            </xdr:txBody>
          </xdr:sp>
          <xdr:sp macro="" textlink="">
            <xdr:nvSpPr>
              <xdr:cNvPr id="917" name="I know everyone.">
                <a:extLst>
                  <a:ext uri="{FF2B5EF4-FFF2-40B4-BE49-F238E27FC236}">
                    <a16:creationId xmlns:a16="http://schemas.microsoft.com/office/drawing/2014/main" id="{00000000-0008-0000-0000-000095030000}"/>
                  </a:ext>
                </a:extLst>
              </xdr:cNvPr>
              <xdr:cNvSpPr txBox="1">
                <a:spLocks/>
              </xdr:cNvSpPr>
            </xdr:nvSpPr>
            <xdr:spPr>
              <a:xfrm>
                <a:off x="7644436" y="4114502"/>
                <a:ext cx="1639029" cy="1860256"/>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access resources mostly on my own or locally. I don’t like relying on those I can’t personally know.</a:t>
                </a:r>
              </a:p>
            </xdr:txBody>
          </xdr:sp>
        </xdr:grpSp>
        <xdr:grpSp>
          <xdr:nvGrpSpPr>
            <xdr:cNvPr id="909" name="Group 908">
              <a:extLst>
                <a:ext uri="{FF2B5EF4-FFF2-40B4-BE49-F238E27FC236}">
                  <a16:creationId xmlns:a16="http://schemas.microsoft.com/office/drawing/2014/main" id="{00000000-0008-0000-0000-00008D030000}"/>
                </a:ext>
              </a:extLst>
            </xdr:cNvPr>
            <xdr:cNvGrpSpPr/>
          </xdr:nvGrpSpPr>
          <xdr:grpSpPr>
            <a:xfrm>
              <a:off x="32624815" y="32459654"/>
              <a:ext cx="1961005" cy="5168155"/>
              <a:chOff x="7448382" y="2338162"/>
              <a:chExt cx="1961005" cy="5168155"/>
            </a:xfrm>
          </xdr:grpSpPr>
          <xdr:sp macro="" textlink="">
            <xdr:nvSpPr>
              <xdr:cNvPr id="910" name="Oval 909">
                <a:extLst>
                  <a:ext uri="{FF2B5EF4-FFF2-40B4-BE49-F238E27FC236}">
                    <a16:creationId xmlns:a16="http://schemas.microsoft.com/office/drawing/2014/main" id="{00000000-0008-0000-0000-00008E030000}"/>
                  </a:ext>
                </a:extLst>
              </xdr:cNvPr>
              <xdr:cNvSpPr/>
            </xdr:nvSpPr>
            <xdr:spPr>
              <a:xfrm>
                <a:off x="7686751" y="2338162"/>
                <a:ext cx="1463040" cy="5168155"/>
              </a:xfrm>
              <a:prstGeom prst="ellipse">
                <a:avLst/>
              </a:prstGeom>
              <a:solidFill>
                <a:srgbClr val="FF3C3C">
                  <a:alpha val="47000"/>
                </a:srgbClr>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800"/>
              </a:p>
            </xdr:txBody>
          </xdr:sp>
          <xdr:sp macro="" textlink="">
            <xdr:nvSpPr>
              <xdr:cNvPr id="911" name="I know everyone.">
                <a:extLst>
                  <a:ext uri="{FF2B5EF4-FFF2-40B4-BE49-F238E27FC236}">
                    <a16:creationId xmlns:a16="http://schemas.microsoft.com/office/drawing/2014/main" id="{00000000-0008-0000-0000-00008F030000}"/>
                  </a:ext>
                </a:extLst>
              </xdr:cNvPr>
              <xdr:cNvSpPr txBox="1">
                <a:spLocks/>
              </xdr:cNvSpPr>
            </xdr:nvSpPr>
            <xdr:spPr>
              <a:xfrm>
                <a:off x="7821476" y="2648638"/>
                <a:ext cx="1193589" cy="1481665"/>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think I know everyone here. Few here really know me.</a:t>
                </a:r>
              </a:p>
            </xdr:txBody>
          </xdr:sp>
          <xdr:sp macro="" textlink="">
            <xdr:nvSpPr>
              <xdr:cNvPr id="912" name="I know everyone.">
                <a:extLst>
                  <a:ext uri="{FF2B5EF4-FFF2-40B4-BE49-F238E27FC236}">
                    <a16:creationId xmlns:a16="http://schemas.microsoft.com/office/drawing/2014/main" id="{00000000-0008-0000-0000-000090030000}"/>
                  </a:ext>
                </a:extLst>
              </xdr:cNvPr>
              <xdr:cNvSpPr txBox="1">
                <a:spLocks/>
              </xdr:cNvSpPr>
            </xdr:nvSpPr>
            <xdr:spPr>
              <a:xfrm>
                <a:off x="7448382" y="5759626"/>
                <a:ext cx="1961005" cy="101384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My needs rarely resolve fully. I’m easily irritated by those I don’t know.</a:t>
                </a:r>
              </a:p>
            </xdr:txBody>
          </xdr:sp>
          <xdr:sp macro="" textlink="">
            <xdr:nvSpPr>
              <xdr:cNvPr id="913" name="I know everyone.">
                <a:extLst>
                  <a:ext uri="{FF2B5EF4-FFF2-40B4-BE49-F238E27FC236}">
                    <a16:creationId xmlns:a16="http://schemas.microsoft.com/office/drawing/2014/main" id="{00000000-0008-0000-0000-000091030000}"/>
                  </a:ext>
                </a:extLst>
              </xdr:cNvPr>
              <xdr:cNvSpPr txBox="1">
                <a:spLocks/>
              </xdr:cNvSpPr>
            </xdr:nvSpPr>
            <xdr:spPr>
              <a:xfrm>
                <a:off x="7831022" y="4126685"/>
                <a:ext cx="1200238" cy="152202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800"/>
                  </a:lnSpc>
                  <a:buNone/>
                </a:pPr>
                <a:r>
                  <a:rPr lang="en-US" sz="800" b="1" spc="-30">
                    <a:solidFill>
                      <a:srgbClr val="007332"/>
                    </a:solidFill>
                    <a:latin typeface="Tahoma" panose="020B0604030504040204" pitchFamily="34" charset="0"/>
                    <a:ea typeface="Tahoma" panose="020B0604030504040204" pitchFamily="34" charset="0"/>
                    <a:cs typeface="Tahoma" panose="020B0604030504040204" pitchFamily="34" charset="0"/>
                  </a:rPr>
                  <a:t>I must access resources mostly on my own. I can’t count on others.</a:t>
                </a:r>
              </a:p>
            </xdr:txBody>
          </xdr:sp>
        </xdr:grpSp>
      </xdr:grpSp>
    </xdr:grpSp>
    <xdr:clientData/>
  </xdr:twoCellAnchor>
  <xdr:twoCellAnchor>
    <xdr:from>
      <xdr:col>0</xdr:col>
      <xdr:colOff>114300</xdr:colOff>
      <xdr:row>680</xdr:row>
      <xdr:rowOff>13639</xdr:rowOff>
    </xdr:from>
    <xdr:to>
      <xdr:col>13</xdr:col>
      <xdr:colOff>15240</xdr:colOff>
      <xdr:row>691</xdr:row>
      <xdr:rowOff>77339</xdr:rowOff>
    </xdr:to>
    <xdr:grpSp>
      <xdr:nvGrpSpPr>
        <xdr:cNvPr id="49" name="Group 48">
          <a:extLst>
            <a:ext uri="{FF2B5EF4-FFF2-40B4-BE49-F238E27FC236}">
              <a16:creationId xmlns:a16="http://schemas.microsoft.com/office/drawing/2014/main" id="{173A42C4-B094-421E-88D3-CB864F1D606D}"/>
            </a:ext>
          </a:extLst>
        </xdr:cNvPr>
        <xdr:cNvGrpSpPr/>
      </xdr:nvGrpSpPr>
      <xdr:grpSpPr>
        <a:xfrm>
          <a:off x="114300" y="133310299"/>
          <a:ext cx="5966460" cy="1991560"/>
          <a:chOff x="114300" y="124745419"/>
          <a:chExt cx="5966460" cy="1991560"/>
        </a:xfrm>
      </xdr:grpSpPr>
      <xdr:grpSp>
        <xdr:nvGrpSpPr>
          <xdr:cNvPr id="2226" name="Group 2225">
            <a:extLst>
              <a:ext uri="{FF2B5EF4-FFF2-40B4-BE49-F238E27FC236}">
                <a16:creationId xmlns:a16="http://schemas.microsoft.com/office/drawing/2014/main" id="{5C1213D7-C9F8-496F-9335-3246EC67EA26}"/>
              </a:ext>
            </a:extLst>
          </xdr:cNvPr>
          <xdr:cNvGrpSpPr>
            <a:grpSpLocks noChangeAspect="1"/>
          </xdr:cNvGrpSpPr>
        </xdr:nvGrpSpPr>
        <xdr:grpSpPr>
          <a:xfrm>
            <a:off x="3291085" y="124753058"/>
            <a:ext cx="850221" cy="1982459"/>
            <a:chOff x="14944724" y="104774999"/>
            <a:chExt cx="1371601" cy="3409948"/>
          </a:xfrm>
        </xdr:grpSpPr>
        <xdr:grpSp>
          <xdr:nvGrpSpPr>
            <xdr:cNvPr id="2407" name="Group 2406">
              <a:extLst>
                <a:ext uri="{FF2B5EF4-FFF2-40B4-BE49-F238E27FC236}">
                  <a16:creationId xmlns:a16="http://schemas.microsoft.com/office/drawing/2014/main" id="{580D1881-E246-4325-9A64-1FD7BEA86EE2}"/>
                </a:ext>
              </a:extLst>
            </xdr:cNvPr>
            <xdr:cNvGrpSpPr/>
          </xdr:nvGrpSpPr>
          <xdr:grpSpPr>
            <a:xfrm>
              <a:off x="14944724" y="105441747"/>
              <a:ext cx="1053296" cy="2743200"/>
              <a:chOff x="14944724" y="105441747"/>
              <a:chExt cx="1053296" cy="2743200"/>
            </a:xfrm>
          </xdr:grpSpPr>
          <xdr:grpSp>
            <xdr:nvGrpSpPr>
              <xdr:cNvPr id="2409" name="Group 2408">
                <a:extLst>
                  <a:ext uri="{FF2B5EF4-FFF2-40B4-BE49-F238E27FC236}">
                    <a16:creationId xmlns:a16="http://schemas.microsoft.com/office/drawing/2014/main" id="{FC694886-0355-4ED5-8E4F-C0C4C0933125}"/>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414" name="Rectangle: Rounded Corners 2413">
                  <a:extLst>
                    <a:ext uri="{FF2B5EF4-FFF2-40B4-BE49-F238E27FC236}">
                      <a16:creationId xmlns:a16="http://schemas.microsoft.com/office/drawing/2014/main" id="{4B4DE47D-814C-410C-8616-FE2EC3D0D72B}"/>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5" name="Rectangle: Rounded Corners 2414">
                  <a:extLst>
                    <a:ext uri="{FF2B5EF4-FFF2-40B4-BE49-F238E27FC236}">
                      <a16:creationId xmlns:a16="http://schemas.microsoft.com/office/drawing/2014/main" id="{AD9AEF27-FB2C-44EB-81B9-23B79E03170A}"/>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6" name="Rectangle: Rounded Corners 2415">
                  <a:extLst>
                    <a:ext uri="{FF2B5EF4-FFF2-40B4-BE49-F238E27FC236}">
                      <a16:creationId xmlns:a16="http://schemas.microsoft.com/office/drawing/2014/main" id="{5918E794-575F-4959-A47D-1247B9A2EDC8}"/>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7" name="Rectangle: Rounded Corners 2416">
                  <a:extLst>
                    <a:ext uri="{FF2B5EF4-FFF2-40B4-BE49-F238E27FC236}">
                      <a16:creationId xmlns:a16="http://schemas.microsoft.com/office/drawing/2014/main" id="{6B7735B8-D62D-4B52-8F51-ACCAD81183F7}"/>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8" name="Rectangle: Rounded Corners 2417">
                  <a:extLst>
                    <a:ext uri="{FF2B5EF4-FFF2-40B4-BE49-F238E27FC236}">
                      <a16:creationId xmlns:a16="http://schemas.microsoft.com/office/drawing/2014/main" id="{30DA648B-4D41-4356-8355-4A2647E0312F}"/>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19" name="Rectangle: Rounded Corners 2418">
                  <a:extLst>
                    <a:ext uri="{FF2B5EF4-FFF2-40B4-BE49-F238E27FC236}">
                      <a16:creationId xmlns:a16="http://schemas.microsoft.com/office/drawing/2014/main" id="{CF422917-B184-4AB3-9AB1-5FDAA914A49C}"/>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20" name="Rectangle: Rounded Corners 2419">
                  <a:extLst>
                    <a:ext uri="{FF2B5EF4-FFF2-40B4-BE49-F238E27FC236}">
                      <a16:creationId xmlns:a16="http://schemas.microsoft.com/office/drawing/2014/main" id="{3C6DE376-AD71-43ED-B1B6-6F4242A6894E}"/>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410" name="Group 2409">
                <a:extLst>
                  <a:ext uri="{FF2B5EF4-FFF2-40B4-BE49-F238E27FC236}">
                    <a16:creationId xmlns:a16="http://schemas.microsoft.com/office/drawing/2014/main" id="{1DAC335E-DB81-4ED7-A87C-EFFC81E46154}"/>
                  </a:ext>
                </a:extLst>
              </xdr:cNvPr>
              <xdr:cNvGrpSpPr/>
            </xdr:nvGrpSpPr>
            <xdr:grpSpPr>
              <a:xfrm>
                <a:off x="15001875" y="106064797"/>
                <a:ext cx="953589" cy="1109382"/>
                <a:chOff x="-11112" y="0"/>
                <a:chExt cx="1112519" cy="1371600"/>
              </a:xfrm>
            </xdr:grpSpPr>
            <xdr:sp macro="" textlink="">
              <xdr:nvSpPr>
                <xdr:cNvPr id="2411" name="Rectangle 2410">
                  <a:extLst>
                    <a:ext uri="{FF2B5EF4-FFF2-40B4-BE49-F238E27FC236}">
                      <a16:creationId xmlns:a16="http://schemas.microsoft.com/office/drawing/2014/main" id="{3261C967-6FB5-4D66-9A94-D1404D96E2C1}"/>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412" name="Rectangle 2411">
                  <a:extLst>
                    <a:ext uri="{FF2B5EF4-FFF2-40B4-BE49-F238E27FC236}">
                      <a16:creationId xmlns:a16="http://schemas.microsoft.com/office/drawing/2014/main" id="{8182C26B-D05E-4A5C-8EFF-57842CD69D9C}"/>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413" name="Straight Connector 2412">
                  <a:extLst>
                    <a:ext uri="{FF2B5EF4-FFF2-40B4-BE49-F238E27FC236}">
                      <a16:creationId xmlns:a16="http://schemas.microsoft.com/office/drawing/2014/main" id="{9F79C4B6-B6C1-4188-9B71-139B71DB38BB}"/>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408" name="Thought Bubble: Cloud 2407">
              <a:extLst>
                <a:ext uri="{FF2B5EF4-FFF2-40B4-BE49-F238E27FC236}">
                  <a16:creationId xmlns:a16="http://schemas.microsoft.com/office/drawing/2014/main" id="{65CBA842-B199-4EBC-841C-310AECC5A05F}"/>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50" name="Group 2249">
            <a:extLst>
              <a:ext uri="{FF2B5EF4-FFF2-40B4-BE49-F238E27FC236}">
                <a16:creationId xmlns:a16="http://schemas.microsoft.com/office/drawing/2014/main" id="{35252E74-E9F3-4D0E-AC71-A5B9B371AFCC}"/>
              </a:ext>
            </a:extLst>
          </xdr:cNvPr>
          <xdr:cNvGrpSpPr>
            <a:grpSpLocks noChangeAspect="1"/>
          </xdr:cNvGrpSpPr>
        </xdr:nvGrpSpPr>
        <xdr:grpSpPr>
          <a:xfrm>
            <a:off x="5354531" y="124752993"/>
            <a:ext cx="726229" cy="1982459"/>
            <a:chOff x="14933712" y="104774999"/>
            <a:chExt cx="1171575" cy="3409948"/>
          </a:xfrm>
        </xdr:grpSpPr>
        <xdr:grpSp>
          <xdr:nvGrpSpPr>
            <xdr:cNvPr id="2393" name="Group 2392">
              <a:extLst>
                <a:ext uri="{FF2B5EF4-FFF2-40B4-BE49-F238E27FC236}">
                  <a16:creationId xmlns:a16="http://schemas.microsoft.com/office/drawing/2014/main" id="{76A69ADE-3638-47B7-8E98-F87250C4263C}"/>
                </a:ext>
              </a:extLst>
            </xdr:cNvPr>
            <xdr:cNvGrpSpPr/>
          </xdr:nvGrpSpPr>
          <xdr:grpSpPr>
            <a:xfrm>
              <a:off x="14944724" y="105441747"/>
              <a:ext cx="1053296" cy="2743200"/>
              <a:chOff x="14944724" y="105441747"/>
              <a:chExt cx="1053296" cy="2743200"/>
            </a:xfrm>
          </xdr:grpSpPr>
          <xdr:grpSp>
            <xdr:nvGrpSpPr>
              <xdr:cNvPr id="2395" name="Group 2394">
                <a:extLst>
                  <a:ext uri="{FF2B5EF4-FFF2-40B4-BE49-F238E27FC236}">
                    <a16:creationId xmlns:a16="http://schemas.microsoft.com/office/drawing/2014/main" id="{ADBEAB0E-E863-45A8-8562-FD55E27DE123}"/>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400" name="Rectangle: Rounded Corners 2399">
                  <a:extLst>
                    <a:ext uri="{FF2B5EF4-FFF2-40B4-BE49-F238E27FC236}">
                      <a16:creationId xmlns:a16="http://schemas.microsoft.com/office/drawing/2014/main" id="{EACDF02A-284B-4173-AC3E-F5494867086A}"/>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1" name="Rectangle: Rounded Corners 2400">
                  <a:extLst>
                    <a:ext uri="{FF2B5EF4-FFF2-40B4-BE49-F238E27FC236}">
                      <a16:creationId xmlns:a16="http://schemas.microsoft.com/office/drawing/2014/main" id="{2D852E29-E135-4948-B132-1C437F625247}"/>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2" name="Rectangle: Rounded Corners 2401">
                  <a:extLst>
                    <a:ext uri="{FF2B5EF4-FFF2-40B4-BE49-F238E27FC236}">
                      <a16:creationId xmlns:a16="http://schemas.microsoft.com/office/drawing/2014/main" id="{A8F6F01A-E78A-491E-AA8B-43D727253134}"/>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3" name="Rectangle: Rounded Corners 2402">
                  <a:extLst>
                    <a:ext uri="{FF2B5EF4-FFF2-40B4-BE49-F238E27FC236}">
                      <a16:creationId xmlns:a16="http://schemas.microsoft.com/office/drawing/2014/main" id="{08DD224A-7DC0-4076-AEF0-6D2990835D2F}"/>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4" name="Rectangle: Rounded Corners 2403">
                  <a:extLst>
                    <a:ext uri="{FF2B5EF4-FFF2-40B4-BE49-F238E27FC236}">
                      <a16:creationId xmlns:a16="http://schemas.microsoft.com/office/drawing/2014/main" id="{AAA9D36D-FA96-4303-A4C7-6312B9C42D29}"/>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5" name="Rectangle: Rounded Corners 2404">
                  <a:extLst>
                    <a:ext uri="{FF2B5EF4-FFF2-40B4-BE49-F238E27FC236}">
                      <a16:creationId xmlns:a16="http://schemas.microsoft.com/office/drawing/2014/main" id="{FF26DD0B-8200-403E-8A51-9BAED3DB5B8F}"/>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406" name="Rectangle: Rounded Corners 2405">
                  <a:extLst>
                    <a:ext uri="{FF2B5EF4-FFF2-40B4-BE49-F238E27FC236}">
                      <a16:creationId xmlns:a16="http://schemas.microsoft.com/office/drawing/2014/main" id="{26DEA23F-7575-492B-BAFB-7C46285F5865}"/>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96" name="Group 2395">
                <a:extLst>
                  <a:ext uri="{FF2B5EF4-FFF2-40B4-BE49-F238E27FC236}">
                    <a16:creationId xmlns:a16="http://schemas.microsoft.com/office/drawing/2014/main" id="{E146FDEE-5735-4276-B2C7-95AEF1B10415}"/>
                  </a:ext>
                </a:extLst>
              </xdr:cNvPr>
              <xdr:cNvGrpSpPr/>
            </xdr:nvGrpSpPr>
            <xdr:grpSpPr>
              <a:xfrm>
                <a:off x="15001875" y="106064797"/>
                <a:ext cx="953589" cy="1109382"/>
                <a:chOff x="-11112" y="0"/>
                <a:chExt cx="1112519" cy="1371600"/>
              </a:xfrm>
            </xdr:grpSpPr>
            <xdr:sp macro="" textlink="">
              <xdr:nvSpPr>
                <xdr:cNvPr id="2397" name="Rectangle 2396">
                  <a:extLst>
                    <a:ext uri="{FF2B5EF4-FFF2-40B4-BE49-F238E27FC236}">
                      <a16:creationId xmlns:a16="http://schemas.microsoft.com/office/drawing/2014/main" id="{F72A9EAE-109E-4FAA-A39D-B94C7A8AFDB2}"/>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98" name="Rectangle 2397">
                  <a:extLst>
                    <a:ext uri="{FF2B5EF4-FFF2-40B4-BE49-F238E27FC236}">
                      <a16:creationId xmlns:a16="http://schemas.microsoft.com/office/drawing/2014/main" id="{FFF7DC0B-26E6-45C1-8B3E-601EA8A12313}"/>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99" name="Straight Connector 2398">
                  <a:extLst>
                    <a:ext uri="{FF2B5EF4-FFF2-40B4-BE49-F238E27FC236}">
                      <a16:creationId xmlns:a16="http://schemas.microsoft.com/office/drawing/2014/main" id="{C814CAFD-17A9-42A4-9F82-2D6B87D9B940}"/>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94" name="Thought Bubble: Cloud 2393">
              <a:extLst>
                <a:ext uri="{FF2B5EF4-FFF2-40B4-BE49-F238E27FC236}">
                  <a16:creationId xmlns:a16="http://schemas.microsoft.com/office/drawing/2014/main" id="{655FEDEF-4CEB-469C-A177-CDEBA8F0F3E0}"/>
                </a:ext>
              </a:extLst>
            </xdr:cNvPr>
            <xdr:cNvSpPr/>
          </xdr:nvSpPr>
          <xdr:spPr>
            <a:xfrm>
              <a:off x="14933712" y="104774999"/>
              <a:ext cx="1171575" cy="514351"/>
            </a:xfrm>
            <a:prstGeom prst="cloudCallout">
              <a:avLst>
                <a:gd name="adj1" fmla="val 4530"/>
                <a:gd name="adj2" fmla="val 103965"/>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51" name="Group 2250">
            <a:extLst>
              <a:ext uri="{FF2B5EF4-FFF2-40B4-BE49-F238E27FC236}">
                <a16:creationId xmlns:a16="http://schemas.microsoft.com/office/drawing/2014/main" id="{25E48BDB-9319-4354-B297-5ED37B0151F2}"/>
              </a:ext>
            </a:extLst>
          </xdr:cNvPr>
          <xdr:cNvGrpSpPr>
            <a:grpSpLocks noChangeAspect="1"/>
          </xdr:cNvGrpSpPr>
        </xdr:nvGrpSpPr>
        <xdr:grpSpPr>
          <a:xfrm>
            <a:off x="2049478" y="124745527"/>
            <a:ext cx="811344" cy="1991452"/>
            <a:chOff x="13365162" y="104788106"/>
            <a:chExt cx="1308883" cy="3425416"/>
          </a:xfrm>
        </xdr:grpSpPr>
        <xdr:grpSp>
          <xdr:nvGrpSpPr>
            <xdr:cNvPr id="2379" name="Group 2378">
              <a:extLst>
                <a:ext uri="{FF2B5EF4-FFF2-40B4-BE49-F238E27FC236}">
                  <a16:creationId xmlns:a16="http://schemas.microsoft.com/office/drawing/2014/main" id="{CA7EF3A5-14E0-4CB9-AB76-2364DC5614B8}"/>
                </a:ext>
              </a:extLst>
            </xdr:cNvPr>
            <xdr:cNvGrpSpPr/>
          </xdr:nvGrpSpPr>
          <xdr:grpSpPr>
            <a:xfrm>
              <a:off x="13620749" y="105470322"/>
              <a:ext cx="1053296" cy="2743200"/>
              <a:chOff x="13620749" y="105470322"/>
              <a:chExt cx="1053296" cy="2743200"/>
            </a:xfrm>
          </xdr:grpSpPr>
          <xdr:grpSp>
            <xdr:nvGrpSpPr>
              <xdr:cNvPr id="2381" name="Group 2380">
                <a:extLst>
                  <a:ext uri="{FF2B5EF4-FFF2-40B4-BE49-F238E27FC236}">
                    <a16:creationId xmlns:a16="http://schemas.microsoft.com/office/drawing/2014/main" id="{DCC914F4-ED4E-4FA5-8DA8-D304A8C119DD}"/>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86" name="Rectangle: Rounded Corners 2385">
                  <a:extLst>
                    <a:ext uri="{FF2B5EF4-FFF2-40B4-BE49-F238E27FC236}">
                      <a16:creationId xmlns:a16="http://schemas.microsoft.com/office/drawing/2014/main" id="{E2ACC355-BC6D-4E8B-849F-1A394359C44A}"/>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7" name="Rectangle: Rounded Corners 2386">
                  <a:extLst>
                    <a:ext uri="{FF2B5EF4-FFF2-40B4-BE49-F238E27FC236}">
                      <a16:creationId xmlns:a16="http://schemas.microsoft.com/office/drawing/2014/main" id="{F742D37B-FA7C-4CA4-AF2E-3B7259F7822A}"/>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8" name="Rectangle: Rounded Corners 2387">
                  <a:extLst>
                    <a:ext uri="{FF2B5EF4-FFF2-40B4-BE49-F238E27FC236}">
                      <a16:creationId xmlns:a16="http://schemas.microsoft.com/office/drawing/2014/main" id="{6555E45F-E5CE-4A0F-84E9-BAEFD0C6DB57}"/>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89" name="Rectangle: Rounded Corners 2388">
                  <a:extLst>
                    <a:ext uri="{FF2B5EF4-FFF2-40B4-BE49-F238E27FC236}">
                      <a16:creationId xmlns:a16="http://schemas.microsoft.com/office/drawing/2014/main" id="{591CF06A-BFF7-4943-9693-50E278BA633C}"/>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0" name="Rectangle: Rounded Corners 2389">
                  <a:extLst>
                    <a:ext uri="{FF2B5EF4-FFF2-40B4-BE49-F238E27FC236}">
                      <a16:creationId xmlns:a16="http://schemas.microsoft.com/office/drawing/2014/main" id="{B42B5455-54FD-4542-A666-327A4C8B14A6}"/>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1" name="Rectangle: Rounded Corners 2390">
                  <a:extLst>
                    <a:ext uri="{FF2B5EF4-FFF2-40B4-BE49-F238E27FC236}">
                      <a16:creationId xmlns:a16="http://schemas.microsoft.com/office/drawing/2014/main" id="{7F3B7960-E910-4B93-85FF-ED7DA46E814B}"/>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92" name="Rectangle: Rounded Corners 2391">
                  <a:extLst>
                    <a:ext uri="{FF2B5EF4-FFF2-40B4-BE49-F238E27FC236}">
                      <a16:creationId xmlns:a16="http://schemas.microsoft.com/office/drawing/2014/main" id="{4FB733AC-6798-446F-991F-22047AB634D5}"/>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82" name="Group 2381">
                <a:extLst>
                  <a:ext uri="{FF2B5EF4-FFF2-40B4-BE49-F238E27FC236}">
                    <a16:creationId xmlns:a16="http://schemas.microsoft.com/office/drawing/2014/main" id="{40D7993F-A5D4-47F9-B592-34B549787AA3}"/>
                  </a:ext>
                </a:extLst>
              </xdr:cNvPr>
              <xdr:cNvGrpSpPr/>
            </xdr:nvGrpSpPr>
            <xdr:grpSpPr>
              <a:xfrm>
                <a:off x="13679805" y="106093372"/>
                <a:ext cx="953589" cy="1109382"/>
                <a:chOff x="0" y="0"/>
                <a:chExt cx="1112520" cy="1371600"/>
              </a:xfrm>
            </xdr:grpSpPr>
            <xdr:sp macro="" textlink="">
              <xdr:nvSpPr>
                <xdr:cNvPr id="2383" name="Rectangle 2382">
                  <a:extLst>
                    <a:ext uri="{FF2B5EF4-FFF2-40B4-BE49-F238E27FC236}">
                      <a16:creationId xmlns:a16="http://schemas.microsoft.com/office/drawing/2014/main" id="{6E3CD5CC-C7B3-438B-AD89-43641EFEA129}"/>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84" name="Rectangle 2383">
                  <a:extLst>
                    <a:ext uri="{FF2B5EF4-FFF2-40B4-BE49-F238E27FC236}">
                      <a16:creationId xmlns:a16="http://schemas.microsoft.com/office/drawing/2014/main" id="{E046ABDB-1DFD-4459-BECB-95FB80DD961F}"/>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85" name="Straight Connector 2384">
                  <a:extLst>
                    <a:ext uri="{FF2B5EF4-FFF2-40B4-BE49-F238E27FC236}">
                      <a16:creationId xmlns:a16="http://schemas.microsoft.com/office/drawing/2014/main" id="{4F4EC897-6D59-4A95-8AE7-FB065178B3D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80" name="Thought Bubble: Cloud 2379">
              <a:extLst>
                <a:ext uri="{FF2B5EF4-FFF2-40B4-BE49-F238E27FC236}">
                  <a16:creationId xmlns:a16="http://schemas.microsoft.com/office/drawing/2014/main" id="{CDD62DE2-7A18-41A7-ABD1-1FA69575F15B}"/>
                </a:ext>
              </a:extLst>
            </xdr:cNvPr>
            <xdr:cNvSpPr/>
          </xdr:nvSpPr>
          <xdr:spPr>
            <a:xfrm flipH="1">
              <a:off x="13365162" y="104788106"/>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69" name="Group 2268">
            <a:extLst>
              <a:ext uri="{FF2B5EF4-FFF2-40B4-BE49-F238E27FC236}">
                <a16:creationId xmlns:a16="http://schemas.microsoft.com/office/drawing/2014/main" id="{BDA24F09-175D-4770-B7C6-0E16491856D1}"/>
              </a:ext>
            </a:extLst>
          </xdr:cNvPr>
          <xdr:cNvGrpSpPr>
            <a:grpSpLocks noChangeAspect="1"/>
          </xdr:cNvGrpSpPr>
        </xdr:nvGrpSpPr>
        <xdr:grpSpPr>
          <a:xfrm>
            <a:off x="114300" y="124752992"/>
            <a:ext cx="726228" cy="1983839"/>
            <a:chOff x="13527313" y="104801201"/>
            <a:chExt cx="1171575" cy="3412321"/>
          </a:xfrm>
        </xdr:grpSpPr>
        <xdr:grpSp>
          <xdr:nvGrpSpPr>
            <xdr:cNvPr id="2329" name="Group 2328">
              <a:extLst>
                <a:ext uri="{FF2B5EF4-FFF2-40B4-BE49-F238E27FC236}">
                  <a16:creationId xmlns:a16="http://schemas.microsoft.com/office/drawing/2014/main" id="{0E7E3DA8-757C-489D-B4C8-F6EDA8C53AD5}"/>
                </a:ext>
              </a:extLst>
            </xdr:cNvPr>
            <xdr:cNvGrpSpPr/>
          </xdr:nvGrpSpPr>
          <xdr:grpSpPr>
            <a:xfrm>
              <a:off x="13620749" y="105470322"/>
              <a:ext cx="1053296" cy="2743200"/>
              <a:chOff x="13620749" y="105470322"/>
              <a:chExt cx="1053296" cy="2743200"/>
            </a:xfrm>
          </xdr:grpSpPr>
          <xdr:grpSp>
            <xdr:nvGrpSpPr>
              <xdr:cNvPr id="2331" name="Group 2330">
                <a:extLst>
                  <a:ext uri="{FF2B5EF4-FFF2-40B4-BE49-F238E27FC236}">
                    <a16:creationId xmlns:a16="http://schemas.microsoft.com/office/drawing/2014/main" id="{7A8048BC-1754-433B-B4B0-9FE4310E0E65}"/>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36" name="Rectangle: Rounded Corners 2335">
                  <a:extLst>
                    <a:ext uri="{FF2B5EF4-FFF2-40B4-BE49-F238E27FC236}">
                      <a16:creationId xmlns:a16="http://schemas.microsoft.com/office/drawing/2014/main" id="{FD1781A0-F1E4-48B1-8F24-9D9788FA583E}"/>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37" name="Rectangle: Rounded Corners 2336">
                  <a:extLst>
                    <a:ext uri="{FF2B5EF4-FFF2-40B4-BE49-F238E27FC236}">
                      <a16:creationId xmlns:a16="http://schemas.microsoft.com/office/drawing/2014/main" id="{731A42F7-0A60-4BB5-B152-A9F906401B88}"/>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8" name="Rectangle: Rounded Corners 2367">
                  <a:extLst>
                    <a:ext uri="{FF2B5EF4-FFF2-40B4-BE49-F238E27FC236}">
                      <a16:creationId xmlns:a16="http://schemas.microsoft.com/office/drawing/2014/main" id="{7F58A194-9CB0-49EB-A553-731C2DA68513}"/>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0" name="Rectangle: Rounded Corners 2369">
                  <a:extLst>
                    <a:ext uri="{FF2B5EF4-FFF2-40B4-BE49-F238E27FC236}">
                      <a16:creationId xmlns:a16="http://schemas.microsoft.com/office/drawing/2014/main" id="{97D6B2E8-EAE9-46EA-88F6-ABFD178F1A17}"/>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1" name="Rectangle: Rounded Corners 2370">
                  <a:extLst>
                    <a:ext uri="{FF2B5EF4-FFF2-40B4-BE49-F238E27FC236}">
                      <a16:creationId xmlns:a16="http://schemas.microsoft.com/office/drawing/2014/main" id="{94537274-0DBD-44C4-A03E-EF551C5FB96A}"/>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7" name="Rectangle: Rounded Corners 2376">
                  <a:extLst>
                    <a:ext uri="{FF2B5EF4-FFF2-40B4-BE49-F238E27FC236}">
                      <a16:creationId xmlns:a16="http://schemas.microsoft.com/office/drawing/2014/main" id="{68BFF5F3-FFFD-4DB1-A2EB-855EC8EC789C}"/>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78" name="Rectangle: Rounded Corners 2377">
                  <a:extLst>
                    <a:ext uri="{FF2B5EF4-FFF2-40B4-BE49-F238E27FC236}">
                      <a16:creationId xmlns:a16="http://schemas.microsoft.com/office/drawing/2014/main" id="{69B2B609-CFDE-408F-8A1D-718C65A18A2D}"/>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32" name="Group 2331">
                <a:extLst>
                  <a:ext uri="{FF2B5EF4-FFF2-40B4-BE49-F238E27FC236}">
                    <a16:creationId xmlns:a16="http://schemas.microsoft.com/office/drawing/2014/main" id="{94CE880E-0B31-42BB-9590-AFC225BA8314}"/>
                  </a:ext>
                </a:extLst>
              </xdr:cNvPr>
              <xdr:cNvGrpSpPr/>
            </xdr:nvGrpSpPr>
            <xdr:grpSpPr>
              <a:xfrm>
                <a:off x="13679805" y="106093372"/>
                <a:ext cx="953589" cy="1109382"/>
                <a:chOff x="0" y="0"/>
                <a:chExt cx="1112520" cy="1371600"/>
              </a:xfrm>
            </xdr:grpSpPr>
            <xdr:sp macro="" textlink="">
              <xdr:nvSpPr>
                <xdr:cNvPr id="2333" name="Rectangle 2332">
                  <a:extLst>
                    <a:ext uri="{FF2B5EF4-FFF2-40B4-BE49-F238E27FC236}">
                      <a16:creationId xmlns:a16="http://schemas.microsoft.com/office/drawing/2014/main" id="{693A4F4E-09A4-4B5C-BA94-D6B19BF349EB}"/>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34" name="Rectangle 2333">
                  <a:extLst>
                    <a:ext uri="{FF2B5EF4-FFF2-40B4-BE49-F238E27FC236}">
                      <a16:creationId xmlns:a16="http://schemas.microsoft.com/office/drawing/2014/main" id="{473BCCF7-BB64-46D6-87DA-ACD642BF90D5}"/>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35" name="Straight Connector 2334">
                  <a:extLst>
                    <a:ext uri="{FF2B5EF4-FFF2-40B4-BE49-F238E27FC236}">
                      <a16:creationId xmlns:a16="http://schemas.microsoft.com/office/drawing/2014/main" id="{1CCBBBAF-3419-4627-A292-D997BCB4D3A1}"/>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30" name="Thought Bubble: Cloud 2329">
              <a:extLst>
                <a:ext uri="{FF2B5EF4-FFF2-40B4-BE49-F238E27FC236}">
                  <a16:creationId xmlns:a16="http://schemas.microsoft.com/office/drawing/2014/main" id="{388DC82F-778D-4D49-9F5A-43BB4F572340}"/>
                </a:ext>
              </a:extLst>
            </xdr:cNvPr>
            <xdr:cNvSpPr/>
          </xdr:nvSpPr>
          <xdr:spPr>
            <a:xfrm flipH="1">
              <a:off x="13527313" y="104801201"/>
              <a:ext cx="1171575" cy="514351"/>
            </a:xfrm>
            <a:prstGeom prst="cloudCallout">
              <a:avLst>
                <a:gd name="adj1" fmla="val 6288"/>
                <a:gd name="adj2" fmla="val 117402"/>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70" name="Group 2269">
            <a:extLst>
              <a:ext uri="{FF2B5EF4-FFF2-40B4-BE49-F238E27FC236}">
                <a16:creationId xmlns:a16="http://schemas.microsoft.com/office/drawing/2014/main" id="{B0073C62-187A-4FD9-BE93-664979ADABA3}"/>
              </a:ext>
            </a:extLst>
          </xdr:cNvPr>
          <xdr:cNvGrpSpPr>
            <a:grpSpLocks noChangeAspect="1"/>
          </xdr:cNvGrpSpPr>
        </xdr:nvGrpSpPr>
        <xdr:grpSpPr>
          <a:xfrm>
            <a:off x="1056792" y="124745419"/>
            <a:ext cx="774162" cy="1991452"/>
            <a:chOff x="13425142" y="104788106"/>
            <a:chExt cx="1248903" cy="3425416"/>
          </a:xfrm>
        </xdr:grpSpPr>
        <xdr:grpSp>
          <xdr:nvGrpSpPr>
            <xdr:cNvPr id="2315" name="Group 2314">
              <a:extLst>
                <a:ext uri="{FF2B5EF4-FFF2-40B4-BE49-F238E27FC236}">
                  <a16:creationId xmlns:a16="http://schemas.microsoft.com/office/drawing/2014/main" id="{95EAE84C-5032-4608-B85B-72CBB2ACE2F5}"/>
                </a:ext>
              </a:extLst>
            </xdr:cNvPr>
            <xdr:cNvGrpSpPr/>
          </xdr:nvGrpSpPr>
          <xdr:grpSpPr>
            <a:xfrm>
              <a:off x="13620749" y="105470322"/>
              <a:ext cx="1053296" cy="2743200"/>
              <a:chOff x="13620749" y="105470322"/>
              <a:chExt cx="1053296" cy="2743200"/>
            </a:xfrm>
          </xdr:grpSpPr>
          <xdr:grpSp>
            <xdr:nvGrpSpPr>
              <xdr:cNvPr id="2317" name="Group 2316">
                <a:extLst>
                  <a:ext uri="{FF2B5EF4-FFF2-40B4-BE49-F238E27FC236}">
                    <a16:creationId xmlns:a16="http://schemas.microsoft.com/office/drawing/2014/main" id="{AAB8AF18-E61B-42EB-B537-B5F416EB7852}"/>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2322" name="Rectangle: Rounded Corners 2321">
                  <a:extLst>
                    <a:ext uri="{FF2B5EF4-FFF2-40B4-BE49-F238E27FC236}">
                      <a16:creationId xmlns:a16="http://schemas.microsoft.com/office/drawing/2014/main" id="{81258DD6-4107-44DD-A3EF-0250C828593B}"/>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3" name="Rectangle: Rounded Corners 2322">
                  <a:extLst>
                    <a:ext uri="{FF2B5EF4-FFF2-40B4-BE49-F238E27FC236}">
                      <a16:creationId xmlns:a16="http://schemas.microsoft.com/office/drawing/2014/main" id="{703CB122-1BA3-4B07-B064-AFCEF2AA31CC}"/>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4" name="Rectangle: Rounded Corners 2323">
                  <a:extLst>
                    <a:ext uri="{FF2B5EF4-FFF2-40B4-BE49-F238E27FC236}">
                      <a16:creationId xmlns:a16="http://schemas.microsoft.com/office/drawing/2014/main" id="{0D4B2A34-3AE9-40A5-AE66-397518A137EB}"/>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5" name="Rectangle: Rounded Corners 2324">
                  <a:extLst>
                    <a:ext uri="{FF2B5EF4-FFF2-40B4-BE49-F238E27FC236}">
                      <a16:creationId xmlns:a16="http://schemas.microsoft.com/office/drawing/2014/main" id="{019DD22A-1B48-4030-939E-B9CEDDB88C45}"/>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6" name="Rectangle: Rounded Corners 2325">
                  <a:extLst>
                    <a:ext uri="{FF2B5EF4-FFF2-40B4-BE49-F238E27FC236}">
                      <a16:creationId xmlns:a16="http://schemas.microsoft.com/office/drawing/2014/main" id="{55E35329-E03B-4B8D-BAA3-9F27094038BD}"/>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7" name="Rectangle: Rounded Corners 2326">
                  <a:extLst>
                    <a:ext uri="{FF2B5EF4-FFF2-40B4-BE49-F238E27FC236}">
                      <a16:creationId xmlns:a16="http://schemas.microsoft.com/office/drawing/2014/main" id="{18AB0A76-C007-41FC-A652-584435C9C682}"/>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28" name="Rectangle: Rounded Corners 2327">
                  <a:extLst>
                    <a:ext uri="{FF2B5EF4-FFF2-40B4-BE49-F238E27FC236}">
                      <a16:creationId xmlns:a16="http://schemas.microsoft.com/office/drawing/2014/main" id="{398DCF95-2BC1-4534-B936-230192E470DF}"/>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18" name="Group 2317">
                <a:extLst>
                  <a:ext uri="{FF2B5EF4-FFF2-40B4-BE49-F238E27FC236}">
                    <a16:creationId xmlns:a16="http://schemas.microsoft.com/office/drawing/2014/main" id="{8D98DE75-00C5-43D0-9328-FC900A8816EB}"/>
                  </a:ext>
                </a:extLst>
              </xdr:cNvPr>
              <xdr:cNvGrpSpPr/>
            </xdr:nvGrpSpPr>
            <xdr:grpSpPr>
              <a:xfrm>
                <a:off x="13679805" y="106093372"/>
                <a:ext cx="953589" cy="1109382"/>
                <a:chOff x="0" y="0"/>
                <a:chExt cx="1112520" cy="1371600"/>
              </a:xfrm>
            </xdr:grpSpPr>
            <xdr:sp macro="" textlink="">
              <xdr:nvSpPr>
                <xdr:cNvPr id="2319" name="Rectangle 2318">
                  <a:extLst>
                    <a:ext uri="{FF2B5EF4-FFF2-40B4-BE49-F238E27FC236}">
                      <a16:creationId xmlns:a16="http://schemas.microsoft.com/office/drawing/2014/main" id="{AA364CFE-E318-4578-9D55-F62B41FA5EB1}"/>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20" name="Rectangle 2319">
                  <a:extLst>
                    <a:ext uri="{FF2B5EF4-FFF2-40B4-BE49-F238E27FC236}">
                      <a16:creationId xmlns:a16="http://schemas.microsoft.com/office/drawing/2014/main" id="{5E47E356-F8CC-4C42-8AA0-27148B5B6983}"/>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21" name="Straight Connector 2320">
                  <a:extLst>
                    <a:ext uri="{FF2B5EF4-FFF2-40B4-BE49-F238E27FC236}">
                      <a16:creationId xmlns:a16="http://schemas.microsoft.com/office/drawing/2014/main" id="{9182BD0D-7E90-4792-8A57-12629D254F62}"/>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16" name="Thought Bubble: Cloud 2315">
              <a:extLst>
                <a:ext uri="{FF2B5EF4-FFF2-40B4-BE49-F238E27FC236}">
                  <a16:creationId xmlns:a16="http://schemas.microsoft.com/office/drawing/2014/main" id="{E64FE520-AEF0-45C5-89EB-6DB178CBF99C}"/>
                </a:ext>
              </a:extLst>
            </xdr:cNvPr>
            <xdr:cNvSpPr/>
          </xdr:nvSpPr>
          <xdr:spPr>
            <a:xfrm flipH="1">
              <a:off x="13425142" y="104788106"/>
              <a:ext cx="1171578" cy="514351"/>
            </a:xfrm>
            <a:prstGeom prst="cloudCallout">
              <a:avLst>
                <a:gd name="adj1" fmla="val -3155"/>
                <a:gd name="adj2" fmla="val 112306"/>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271" name="Group 2270">
            <a:extLst>
              <a:ext uri="{FF2B5EF4-FFF2-40B4-BE49-F238E27FC236}">
                <a16:creationId xmlns:a16="http://schemas.microsoft.com/office/drawing/2014/main" id="{252953EC-D833-4D93-90AC-E3504D4ACC71}"/>
              </a:ext>
            </a:extLst>
          </xdr:cNvPr>
          <xdr:cNvGrpSpPr>
            <a:grpSpLocks noChangeAspect="1"/>
          </xdr:cNvGrpSpPr>
        </xdr:nvGrpSpPr>
        <xdr:grpSpPr>
          <a:xfrm>
            <a:off x="4356118" y="124752993"/>
            <a:ext cx="789202" cy="1982459"/>
            <a:chOff x="14944724" y="104774999"/>
            <a:chExt cx="1273165" cy="3409948"/>
          </a:xfrm>
        </xdr:grpSpPr>
        <xdr:grpSp>
          <xdr:nvGrpSpPr>
            <xdr:cNvPr id="2272" name="Group 2271">
              <a:extLst>
                <a:ext uri="{FF2B5EF4-FFF2-40B4-BE49-F238E27FC236}">
                  <a16:creationId xmlns:a16="http://schemas.microsoft.com/office/drawing/2014/main" id="{D38967DE-ABD8-401A-9752-E78B3639980D}"/>
                </a:ext>
              </a:extLst>
            </xdr:cNvPr>
            <xdr:cNvGrpSpPr/>
          </xdr:nvGrpSpPr>
          <xdr:grpSpPr>
            <a:xfrm>
              <a:off x="14944724" y="105441747"/>
              <a:ext cx="1053296" cy="2743200"/>
              <a:chOff x="14944724" y="105441747"/>
              <a:chExt cx="1053296" cy="2743200"/>
            </a:xfrm>
          </xdr:grpSpPr>
          <xdr:grpSp>
            <xdr:nvGrpSpPr>
              <xdr:cNvPr id="2303" name="Group 2302">
                <a:extLst>
                  <a:ext uri="{FF2B5EF4-FFF2-40B4-BE49-F238E27FC236}">
                    <a16:creationId xmlns:a16="http://schemas.microsoft.com/office/drawing/2014/main" id="{1F4572B5-4411-4B34-9C7D-21C8FF756A2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2308" name="Rectangle: Rounded Corners 2307">
                  <a:extLst>
                    <a:ext uri="{FF2B5EF4-FFF2-40B4-BE49-F238E27FC236}">
                      <a16:creationId xmlns:a16="http://schemas.microsoft.com/office/drawing/2014/main" id="{C40C1CED-F524-403E-AACD-CC3F4D0ADDD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09" name="Rectangle: Rounded Corners 2308">
                  <a:extLst>
                    <a:ext uri="{FF2B5EF4-FFF2-40B4-BE49-F238E27FC236}">
                      <a16:creationId xmlns:a16="http://schemas.microsoft.com/office/drawing/2014/main" id="{6AC93ED0-A7D0-4FFC-990A-0EFFBDEE743E}"/>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0" name="Rectangle: Rounded Corners 2309">
                  <a:extLst>
                    <a:ext uri="{FF2B5EF4-FFF2-40B4-BE49-F238E27FC236}">
                      <a16:creationId xmlns:a16="http://schemas.microsoft.com/office/drawing/2014/main" id="{E44B15FA-EAF5-47F5-855E-A803B9D9FB83}"/>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1" name="Rectangle: Rounded Corners 2310">
                  <a:extLst>
                    <a:ext uri="{FF2B5EF4-FFF2-40B4-BE49-F238E27FC236}">
                      <a16:creationId xmlns:a16="http://schemas.microsoft.com/office/drawing/2014/main" id="{894A474E-70AB-4120-A170-2BECD1146062}"/>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2" name="Rectangle: Rounded Corners 2311">
                  <a:extLst>
                    <a:ext uri="{FF2B5EF4-FFF2-40B4-BE49-F238E27FC236}">
                      <a16:creationId xmlns:a16="http://schemas.microsoft.com/office/drawing/2014/main" id="{C73975C5-6BA1-417C-BF75-C7FB18394BB2}"/>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3" name="Rectangle: Rounded Corners 2312">
                  <a:extLst>
                    <a:ext uri="{FF2B5EF4-FFF2-40B4-BE49-F238E27FC236}">
                      <a16:creationId xmlns:a16="http://schemas.microsoft.com/office/drawing/2014/main" id="{B708D484-A5B2-456C-9D84-599DD20AFE5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14" name="Rectangle: Rounded Corners 2313">
                  <a:extLst>
                    <a:ext uri="{FF2B5EF4-FFF2-40B4-BE49-F238E27FC236}">
                      <a16:creationId xmlns:a16="http://schemas.microsoft.com/office/drawing/2014/main" id="{A543BB7A-CF9C-4668-A36B-3FD3003BB53E}"/>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04" name="Group 2303">
                <a:extLst>
                  <a:ext uri="{FF2B5EF4-FFF2-40B4-BE49-F238E27FC236}">
                    <a16:creationId xmlns:a16="http://schemas.microsoft.com/office/drawing/2014/main" id="{13B07068-DE16-4D51-AD2B-86FB9E5BF34F}"/>
                  </a:ext>
                </a:extLst>
              </xdr:cNvPr>
              <xdr:cNvGrpSpPr/>
            </xdr:nvGrpSpPr>
            <xdr:grpSpPr>
              <a:xfrm>
                <a:off x="15001875" y="106064797"/>
                <a:ext cx="953589" cy="1109382"/>
                <a:chOff x="-11112" y="0"/>
                <a:chExt cx="1112519" cy="1371600"/>
              </a:xfrm>
            </xdr:grpSpPr>
            <xdr:sp macro="" textlink="">
              <xdr:nvSpPr>
                <xdr:cNvPr id="2305" name="Rectangle 2304">
                  <a:extLst>
                    <a:ext uri="{FF2B5EF4-FFF2-40B4-BE49-F238E27FC236}">
                      <a16:creationId xmlns:a16="http://schemas.microsoft.com/office/drawing/2014/main" id="{F9521FFA-CB73-49E9-A0E3-79826A615DCC}"/>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06" name="Rectangle 2305">
                  <a:extLst>
                    <a:ext uri="{FF2B5EF4-FFF2-40B4-BE49-F238E27FC236}">
                      <a16:creationId xmlns:a16="http://schemas.microsoft.com/office/drawing/2014/main" id="{2CBE0425-1B84-4BC1-8BE4-A242E95452ED}"/>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07" name="Straight Connector 2306">
                  <a:extLst>
                    <a:ext uri="{FF2B5EF4-FFF2-40B4-BE49-F238E27FC236}">
                      <a16:creationId xmlns:a16="http://schemas.microsoft.com/office/drawing/2014/main" id="{AA022629-D00F-4A04-91C4-658A60AEFC34}"/>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02" name="Thought Bubble: Cloud 2301">
              <a:extLst>
                <a:ext uri="{FF2B5EF4-FFF2-40B4-BE49-F238E27FC236}">
                  <a16:creationId xmlns:a16="http://schemas.microsoft.com/office/drawing/2014/main" id="{C12EA9C6-6F8A-4AEB-B88C-35CA7582A55B}"/>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0</xdr:col>
      <xdr:colOff>0</xdr:colOff>
      <xdr:row>507</xdr:row>
      <xdr:rowOff>22860</xdr:rowOff>
    </xdr:from>
    <xdr:to>
      <xdr:col>13</xdr:col>
      <xdr:colOff>99060</xdr:colOff>
      <xdr:row>553</xdr:row>
      <xdr:rowOff>0</xdr:rowOff>
    </xdr:to>
    <xdr:grpSp>
      <xdr:nvGrpSpPr>
        <xdr:cNvPr id="2279" name="Group 2278">
          <a:extLst>
            <a:ext uri="{FF2B5EF4-FFF2-40B4-BE49-F238E27FC236}">
              <a16:creationId xmlns:a16="http://schemas.microsoft.com/office/drawing/2014/main" id="{0D9E03E8-AFB9-4DEF-B2A8-BACAFD983581}"/>
            </a:ext>
          </a:extLst>
        </xdr:cNvPr>
        <xdr:cNvGrpSpPr/>
      </xdr:nvGrpSpPr>
      <xdr:grpSpPr>
        <a:xfrm>
          <a:off x="0" y="102001320"/>
          <a:ext cx="6164580" cy="8054340"/>
          <a:chOff x="15455900" y="60706000"/>
          <a:chExt cx="6375400" cy="7823200"/>
        </a:xfrm>
      </xdr:grpSpPr>
      <xdr:sp macro="" textlink="">
        <xdr:nvSpPr>
          <xdr:cNvPr id="2280" name="Rectangle 2279">
            <a:extLst>
              <a:ext uri="{FF2B5EF4-FFF2-40B4-BE49-F238E27FC236}">
                <a16:creationId xmlns:a16="http://schemas.microsoft.com/office/drawing/2014/main" id="{371B7AB8-87DC-4846-9DC0-A0E4635E67E6}"/>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1" name="Rectangle 2280">
            <a:extLst>
              <a:ext uri="{FF2B5EF4-FFF2-40B4-BE49-F238E27FC236}">
                <a16:creationId xmlns:a16="http://schemas.microsoft.com/office/drawing/2014/main" id="{51D66EB2-4F55-454B-95EA-C137D3E1779C}"/>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282" name="Group 2281">
            <a:extLst>
              <a:ext uri="{FF2B5EF4-FFF2-40B4-BE49-F238E27FC236}">
                <a16:creationId xmlns:a16="http://schemas.microsoft.com/office/drawing/2014/main" id="{E4164FEA-F029-4B3F-8B1F-AA0F89991015}"/>
              </a:ext>
            </a:extLst>
          </xdr:cNvPr>
          <xdr:cNvGrpSpPr/>
        </xdr:nvGrpSpPr>
        <xdr:grpSpPr>
          <a:xfrm>
            <a:off x="16306800" y="60706000"/>
            <a:ext cx="2296879" cy="7823200"/>
            <a:chOff x="3796580" y="60718700"/>
            <a:chExt cx="2296879" cy="7823200"/>
          </a:xfrm>
        </xdr:grpSpPr>
        <xdr:sp macro="" textlink="">
          <xdr:nvSpPr>
            <xdr:cNvPr id="2289" name="Freeform: Shape 2288">
              <a:extLst>
                <a:ext uri="{FF2B5EF4-FFF2-40B4-BE49-F238E27FC236}">
                  <a16:creationId xmlns:a16="http://schemas.microsoft.com/office/drawing/2014/main" id="{7042C26B-EAE9-46A6-85DE-E9861B7D2E1C}"/>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0" name="Freeform: Shape 2289">
              <a:extLst>
                <a:ext uri="{FF2B5EF4-FFF2-40B4-BE49-F238E27FC236}">
                  <a16:creationId xmlns:a16="http://schemas.microsoft.com/office/drawing/2014/main" id="{6EC8A23E-33FD-4ED0-8E77-60056C30B8F9}"/>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1" name="Freeform: Shape 2290">
              <a:extLst>
                <a:ext uri="{FF2B5EF4-FFF2-40B4-BE49-F238E27FC236}">
                  <a16:creationId xmlns:a16="http://schemas.microsoft.com/office/drawing/2014/main" id="{EDA347E1-0257-4FBF-BF9E-68D6EBBE43EE}"/>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2" name="Freeform: Shape 2291">
              <a:extLst>
                <a:ext uri="{FF2B5EF4-FFF2-40B4-BE49-F238E27FC236}">
                  <a16:creationId xmlns:a16="http://schemas.microsoft.com/office/drawing/2014/main" id="{6CBF09DB-A3C1-496F-8D7A-4A4A0D1837EE}"/>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3" name="Freeform: Shape 2292">
              <a:extLst>
                <a:ext uri="{FF2B5EF4-FFF2-40B4-BE49-F238E27FC236}">
                  <a16:creationId xmlns:a16="http://schemas.microsoft.com/office/drawing/2014/main" id="{3A6B97C7-C398-4C2C-97E7-1AF44B69C1A3}"/>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2283" name="Group 2282">
            <a:extLst>
              <a:ext uri="{FF2B5EF4-FFF2-40B4-BE49-F238E27FC236}">
                <a16:creationId xmlns:a16="http://schemas.microsoft.com/office/drawing/2014/main" id="{01612B13-FB7A-407F-A775-44ED6BF82F5D}"/>
              </a:ext>
            </a:extLst>
          </xdr:cNvPr>
          <xdr:cNvGrpSpPr/>
        </xdr:nvGrpSpPr>
        <xdr:grpSpPr>
          <a:xfrm>
            <a:off x="18742660" y="60706000"/>
            <a:ext cx="2256239" cy="7823200"/>
            <a:chOff x="7845340" y="60718700"/>
            <a:chExt cx="2256239" cy="7823200"/>
          </a:xfrm>
        </xdr:grpSpPr>
        <xdr:sp macro="" textlink="">
          <xdr:nvSpPr>
            <xdr:cNvPr id="2284" name="Freeform: Shape 2283">
              <a:extLst>
                <a:ext uri="{FF2B5EF4-FFF2-40B4-BE49-F238E27FC236}">
                  <a16:creationId xmlns:a16="http://schemas.microsoft.com/office/drawing/2014/main" id="{1E6B8776-CBAF-413E-9FA6-5D1269AC6D34}"/>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5" name="Freeform: Shape 2284">
              <a:extLst>
                <a:ext uri="{FF2B5EF4-FFF2-40B4-BE49-F238E27FC236}">
                  <a16:creationId xmlns:a16="http://schemas.microsoft.com/office/drawing/2014/main" id="{B95E8EA1-393E-4E2D-8321-15D356FFA7EB}"/>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6" name="Freeform: Shape 2285">
              <a:extLst>
                <a:ext uri="{FF2B5EF4-FFF2-40B4-BE49-F238E27FC236}">
                  <a16:creationId xmlns:a16="http://schemas.microsoft.com/office/drawing/2014/main" id="{249983E0-8B18-4946-9CA6-79E554E487AC}"/>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7" name="Freeform: Shape 2286">
              <a:extLst>
                <a:ext uri="{FF2B5EF4-FFF2-40B4-BE49-F238E27FC236}">
                  <a16:creationId xmlns:a16="http://schemas.microsoft.com/office/drawing/2014/main" id="{FCA7769D-C871-42E8-90DC-300EF861F34F}"/>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8" name="Freeform: Shape 2287">
              <a:extLst>
                <a:ext uri="{FF2B5EF4-FFF2-40B4-BE49-F238E27FC236}">
                  <a16:creationId xmlns:a16="http://schemas.microsoft.com/office/drawing/2014/main" id="{0F1A47F2-0205-4B1D-B24C-F619337C4798}"/>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11</xdr:col>
      <xdr:colOff>176116</xdr:colOff>
      <xdr:row>201</xdr:row>
      <xdr:rowOff>0</xdr:rowOff>
    </xdr:from>
    <xdr:to>
      <xdr:col>13</xdr:col>
      <xdr:colOff>106680</xdr:colOff>
      <xdr:row>235</xdr:row>
      <xdr:rowOff>0</xdr:rowOff>
    </xdr:to>
    <xdr:sp macro="" textlink="">
      <xdr:nvSpPr>
        <xdr:cNvPr id="978" name="Freeform: Shape 977">
          <a:extLst>
            <a:ext uri="{FF2B5EF4-FFF2-40B4-BE49-F238E27FC236}">
              <a16:creationId xmlns:a16="http://schemas.microsoft.com/office/drawing/2014/main" id="{1D4613A8-3636-44DC-9E31-B29F0845735A}"/>
            </a:ext>
          </a:extLst>
        </xdr:cNvPr>
        <xdr:cNvSpPr/>
      </xdr:nvSpPr>
      <xdr:spPr>
        <a:xfrm flipH="1">
          <a:off x="5251036" y="43281600"/>
          <a:ext cx="921164" cy="749046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25113 w 1830513"/>
            <a:gd name="connsiteY40" fmla="*/ 5967797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70733 w 1830513"/>
            <a:gd name="connsiteY39" fmla="*/ 5934910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8562896"/>
            <a:gd name="connsiteX1" fmla="*/ 1161 w 1830513"/>
            <a:gd name="connsiteY1" fmla="*/ 0 h 8562896"/>
            <a:gd name="connsiteX2" fmla="*/ 230313 w 1830513"/>
            <a:gd name="connsiteY2" fmla="*/ 0 h 8562896"/>
            <a:gd name="connsiteX3" fmla="*/ 484313 w 1830513"/>
            <a:gd name="connsiteY3" fmla="*/ 25400 h 8562896"/>
            <a:gd name="connsiteX4" fmla="*/ 687513 w 1830513"/>
            <a:gd name="connsiteY4" fmla="*/ 114300 h 8562896"/>
            <a:gd name="connsiteX5" fmla="*/ 878565 w 1830513"/>
            <a:gd name="connsiteY5" fmla="*/ 231602 h 8562896"/>
            <a:gd name="connsiteX6" fmla="*/ 1043113 w 1830513"/>
            <a:gd name="connsiteY6" fmla="*/ 393700 h 8562896"/>
            <a:gd name="connsiteX7" fmla="*/ 1208213 w 1830513"/>
            <a:gd name="connsiteY7" fmla="*/ 673100 h 8562896"/>
            <a:gd name="connsiteX8" fmla="*/ 1297113 w 1830513"/>
            <a:gd name="connsiteY8" fmla="*/ 889000 h 8562896"/>
            <a:gd name="connsiteX9" fmla="*/ 1462213 w 1830513"/>
            <a:gd name="connsiteY9" fmla="*/ 1473200 h 8562896"/>
            <a:gd name="connsiteX10" fmla="*/ 1525713 w 1830513"/>
            <a:gd name="connsiteY10" fmla="*/ 1905000 h 8562896"/>
            <a:gd name="connsiteX11" fmla="*/ 1563813 w 1830513"/>
            <a:gd name="connsiteY11" fmla="*/ 2273300 h 8562896"/>
            <a:gd name="connsiteX12" fmla="*/ 1589213 w 1830513"/>
            <a:gd name="connsiteY12" fmla="*/ 2654300 h 8562896"/>
            <a:gd name="connsiteX13" fmla="*/ 1551113 w 1830513"/>
            <a:gd name="connsiteY13" fmla="*/ 2768600 h 8562896"/>
            <a:gd name="connsiteX14" fmla="*/ 1500313 w 1830513"/>
            <a:gd name="connsiteY14" fmla="*/ 2882900 h 8562896"/>
            <a:gd name="connsiteX15" fmla="*/ 1466079 w 1830513"/>
            <a:gd name="connsiteY15" fmla="*/ 2990811 h 8562896"/>
            <a:gd name="connsiteX16" fmla="*/ 1513013 w 1830513"/>
            <a:gd name="connsiteY16" fmla="*/ 3175000 h 8562896"/>
            <a:gd name="connsiteX17" fmla="*/ 1779713 w 1830513"/>
            <a:gd name="connsiteY17" fmla="*/ 3886200 h 8562896"/>
            <a:gd name="connsiteX18" fmla="*/ 1817813 w 1830513"/>
            <a:gd name="connsiteY18" fmla="*/ 4000500 h 8562896"/>
            <a:gd name="connsiteX19" fmla="*/ 1830513 w 1830513"/>
            <a:gd name="connsiteY19" fmla="*/ 4102100 h 8562896"/>
            <a:gd name="connsiteX20" fmla="*/ 1823888 w 1830513"/>
            <a:gd name="connsiteY20" fmla="*/ 4180455 h 8562896"/>
            <a:gd name="connsiteX21" fmla="*/ 1767013 w 1830513"/>
            <a:gd name="connsiteY21" fmla="*/ 4241800 h 8562896"/>
            <a:gd name="connsiteX22" fmla="*/ 1652713 w 1830513"/>
            <a:gd name="connsiteY22" fmla="*/ 4356100 h 8562896"/>
            <a:gd name="connsiteX23" fmla="*/ 1601913 w 1830513"/>
            <a:gd name="connsiteY23" fmla="*/ 4521200 h 8562896"/>
            <a:gd name="connsiteX24" fmla="*/ 1614613 w 1830513"/>
            <a:gd name="connsiteY24" fmla="*/ 4724400 h 8562896"/>
            <a:gd name="connsiteX25" fmla="*/ 1614613 w 1830513"/>
            <a:gd name="connsiteY25" fmla="*/ 4876800 h 8562896"/>
            <a:gd name="connsiteX26" fmla="*/ 1589213 w 1830513"/>
            <a:gd name="connsiteY26" fmla="*/ 4889500 h 8562896"/>
            <a:gd name="connsiteX27" fmla="*/ 1525713 w 1830513"/>
            <a:gd name="connsiteY27" fmla="*/ 4914900 h 8562896"/>
            <a:gd name="connsiteX28" fmla="*/ 1436813 w 1830513"/>
            <a:gd name="connsiteY28" fmla="*/ 4927600 h 8562896"/>
            <a:gd name="connsiteX29" fmla="*/ 1538413 w 1830513"/>
            <a:gd name="connsiteY29" fmla="*/ 4965700 h 8562896"/>
            <a:gd name="connsiteX30" fmla="*/ 1601913 w 1830513"/>
            <a:gd name="connsiteY30" fmla="*/ 5041900 h 8562896"/>
            <a:gd name="connsiteX31" fmla="*/ 1627313 w 1830513"/>
            <a:gd name="connsiteY31" fmla="*/ 5118100 h 8562896"/>
            <a:gd name="connsiteX32" fmla="*/ 1589213 w 1830513"/>
            <a:gd name="connsiteY32" fmla="*/ 5194300 h 8562896"/>
            <a:gd name="connsiteX33" fmla="*/ 1513013 w 1830513"/>
            <a:gd name="connsiteY33" fmla="*/ 5283200 h 8562896"/>
            <a:gd name="connsiteX34" fmla="*/ 1487613 w 1830513"/>
            <a:gd name="connsiteY34" fmla="*/ 5384800 h 8562896"/>
            <a:gd name="connsiteX35" fmla="*/ 1487613 w 1830513"/>
            <a:gd name="connsiteY35" fmla="*/ 5473700 h 8562896"/>
            <a:gd name="connsiteX36" fmla="*/ 1500313 w 1830513"/>
            <a:gd name="connsiteY36" fmla="*/ 5638800 h 8562896"/>
            <a:gd name="connsiteX37" fmla="*/ 1345217 w 1830513"/>
            <a:gd name="connsiteY37" fmla="*/ 5792537 h 8562896"/>
            <a:gd name="connsiteX38" fmla="*/ 968967 w 1830513"/>
            <a:gd name="connsiteY38" fmla="*/ 5837856 h 8562896"/>
            <a:gd name="connsiteX39" fmla="*/ 788653 w 1830513"/>
            <a:gd name="connsiteY39" fmla="*/ 5877575 h 8562896"/>
            <a:gd name="connsiteX40" fmla="*/ 655454 w 1830513"/>
            <a:gd name="connsiteY40" fmla="*/ 6036937 h 8562896"/>
            <a:gd name="connsiteX41" fmla="*/ 631533 w 1830513"/>
            <a:gd name="connsiteY41" fmla="*/ 6239577 h 8562896"/>
            <a:gd name="connsiteX42" fmla="*/ 585913 w 1830513"/>
            <a:gd name="connsiteY42" fmla="*/ 6591300 h 8562896"/>
            <a:gd name="connsiteX43" fmla="*/ 334395 w 1830513"/>
            <a:gd name="connsiteY43" fmla="*/ 8562896 h 8562896"/>
            <a:gd name="connsiteX44" fmla="*/ 1713 w 1830513"/>
            <a:gd name="connsiteY44" fmla="*/ 7823200 h 8562896"/>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668995 w 1844054"/>
            <a:gd name="connsiteY40" fmla="*/ 60369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470689 w 1844054"/>
            <a:gd name="connsiteY40" fmla="*/ 59685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531706 w 1844054"/>
            <a:gd name="connsiteY40" fmla="*/ 59514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844054" h="8575595">
              <a:moveTo>
                <a:pt x="0" y="8575595"/>
              </a:moveTo>
              <a:cubicBezTo>
                <a:pt x="4233" y="5967862"/>
                <a:pt x="10469" y="2607733"/>
                <a:pt x="14702" y="0"/>
              </a:cubicBezTo>
              <a:lnTo>
                <a:pt x="243854" y="0"/>
              </a:lnTo>
              <a:cubicBezTo>
                <a:pt x="324379" y="4233"/>
                <a:pt x="421654" y="6350"/>
                <a:pt x="497854" y="25400"/>
              </a:cubicBezTo>
              <a:cubicBezTo>
                <a:pt x="574054" y="44450"/>
                <a:pt x="635345" y="79933"/>
                <a:pt x="701054" y="114300"/>
              </a:cubicBezTo>
              <a:cubicBezTo>
                <a:pt x="766763" y="148667"/>
                <a:pt x="832839" y="185035"/>
                <a:pt x="892106" y="231602"/>
              </a:cubicBezTo>
              <a:cubicBezTo>
                <a:pt x="951373" y="278169"/>
                <a:pt x="1001713" y="320117"/>
                <a:pt x="1056654" y="393700"/>
              </a:cubicBezTo>
              <a:cubicBezTo>
                <a:pt x="1111595" y="467283"/>
                <a:pt x="1179421" y="590550"/>
                <a:pt x="1221754" y="673100"/>
              </a:cubicBezTo>
              <a:lnTo>
                <a:pt x="1310654" y="889000"/>
              </a:lnTo>
              <a:cubicBezTo>
                <a:pt x="1340287" y="960967"/>
                <a:pt x="1437654" y="1303867"/>
                <a:pt x="1475754" y="1473200"/>
              </a:cubicBezTo>
              <a:lnTo>
                <a:pt x="1539254" y="1905000"/>
              </a:lnTo>
              <a:lnTo>
                <a:pt x="1577354" y="2273300"/>
              </a:lnTo>
              <a:lnTo>
                <a:pt x="1602754" y="2654300"/>
              </a:lnTo>
              <a:lnTo>
                <a:pt x="1564654" y="2768600"/>
              </a:lnTo>
              <a:lnTo>
                <a:pt x="1513854" y="2882900"/>
              </a:lnTo>
              <a:lnTo>
                <a:pt x="1479620" y="2990811"/>
              </a:lnTo>
              <a:lnTo>
                <a:pt x="1526554" y="3175000"/>
              </a:lnTo>
              <a:lnTo>
                <a:pt x="1793254" y="3886200"/>
              </a:lnTo>
              <a:lnTo>
                <a:pt x="1831354" y="4000500"/>
              </a:lnTo>
              <a:lnTo>
                <a:pt x="1844054" y="4102100"/>
              </a:lnTo>
              <a:lnTo>
                <a:pt x="1837429" y="4180455"/>
              </a:lnTo>
              <a:lnTo>
                <a:pt x="1780554" y="4241800"/>
              </a:lnTo>
              <a:lnTo>
                <a:pt x="1666254" y="4356100"/>
              </a:lnTo>
              <a:lnTo>
                <a:pt x="1615454" y="4521200"/>
              </a:lnTo>
              <a:lnTo>
                <a:pt x="1628154" y="4724400"/>
              </a:lnTo>
              <a:cubicBezTo>
                <a:pt x="1630271" y="4783667"/>
                <a:pt x="1632387" y="4849283"/>
                <a:pt x="1628154" y="4876800"/>
              </a:cubicBezTo>
              <a:cubicBezTo>
                <a:pt x="1623921" y="4904317"/>
                <a:pt x="1617571" y="4883150"/>
                <a:pt x="1602754" y="4889500"/>
              </a:cubicBezTo>
              <a:lnTo>
                <a:pt x="1539254" y="4914900"/>
              </a:lnTo>
              <a:lnTo>
                <a:pt x="1450354" y="4927600"/>
              </a:lnTo>
              <a:lnTo>
                <a:pt x="1551954" y="4965700"/>
              </a:lnTo>
              <a:lnTo>
                <a:pt x="1615454" y="5041900"/>
              </a:lnTo>
              <a:lnTo>
                <a:pt x="1640854" y="5118100"/>
              </a:lnTo>
              <a:lnTo>
                <a:pt x="1602754" y="5194300"/>
              </a:lnTo>
              <a:lnTo>
                <a:pt x="1526554" y="5283200"/>
              </a:lnTo>
              <a:lnTo>
                <a:pt x="1501154" y="5384800"/>
              </a:lnTo>
              <a:lnTo>
                <a:pt x="1501154" y="5473700"/>
              </a:lnTo>
              <a:lnTo>
                <a:pt x="1513854" y="5638800"/>
              </a:lnTo>
              <a:cubicBezTo>
                <a:pt x="1490121" y="5691939"/>
                <a:pt x="1447316" y="5759361"/>
                <a:pt x="1358758" y="5792537"/>
              </a:cubicBezTo>
              <a:lnTo>
                <a:pt x="982508" y="5837856"/>
              </a:lnTo>
              <a:cubicBezTo>
                <a:pt x="922403" y="5851096"/>
                <a:pt x="877328" y="5858645"/>
                <a:pt x="802194" y="5877575"/>
              </a:cubicBezTo>
              <a:cubicBezTo>
                <a:pt x="727060" y="5896505"/>
                <a:pt x="567618" y="5904402"/>
                <a:pt x="531706" y="5951437"/>
              </a:cubicBezTo>
              <a:lnTo>
                <a:pt x="309480" y="6265227"/>
              </a:lnTo>
              <a:lnTo>
                <a:pt x="233350" y="6693900"/>
              </a:lnTo>
              <a:lnTo>
                <a:pt x="164884" y="8571446"/>
              </a:lnTo>
              <a:lnTo>
                <a:pt x="0" y="8575595"/>
              </a:lnTo>
              <a:close/>
            </a:path>
          </a:pathLst>
        </a:custGeom>
        <a:solidFill>
          <a:srgbClr val="FFCCCC"/>
        </a:solidFill>
        <a:ln>
          <a:noFill/>
        </a:ln>
        <a:effectLst>
          <a:outerShdw blurRad="50800" dist="38100" dir="10800000" algn="r" rotWithShape="0">
            <a:srgbClr val="C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0</xdr:col>
      <xdr:colOff>856</xdr:colOff>
      <xdr:row>201</xdr:row>
      <xdr:rowOff>0</xdr:rowOff>
    </xdr:from>
    <xdr:to>
      <xdr:col>2</xdr:col>
      <xdr:colOff>304800</xdr:colOff>
      <xdr:row>235</xdr:row>
      <xdr:rowOff>0</xdr:rowOff>
    </xdr:to>
    <xdr:sp macro="" textlink="">
      <xdr:nvSpPr>
        <xdr:cNvPr id="1170" name="Freeform: Shape 1169">
          <a:extLst>
            <a:ext uri="{FF2B5EF4-FFF2-40B4-BE49-F238E27FC236}">
              <a16:creationId xmlns:a16="http://schemas.microsoft.com/office/drawing/2014/main" id="{00000000-0008-0000-0000-000092040000}"/>
            </a:ext>
          </a:extLst>
        </xdr:cNvPr>
        <xdr:cNvSpPr/>
      </xdr:nvSpPr>
      <xdr:spPr>
        <a:xfrm>
          <a:off x="856" y="43281600"/>
          <a:ext cx="921164" cy="749046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23183 w 1830513"/>
            <a:gd name="connsiteY37" fmla="*/ 5822482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738313 w 1830513"/>
            <a:gd name="connsiteY42" fmla="*/ 6172200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789113 w 1830513"/>
            <a:gd name="connsiteY41" fmla="*/ 6159500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299454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70875 w 1830513"/>
            <a:gd name="connsiteY40" fmla="*/ 6005229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725113 w 1830513"/>
            <a:gd name="connsiteY40" fmla="*/ 5967797 h 7823200"/>
            <a:gd name="connsiteX41" fmla="*/ 682333 w 1830513"/>
            <a:gd name="connsiteY41" fmla="*/ 6129555 h 7823200"/>
            <a:gd name="connsiteX42" fmla="*/ 631533 w 1830513"/>
            <a:gd name="connsiteY42" fmla="*/ 6239577 h 7823200"/>
            <a:gd name="connsiteX43" fmla="*/ 585913 w 1830513"/>
            <a:gd name="connsiteY43" fmla="*/ 6591300 h 7823200"/>
            <a:gd name="connsiteX44" fmla="*/ 395413 w 1830513"/>
            <a:gd name="connsiteY44" fmla="*/ 7810500 h 7823200"/>
            <a:gd name="connsiteX45" fmla="*/ 1713 w 1830513"/>
            <a:gd name="connsiteY45"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847005 w 1830513"/>
            <a:gd name="connsiteY39" fmla="*/ 5957369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70733 w 1830513"/>
            <a:gd name="connsiteY39" fmla="*/ 5934910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82333 w 1830513"/>
            <a:gd name="connsiteY40" fmla="*/ 6129555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345217 w 1830513"/>
            <a:gd name="connsiteY37" fmla="*/ 5792537 h 7823200"/>
            <a:gd name="connsiteX38" fmla="*/ 968967 w 1830513"/>
            <a:gd name="connsiteY38" fmla="*/ 5837856 h 7823200"/>
            <a:gd name="connsiteX39" fmla="*/ 788653 w 1830513"/>
            <a:gd name="connsiteY39" fmla="*/ 5877575 h 7823200"/>
            <a:gd name="connsiteX40" fmla="*/ 655454 w 1830513"/>
            <a:gd name="connsiteY40" fmla="*/ 6036937 h 7823200"/>
            <a:gd name="connsiteX41" fmla="*/ 631533 w 1830513"/>
            <a:gd name="connsiteY41" fmla="*/ 6239577 h 7823200"/>
            <a:gd name="connsiteX42" fmla="*/ 585913 w 1830513"/>
            <a:gd name="connsiteY42" fmla="*/ 6591300 h 7823200"/>
            <a:gd name="connsiteX43" fmla="*/ 395413 w 1830513"/>
            <a:gd name="connsiteY43" fmla="*/ 7810500 h 7823200"/>
            <a:gd name="connsiteX44" fmla="*/ 1713 w 1830513"/>
            <a:gd name="connsiteY44" fmla="*/ 7823200 h 7823200"/>
            <a:gd name="connsiteX0" fmla="*/ 1713 w 1830513"/>
            <a:gd name="connsiteY0" fmla="*/ 7823200 h 8562896"/>
            <a:gd name="connsiteX1" fmla="*/ 1161 w 1830513"/>
            <a:gd name="connsiteY1" fmla="*/ 0 h 8562896"/>
            <a:gd name="connsiteX2" fmla="*/ 230313 w 1830513"/>
            <a:gd name="connsiteY2" fmla="*/ 0 h 8562896"/>
            <a:gd name="connsiteX3" fmla="*/ 484313 w 1830513"/>
            <a:gd name="connsiteY3" fmla="*/ 25400 h 8562896"/>
            <a:gd name="connsiteX4" fmla="*/ 687513 w 1830513"/>
            <a:gd name="connsiteY4" fmla="*/ 114300 h 8562896"/>
            <a:gd name="connsiteX5" fmla="*/ 878565 w 1830513"/>
            <a:gd name="connsiteY5" fmla="*/ 231602 h 8562896"/>
            <a:gd name="connsiteX6" fmla="*/ 1043113 w 1830513"/>
            <a:gd name="connsiteY6" fmla="*/ 393700 h 8562896"/>
            <a:gd name="connsiteX7" fmla="*/ 1208213 w 1830513"/>
            <a:gd name="connsiteY7" fmla="*/ 673100 h 8562896"/>
            <a:gd name="connsiteX8" fmla="*/ 1297113 w 1830513"/>
            <a:gd name="connsiteY8" fmla="*/ 889000 h 8562896"/>
            <a:gd name="connsiteX9" fmla="*/ 1462213 w 1830513"/>
            <a:gd name="connsiteY9" fmla="*/ 1473200 h 8562896"/>
            <a:gd name="connsiteX10" fmla="*/ 1525713 w 1830513"/>
            <a:gd name="connsiteY10" fmla="*/ 1905000 h 8562896"/>
            <a:gd name="connsiteX11" fmla="*/ 1563813 w 1830513"/>
            <a:gd name="connsiteY11" fmla="*/ 2273300 h 8562896"/>
            <a:gd name="connsiteX12" fmla="*/ 1589213 w 1830513"/>
            <a:gd name="connsiteY12" fmla="*/ 2654300 h 8562896"/>
            <a:gd name="connsiteX13" fmla="*/ 1551113 w 1830513"/>
            <a:gd name="connsiteY13" fmla="*/ 2768600 h 8562896"/>
            <a:gd name="connsiteX14" fmla="*/ 1500313 w 1830513"/>
            <a:gd name="connsiteY14" fmla="*/ 2882900 h 8562896"/>
            <a:gd name="connsiteX15" fmla="*/ 1466079 w 1830513"/>
            <a:gd name="connsiteY15" fmla="*/ 2990811 h 8562896"/>
            <a:gd name="connsiteX16" fmla="*/ 1513013 w 1830513"/>
            <a:gd name="connsiteY16" fmla="*/ 3175000 h 8562896"/>
            <a:gd name="connsiteX17" fmla="*/ 1779713 w 1830513"/>
            <a:gd name="connsiteY17" fmla="*/ 3886200 h 8562896"/>
            <a:gd name="connsiteX18" fmla="*/ 1817813 w 1830513"/>
            <a:gd name="connsiteY18" fmla="*/ 4000500 h 8562896"/>
            <a:gd name="connsiteX19" fmla="*/ 1830513 w 1830513"/>
            <a:gd name="connsiteY19" fmla="*/ 4102100 h 8562896"/>
            <a:gd name="connsiteX20" fmla="*/ 1823888 w 1830513"/>
            <a:gd name="connsiteY20" fmla="*/ 4180455 h 8562896"/>
            <a:gd name="connsiteX21" fmla="*/ 1767013 w 1830513"/>
            <a:gd name="connsiteY21" fmla="*/ 4241800 h 8562896"/>
            <a:gd name="connsiteX22" fmla="*/ 1652713 w 1830513"/>
            <a:gd name="connsiteY22" fmla="*/ 4356100 h 8562896"/>
            <a:gd name="connsiteX23" fmla="*/ 1601913 w 1830513"/>
            <a:gd name="connsiteY23" fmla="*/ 4521200 h 8562896"/>
            <a:gd name="connsiteX24" fmla="*/ 1614613 w 1830513"/>
            <a:gd name="connsiteY24" fmla="*/ 4724400 h 8562896"/>
            <a:gd name="connsiteX25" fmla="*/ 1614613 w 1830513"/>
            <a:gd name="connsiteY25" fmla="*/ 4876800 h 8562896"/>
            <a:gd name="connsiteX26" fmla="*/ 1589213 w 1830513"/>
            <a:gd name="connsiteY26" fmla="*/ 4889500 h 8562896"/>
            <a:gd name="connsiteX27" fmla="*/ 1525713 w 1830513"/>
            <a:gd name="connsiteY27" fmla="*/ 4914900 h 8562896"/>
            <a:gd name="connsiteX28" fmla="*/ 1436813 w 1830513"/>
            <a:gd name="connsiteY28" fmla="*/ 4927600 h 8562896"/>
            <a:gd name="connsiteX29" fmla="*/ 1538413 w 1830513"/>
            <a:gd name="connsiteY29" fmla="*/ 4965700 h 8562896"/>
            <a:gd name="connsiteX30" fmla="*/ 1601913 w 1830513"/>
            <a:gd name="connsiteY30" fmla="*/ 5041900 h 8562896"/>
            <a:gd name="connsiteX31" fmla="*/ 1627313 w 1830513"/>
            <a:gd name="connsiteY31" fmla="*/ 5118100 h 8562896"/>
            <a:gd name="connsiteX32" fmla="*/ 1589213 w 1830513"/>
            <a:gd name="connsiteY32" fmla="*/ 5194300 h 8562896"/>
            <a:gd name="connsiteX33" fmla="*/ 1513013 w 1830513"/>
            <a:gd name="connsiteY33" fmla="*/ 5283200 h 8562896"/>
            <a:gd name="connsiteX34" fmla="*/ 1487613 w 1830513"/>
            <a:gd name="connsiteY34" fmla="*/ 5384800 h 8562896"/>
            <a:gd name="connsiteX35" fmla="*/ 1487613 w 1830513"/>
            <a:gd name="connsiteY35" fmla="*/ 5473700 h 8562896"/>
            <a:gd name="connsiteX36" fmla="*/ 1500313 w 1830513"/>
            <a:gd name="connsiteY36" fmla="*/ 5638800 h 8562896"/>
            <a:gd name="connsiteX37" fmla="*/ 1345217 w 1830513"/>
            <a:gd name="connsiteY37" fmla="*/ 5792537 h 8562896"/>
            <a:gd name="connsiteX38" fmla="*/ 968967 w 1830513"/>
            <a:gd name="connsiteY38" fmla="*/ 5837856 h 8562896"/>
            <a:gd name="connsiteX39" fmla="*/ 788653 w 1830513"/>
            <a:gd name="connsiteY39" fmla="*/ 5877575 h 8562896"/>
            <a:gd name="connsiteX40" fmla="*/ 655454 w 1830513"/>
            <a:gd name="connsiteY40" fmla="*/ 6036937 h 8562896"/>
            <a:gd name="connsiteX41" fmla="*/ 631533 w 1830513"/>
            <a:gd name="connsiteY41" fmla="*/ 6239577 h 8562896"/>
            <a:gd name="connsiteX42" fmla="*/ 585913 w 1830513"/>
            <a:gd name="connsiteY42" fmla="*/ 6591300 h 8562896"/>
            <a:gd name="connsiteX43" fmla="*/ 334395 w 1830513"/>
            <a:gd name="connsiteY43" fmla="*/ 8562896 h 8562896"/>
            <a:gd name="connsiteX44" fmla="*/ 1713 w 1830513"/>
            <a:gd name="connsiteY44" fmla="*/ 7823200 h 8562896"/>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668995 w 1844054"/>
            <a:gd name="connsiteY40" fmla="*/ 60369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645074 w 1844054"/>
            <a:gd name="connsiteY41" fmla="*/ 62395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599454 w 1844054"/>
            <a:gd name="connsiteY42" fmla="*/ 65913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347936 w 1844054"/>
            <a:gd name="connsiteY43" fmla="*/ 856289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126570 w 1844054"/>
            <a:gd name="connsiteY42" fmla="*/ 66597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202700 w 1844054"/>
            <a:gd name="connsiteY41" fmla="*/ 627377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394417 w 1844054"/>
            <a:gd name="connsiteY40" fmla="*/ 60027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470689 w 1844054"/>
            <a:gd name="connsiteY40" fmla="*/ 59685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 name="connsiteX0" fmla="*/ 0 w 1844054"/>
            <a:gd name="connsiteY0" fmla="*/ 8575595 h 8575595"/>
            <a:gd name="connsiteX1" fmla="*/ 14702 w 1844054"/>
            <a:gd name="connsiteY1" fmla="*/ 0 h 8575595"/>
            <a:gd name="connsiteX2" fmla="*/ 243854 w 1844054"/>
            <a:gd name="connsiteY2" fmla="*/ 0 h 8575595"/>
            <a:gd name="connsiteX3" fmla="*/ 497854 w 1844054"/>
            <a:gd name="connsiteY3" fmla="*/ 25400 h 8575595"/>
            <a:gd name="connsiteX4" fmla="*/ 701054 w 1844054"/>
            <a:gd name="connsiteY4" fmla="*/ 114300 h 8575595"/>
            <a:gd name="connsiteX5" fmla="*/ 892106 w 1844054"/>
            <a:gd name="connsiteY5" fmla="*/ 231602 h 8575595"/>
            <a:gd name="connsiteX6" fmla="*/ 1056654 w 1844054"/>
            <a:gd name="connsiteY6" fmla="*/ 393700 h 8575595"/>
            <a:gd name="connsiteX7" fmla="*/ 1221754 w 1844054"/>
            <a:gd name="connsiteY7" fmla="*/ 673100 h 8575595"/>
            <a:gd name="connsiteX8" fmla="*/ 1310654 w 1844054"/>
            <a:gd name="connsiteY8" fmla="*/ 889000 h 8575595"/>
            <a:gd name="connsiteX9" fmla="*/ 1475754 w 1844054"/>
            <a:gd name="connsiteY9" fmla="*/ 1473200 h 8575595"/>
            <a:gd name="connsiteX10" fmla="*/ 1539254 w 1844054"/>
            <a:gd name="connsiteY10" fmla="*/ 1905000 h 8575595"/>
            <a:gd name="connsiteX11" fmla="*/ 1577354 w 1844054"/>
            <a:gd name="connsiteY11" fmla="*/ 2273300 h 8575595"/>
            <a:gd name="connsiteX12" fmla="*/ 1602754 w 1844054"/>
            <a:gd name="connsiteY12" fmla="*/ 2654300 h 8575595"/>
            <a:gd name="connsiteX13" fmla="*/ 1564654 w 1844054"/>
            <a:gd name="connsiteY13" fmla="*/ 2768600 h 8575595"/>
            <a:gd name="connsiteX14" fmla="*/ 1513854 w 1844054"/>
            <a:gd name="connsiteY14" fmla="*/ 2882900 h 8575595"/>
            <a:gd name="connsiteX15" fmla="*/ 1479620 w 1844054"/>
            <a:gd name="connsiteY15" fmla="*/ 2990811 h 8575595"/>
            <a:gd name="connsiteX16" fmla="*/ 1526554 w 1844054"/>
            <a:gd name="connsiteY16" fmla="*/ 3175000 h 8575595"/>
            <a:gd name="connsiteX17" fmla="*/ 1793254 w 1844054"/>
            <a:gd name="connsiteY17" fmla="*/ 3886200 h 8575595"/>
            <a:gd name="connsiteX18" fmla="*/ 1831354 w 1844054"/>
            <a:gd name="connsiteY18" fmla="*/ 4000500 h 8575595"/>
            <a:gd name="connsiteX19" fmla="*/ 1844054 w 1844054"/>
            <a:gd name="connsiteY19" fmla="*/ 4102100 h 8575595"/>
            <a:gd name="connsiteX20" fmla="*/ 1837429 w 1844054"/>
            <a:gd name="connsiteY20" fmla="*/ 4180455 h 8575595"/>
            <a:gd name="connsiteX21" fmla="*/ 1780554 w 1844054"/>
            <a:gd name="connsiteY21" fmla="*/ 4241800 h 8575595"/>
            <a:gd name="connsiteX22" fmla="*/ 1666254 w 1844054"/>
            <a:gd name="connsiteY22" fmla="*/ 4356100 h 8575595"/>
            <a:gd name="connsiteX23" fmla="*/ 1615454 w 1844054"/>
            <a:gd name="connsiteY23" fmla="*/ 4521200 h 8575595"/>
            <a:gd name="connsiteX24" fmla="*/ 1628154 w 1844054"/>
            <a:gd name="connsiteY24" fmla="*/ 4724400 h 8575595"/>
            <a:gd name="connsiteX25" fmla="*/ 1628154 w 1844054"/>
            <a:gd name="connsiteY25" fmla="*/ 4876800 h 8575595"/>
            <a:gd name="connsiteX26" fmla="*/ 1602754 w 1844054"/>
            <a:gd name="connsiteY26" fmla="*/ 4889500 h 8575595"/>
            <a:gd name="connsiteX27" fmla="*/ 1539254 w 1844054"/>
            <a:gd name="connsiteY27" fmla="*/ 4914900 h 8575595"/>
            <a:gd name="connsiteX28" fmla="*/ 1450354 w 1844054"/>
            <a:gd name="connsiteY28" fmla="*/ 4927600 h 8575595"/>
            <a:gd name="connsiteX29" fmla="*/ 1551954 w 1844054"/>
            <a:gd name="connsiteY29" fmla="*/ 4965700 h 8575595"/>
            <a:gd name="connsiteX30" fmla="*/ 1615454 w 1844054"/>
            <a:gd name="connsiteY30" fmla="*/ 5041900 h 8575595"/>
            <a:gd name="connsiteX31" fmla="*/ 1640854 w 1844054"/>
            <a:gd name="connsiteY31" fmla="*/ 5118100 h 8575595"/>
            <a:gd name="connsiteX32" fmla="*/ 1602754 w 1844054"/>
            <a:gd name="connsiteY32" fmla="*/ 5194300 h 8575595"/>
            <a:gd name="connsiteX33" fmla="*/ 1526554 w 1844054"/>
            <a:gd name="connsiteY33" fmla="*/ 5283200 h 8575595"/>
            <a:gd name="connsiteX34" fmla="*/ 1501154 w 1844054"/>
            <a:gd name="connsiteY34" fmla="*/ 5384800 h 8575595"/>
            <a:gd name="connsiteX35" fmla="*/ 1501154 w 1844054"/>
            <a:gd name="connsiteY35" fmla="*/ 5473700 h 8575595"/>
            <a:gd name="connsiteX36" fmla="*/ 1513854 w 1844054"/>
            <a:gd name="connsiteY36" fmla="*/ 5638800 h 8575595"/>
            <a:gd name="connsiteX37" fmla="*/ 1358758 w 1844054"/>
            <a:gd name="connsiteY37" fmla="*/ 5792537 h 8575595"/>
            <a:gd name="connsiteX38" fmla="*/ 982508 w 1844054"/>
            <a:gd name="connsiteY38" fmla="*/ 5837856 h 8575595"/>
            <a:gd name="connsiteX39" fmla="*/ 802194 w 1844054"/>
            <a:gd name="connsiteY39" fmla="*/ 5877575 h 8575595"/>
            <a:gd name="connsiteX40" fmla="*/ 531706 w 1844054"/>
            <a:gd name="connsiteY40" fmla="*/ 5951437 h 8575595"/>
            <a:gd name="connsiteX41" fmla="*/ 309480 w 1844054"/>
            <a:gd name="connsiteY41" fmla="*/ 6265227 h 8575595"/>
            <a:gd name="connsiteX42" fmla="*/ 233350 w 1844054"/>
            <a:gd name="connsiteY42" fmla="*/ 6693900 h 8575595"/>
            <a:gd name="connsiteX43" fmla="*/ 164884 w 1844054"/>
            <a:gd name="connsiteY43" fmla="*/ 8571446 h 8575595"/>
            <a:gd name="connsiteX44" fmla="*/ 0 w 1844054"/>
            <a:gd name="connsiteY44" fmla="*/ 8575595 h 85755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1844054" h="8575595">
              <a:moveTo>
                <a:pt x="0" y="8575595"/>
              </a:moveTo>
              <a:cubicBezTo>
                <a:pt x="4233" y="5967862"/>
                <a:pt x="10469" y="2607733"/>
                <a:pt x="14702" y="0"/>
              </a:cubicBezTo>
              <a:lnTo>
                <a:pt x="243854" y="0"/>
              </a:lnTo>
              <a:cubicBezTo>
                <a:pt x="324379" y="4233"/>
                <a:pt x="421654" y="6350"/>
                <a:pt x="497854" y="25400"/>
              </a:cubicBezTo>
              <a:cubicBezTo>
                <a:pt x="574054" y="44450"/>
                <a:pt x="635345" y="79933"/>
                <a:pt x="701054" y="114300"/>
              </a:cubicBezTo>
              <a:cubicBezTo>
                <a:pt x="766763" y="148667"/>
                <a:pt x="832839" y="185035"/>
                <a:pt x="892106" y="231602"/>
              </a:cubicBezTo>
              <a:cubicBezTo>
                <a:pt x="951373" y="278169"/>
                <a:pt x="1001713" y="320117"/>
                <a:pt x="1056654" y="393700"/>
              </a:cubicBezTo>
              <a:cubicBezTo>
                <a:pt x="1111595" y="467283"/>
                <a:pt x="1179421" y="590550"/>
                <a:pt x="1221754" y="673100"/>
              </a:cubicBezTo>
              <a:lnTo>
                <a:pt x="1310654" y="889000"/>
              </a:lnTo>
              <a:cubicBezTo>
                <a:pt x="1340287" y="960967"/>
                <a:pt x="1437654" y="1303867"/>
                <a:pt x="1475754" y="1473200"/>
              </a:cubicBezTo>
              <a:lnTo>
                <a:pt x="1539254" y="1905000"/>
              </a:lnTo>
              <a:lnTo>
                <a:pt x="1577354" y="2273300"/>
              </a:lnTo>
              <a:lnTo>
                <a:pt x="1602754" y="2654300"/>
              </a:lnTo>
              <a:lnTo>
                <a:pt x="1564654" y="2768600"/>
              </a:lnTo>
              <a:lnTo>
                <a:pt x="1513854" y="2882900"/>
              </a:lnTo>
              <a:lnTo>
                <a:pt x="1479620" y="2990811"/>
              </a:lnTo>
              <a:lnTo>
                <a:pt x="1526554" y="3175000"/>
              </a:lnTo>
              <a:lnTo>
                <a:pt x="1793254" y="3886200"/>
              </a:lnTo>
              <a:lnTo>
                <a:pt x="1831354" y="4000500"/>
              </a:lnTo>
              <a:lnTo>
                <a:pt x="1844054" y="4102100"/>
              </a:lnTo>
              <a:lnTo>
                <a:pt x="1837429" y="4180455"/>
              </a:lnTo>
              <a:lnTo>
                <a:pt x="1780554" y="4241800"/>
              </a:lnTo>
              <a:lnTo>
                <a:pt x="1666254" y="4356100"/>
              </a:lnTo>
              <a:lnTo>
                <a:pt x="1615454" y="4521200"/>
              </a:lnTo>
              <a:lnTo>
                <a:pt x="1628154" y="4724400"/>
              </a:lnTo>
              <a:cubicBezTo>
                <a:pt x="1630271" y="4783667"/>
                <a:pt x="1632387" y="4849283"/>
                <a:pt x="1628154" y="4876800"/>
              </a:cubicBezTo>
              <a:cubicBezTo>
                <a:pt x="1623921" y="4904317"/>
                <a:pt x="1617571" y="4883150"/>
                <a:pt x="1602754" y="4889500"/>
              </a:cubicBezTo>
              <a:lnTo>
                <a:pt x="1539254" y="4914900"/>
              </a:lnTo>
              <a:lnTo>
                <a:pt x="1450354" y="4927600"/>
              </a:lnTo>
              <a:lnTo>
                <a:pt x="1551954" y="4965700"/>
              </a:lnTo>
              <a:lnTo>
                <a:pt x="1615454" y="5041900"/>
              </a:lnTo>
              <a:lnTo>
                <a:pt x="1640854" y="5118100"/>
              </a:lnTo>
              <a:lnTo>
                <a:pt x="1602754" y="5194300"/>
              </a:lnTo>
              <a:lnTo>
                <a:pt x="1526554" y="5283200"/>
              </a:lnTo>
              <a:lnTo>
                <a:pt x="1501154" y="5384800"/>
              </a:lnTo>
              <a:lnTo>
                <a:pt x="1501154" y="5473700"/>
              </a:lnTo>
              <a:lnTo>
                <a:pt x="1513854" y="5638800"/>
              </a:lnTo>
              <a:cubicBezTo>
                <a:pt x="1490121" y="5691939"/>
                <a:pt x="1447316" y="5759361"/>
                <a:pt x="1358758" y="5792537"/>
              </a:cubicBezTo>
              <a:lnTo>
                <a:pt x="982508" y="5837856"/>
              </a:lnTo>
              <a:cubicBezTo>
                <a:pt x="922403" y="5851096"/>
                <a:pt x="877328" y="5858645"/>
                <a:pt x="802194" y="5877575"/>
              </a:cubicBezTo>
              <a:cubicBezTo>
                <a:pt x="727060" y="5896505"/>
                <a:pt x="567618" y="5904402"/>
                <a:pt x="531706" y="5951437"/>
              </a:cubicBezTo>
              <a:lnTo>
                <a:pt x="309480" y="6265227"/>
              </a:lnTo>
              <a:lnTo>
                <a:pt x="233350" y="6693900"/>
              </a:lnTo>
              <a:lnTo>
                <a:pt x="164884" y="8571446"/>
              </a:lnTo>
              <a:lnTo>
                <a:pt x="0" y="8575595"/>
              </a:lnTo>
              <a:close/>
            </a:path>
          </a:pathLst>
        </a:custGeom>
        <a:solidFill>
          <a:schemeClr val="accent5">
            <a:lumMod val="20000"/>
            <a:lumOff val="80000"/>
          </a:schemeClr>
        </a:solidFill>
        <a:ln>
          <a:noFill/>
        </a:ln>
        <a:effectLst>
          <a:outerShdw blurRad="50800" dist="38100" algn="l" rotWithShape="0">
            <a:srgbClr val="0070C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460</xdr:row>
      <xdr:rowOff>38100</xdr:rowOff>
    </xdr:from>
    <xdr:to>
      <xdr:col>13</xdr:col>
      <xdr:colOff>99060</xdr:colOff>
      <xdr:row>505</xdr:row>
      <xdr:rowOff>210820</xdr:rowOff>
    </xdr:to>
    <xdr:grpSp>
      <xdr:nvGrpSpPr>
        <xdr:cNvPr id="1140" name="Group 1139">
          <a:extLst>
            <a:ext uri="{FF2B5EF4-FFF2-40B4-BE49-F238E27FC236}">
              <a16:creationId xmlns:a16="http://schemas.microsoft.com/office/drawing/2014/main" id="{00000000-0008-0000-0000-000074040000}"/>
            </a:ext>
          </a:extLst>
        </xdr:cNvPr>
        <xdr:cNvGrpSpPr/>
      </xdr:nvGrpSpPr>
      <xdr:grpSpPr>
        <a:xfrm>
          <a:off x="0" y="93520260"/>
          <a:ext cx="6164580" cy="8059420"/>
          <a:chOff x="15455900" y="60706000"/>
          <a:chExt cx="6375400" cy="7823200"/>
        </a:xfrm>
      </xdr:grpSpPr>
      <xdr:sp macro="" textlink="">
        <xdr:nvSpPr>
          <xdr:cNvPr id="1141" name="Rectangle 1140">
            <a:extLst>
              <a:ext uri="{FF2B5EF4-FFF2-40B4-BE49-F238E27FC236}">
                <a16:creationId xmlns:a16="http://schemas.microsoft.com/office/drawing/2014/main" id="{00000000-0008-0000-0000-000075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2" name="Rectangle 1141">
            <a:extLst>
              <a:ext uri="{FF2B5EF4-FFF2-40B4-BE49-F238E27FC236}">
                <a16:creationId xmlns:a16="http://schemas.microsoft.com/office/drawing/2014/main" id="{00000000-0008-0000-0000-000076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43" name="Group 1142">
            <a:extLst>
              <a:ext uri="{FF2B5EF4-FFF2-40B4-BE49-F238E27FC236}">
                <a16:creationId xmlns:a16="http://schemas.microsoft.com/office/drawing/2014/main" id="{00000000-0008-0000-0000-000077040000}"/>
              </a:ext>
            </a:extLst>
          </xdr:cNvPr>
          <xdr:cNvGrpSpPr/>
        </xdr:nvGrpSpPr>
        <xdr:grpSpPr>
          <a:xfrm>
            <a:off x="16306800" y="60706000"/>
            <a:ext cx="2296879" cy="7823200"/>
            <a:chOff x="3796580" y="60718700"/>
            <a:chExt cx="2296879" cy="7823200"/>
          </a:xfrm>
        </xdr:grpSpPr>
        <xdr:sp macro="" textlink="">
          <xdr:nvSpPr>
            <xdr:cNvPr id="1150" name="Freeform: Shape 1149">
              <a:extLst>
                <a:ext uri="{FF2B5EF4-FFF2-40B4-BE49-F238E27FC236}">
                  <a16:creationId xmlns:a16="http://schemas.microsoft.com/office/drawing/2014/main" id="{00000000-0008-0000-0000-00007E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1" name="Freeform: Shape 1150">
              <a:extLst>
                <a:ext uri="{FF2B5EF4-FFF2-40B4-BE49-F238E27FC236}">
                  <a16:creationId xmlns:a16="http://schemas.microsoft.com/office/drawing/2014/main" id="{00000000-0008-0000-0000-00007F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2" name="Freeform: Shape 1151">
              <a:extLst>
                <a:ext uri="{FF2B5EF4-FFF2-40B4-BE49-F238E27FC236}">
                  <a16:creationId xmlns:a16="http://schemas.microsoft.com/office/drawing/2014/main" id="{00000000-0008-0000-0000-000080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3" name="Freeform: Shape 1152">
              <a:extLst>
                <a:ext uri="{FF2B5EF4-FFF2-40B4-BE49-F238E27FC236}">
                  <a16:creationId xmlns:a16="http://schemas.microsoft.com/office/drawing/2014/main" id="{00000000-0008-0000-0000-000081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54" name="Freeform: Shape 1153">
              <a:extLst>
                <a:ext uri="{FF2B5EF4-FFF2-40B4-BE49-F238E27FC236}">
                  <a16:creationId xmlns:a16="http://schemas.microsoft.com/office/drawing/2014/main" id="{00000000-0008-0000-0000-000082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144" name="Group 1143">
            <a:extLst>
              <a:ext uri="{FF2B5EF4-FFF2-40B4-BE49-F238E27FC236}">
                <a16:creationId xmlns:a16="http://schemas.microsoft.com/office/drawing/2014/main" id="{00000000-0008-0000-0000-000078040000}"/>
              </a:ext>
            </a:extLst>
          </xdr:cNvPr>
          <xdr:cNvGrpSpPr/>
        </xdr:nvGrpSpPr>
        <xdr:grpSpPr>
          <a:xfrm>
            <a:off x="18742660" y="60706000"/>
            <a:ext cx="2256239" cy="7823200"/>
            <a:chOff x="7845340" y="60718700"/>
            <a:chExt cx="2256239" cy="7823200"/>
          </a:xfrm>
        </xdr:grpSpPr>
        <xdr:sp macro="" textlink="">
          <xdr:nvSpPr>
            <xdr:cNvPr id="1145" name="Freeform: Shape 1144">
              <a:extLst>
                <a:ext uri="{FF2B5EF4-FFF2-40B4-BE49-F238E27FC236}">
                  <a16:creationId xmlns:a16="http://schemas.microsoft.com/office/drawing/2014/main" id="{00000000-0008-0000-0000-000079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6" name="Freeform: Shape 1145">
              <a:extLst>
                <a:ext uri="{FF2B5EF4-FFF2-40B4-BE49-F238E27FC236}">
                  <a16:creationId xmlns:a16="http://schemas.microsoft.com/office/drawing/2014/main" id="{00000000-0008-0000-0000-00007A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7" name="Freeform: Shape 1146">
              <a:extLst>
                <a:ext uri="{FF2B5EF4-FFF2-40B4-BE49-F238E27FC236}">
                  <a16:creationId xmlns:a16="http://schemas.microsoft.com/office/drawing/2014/main" id="{00000000-0008-0000-0000-00007B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8" name="Freeform: Shape 1147">
              <a:extLst>
                <a:ext uri="{FF2B5EF4-FFF2-40B4-BE49-F238E27FC236}">
                  <a16:creationId xmlns:a16="http://schemas.microsoft.com/office/drawing/2014/main" id="{00000000-0008-0000-0000-00007C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49" name="Freeform: Shape 1148">
              <a:extLst>
                <a:ext uri="{FF2B5EF4-FFF2-40B4-BE49-F238E27FC236}">
                  <a16:creationId xmlns:a16="http://schemas.microsoft.com/office/drawing/2014/main" id="{00000000-0008-0000-0000-00007D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7471</xdr:colOff>
      <xdr:row>413</xdr:row>
      <xdr:rowOff>0</xdr:rowOff>
    </xdr:from>
    <xdr:to>
      <xdr:col>13</xdr:col>
      <xdr:colOff>106531</xdr:colOff>
      <xdr:row>458</xdr:row>
      <xdr:rowOff>150876</xdr:rowOff>
    </xdr:to>
    <xdr:grpSp>
      <xdr:nvGrpSpPr>
        <xdr:cNvPr id="1110" name="Group 1109">
          <a:extLst>
            <a:ext uri="{FF2B5EF4-FFF2-40B4-BE49-F238E27FC236}">
              <a16:creationId xmlns:a16="http://schemas.microsoft.com/office/drawing/2014/main" id="{00000000-0008-0000-0000-000056040000}"/>
            </a:ext>
          </a:extLst>
        </xdr:cNvPr>
        <xdr:cNvGrpSpPr/>
      </xdr:nvGrpSpPr>
      <xdr:grpSpPr>
        <a:xfrm>
          <a:off x="7471" y="85039200"/>
          <a:ext cx="6164580" cy="8037576"/>
          <a:chOff x="15455900" y="60706000"/>
          <a:chExt cx="6375400" cy="7823200"/>
        </a:xfrm>
      </xdr:grpSpPr>
      <xdr:sp macro="" textlink="">
        <xdr:nvSpPr>
          <xdr:cNvPr id="1111" name="Rectangle 1110">
            <a:extLst>
              <a:ext uri="{FF2B5EF4-FFF2-40B4-BE49-F238E27FC236}">
                <a16:creationId xmlns:a16="http://schemas.microsoft.com/office/drawing/2014/main" id="{00000000-0008-0000-0000-000057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2" name="Rectangle 1111">
            <a:extLst>
              <a:ext uri="{FF2B5EF4-FFF2-40B4-BE49-F238E27FC236}">
                <a16:creationId xmlns:a16="http://schemas.microsoft.com/office/drawing/2014/main" id="{00000000-0008-0000-0000-000058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113" name="Group 1112">
            <a:extLst>
              <a:ext uri="{FF2B5EF4-FFF2-40B4-BE49-F238E27FC236}">
                <a16:creationId xmlns:a16="http://schemas.microsoft.com/office/drawing/2014/main" id="{00000000-0008-0000-0000-000059040000}"/>
              </a:ext>
            </a:extLst>
          </xdr:cNvPr>
          <xdr:cNvGrpSpPr/>
        </xdr:nvGrpSpPr>
        <xdr:grpSpPr>
          <a:xfrm>
            <a:off x="16306800" y="60706000"/>
            <a:ext cx="2296879" cy="7823200"/>
            <a:chOff x="3796580" y="60718700"/>
            <a:chExt cx="2296879" cy="7823200"/>
          </a:xfrm>
        </xdr:grpSpPr>
        <xdr:sp macro="" textlink="">
          <xdr:nvSpPr>
            <xdr:cNvPr id="1120" name="Freeform: Shape 1119">
              <a:extLst>
                <a:ext uri="{FF2B5EF4-FFF2-40B4-BE49-F238E27FC236}">
                  <a16:creationId xmlns:a16="http://schemas.microsoft.com/office/drawing/2014/main" id="{00000000-0008-0000-0000-000060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1" name="Freeform: Shape 1120">
              <a:extLst>
                <a:ext uri="{FF2B5EF4-FFF2-40B4-BE49-F238E27FC236}">
                  <a16:creationId xmlns:a16="http://schemas.microsoft.com/office/drawing/2014/main" id="{00000000-0008-0000-0000-000061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2" name="Freeform: Shape 1121">
              <a:extLst>
                <a:ext uri="{FF2B5EF4-FFF2-40B4-BE49-F238E27FC236}">
                  <a16:creationId xmlns:a16="http://schemas.microsoft.com/office/drawing/2014/main" id="{00000000-0008-0000-0000-000062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3" name="Freeform: Shape 1122">
              <a:extLst>
                <a:ext uri="{FF2B5EF4-FFF2-40B4-BE49-F238E27FC236}">
                  <a16:creationId xmlns:a16="http://schemas.microsoft.com/office/drawing/2014/main" id="{00000000-0008-0000-0000-000063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4" name="Freeform: Shape 1123">
              <a:extLst>
                <a:ext uri="{FF2B5EF4-FFF2-40B4-BE49-F238E27FC236}">
                  <a16:creationId xmlns:a16="http://schemas.microsoft.com/office/drawing/2014/main" id="{00000000-0008-0000-0000-000064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114" name="Group 1113">
            <a:extLst>
              <a:ext uri="{FF2B5EF4-FFF2-40B4-BE49-F238E27FC236}">
                <a16:creationId xmlns:a16="http://schemas.microsoft.com/office/drawing/2014/main" id="{00000000-0008-0000-0000-00005A040000}"/>
              </a:ext>
            </a:extLst>
          </xdr:cNvPr>
          <xdr:cNvGrpSpPr/>
        </xdr:nvGrpSpPr>
        <xdr:grpSpPr>
          <a:xfrm>
            <a:off x="18742660" y="60706000"/>
            <a:ext cx="2256239" cy="7823200"/>
            <a:chOff x="7845340" y="60718700"/>
            <a:chExt cx="2256239" cy="7823200"/>
          </a:xfrm>
        </xdr:grpSpPr>
        <xdr:sp macro="" textlink="">
          <xdr:nvSpPr>
            <xdr:cNvPr id="1115" name="Freeform: Shape 1114">
              <a:extLst>
                <a:ext uri="{FF2B5EF4-FFF2-40B4-BE49-F238E27FC236}">
                  <a16:creationId xmlns:a16="http://schemas.microsoft.com/office/drawing/2014/main" id="{00000000-0008-0000-0000-00005B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6" name="Freeform: Shape 1115">
              <a:extLst>
                <a:ext uri="{FF2B5EF4-FFF2-40B4-BE49-F238E27FC236}">
                  <a16:creationId xmlns:a16="http://schemas.microsoft.com/office/drawing/2014/main" id="{00000000-0008-0000-0000-00005C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7" name="Freeform: Shape 1116">
              <a:extLst>
                <a:ext uri="{FF2B5EF4-FFF2-40B4-BE49-F238E27FC236}">
                  <a16:creationId xmlns:a16="http://schemas.microsoft.com/office/drawing/2014/main" id="{00000000-0008-0000-0000-00005D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8" name="Freeform: Shape 1117">
              <a:extLst>
                <a:ext uri="{FF2B5EF4-FFF2-40B4-BE49-F238E27FC236}">
                  <a16:creationId xmlns:a16="http://schemas.microsoft.com/office/drawing/2014/main" id="{00000000-0008-0000-0000-00005E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19" name="Freeform: Shape 1118">
              <a:extLst>
                <a:ext uri="{FF2B5EF4-FFF2-40B4-BE49-F238E27FC236}">
                  <a16:creationId xmlns:a16="http://schemas.microsoft.com/office/drawing/2014/main" id="{00000000-0008-0000-0000-00005F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15240</xdr:colOff>
      <xdr:row>366</xdr:row>
      <xdr:rowOff>30488</xdr:rowOff>
    </xdr:from>
    <xdr:to>
      <xdr:col>13</xdr:col>
      <xdr:colOff>114300</xdr:colOff>
      <xdr:row>411</xdr:row>
      <xdr:rowOff>142249</xdr:rowOff>
    </xdr:to>
    <xdr:grpSp>
      <xdr:nvGrpSpPr>
        <xdr:cNvPr id="1095" name="Group 1094">
          <a:extLst>
            <a:ext uri="{FF2B5EF4-FFF2-40B4-BE49-F238E27FC236}">
              <a16:creationId xmlns:a16="http://schemas.microsoft.com/office/drawing/2014/main" id="{00000000-0008-0000-0000-000047040000}"/>
            </a:ext>
          </a:extLst>
        </xdr:cNvPr>
        <xdr:cNvGrpSpPr/>
      </xdr:nvGrpSpPr>
      <xdr:grpSpPr>
        <a:xfrm>
          <a:off x="15240" y="76588628"/>
          <a:ext cx="6164580" cy="8036561"/>
          <a:chOff x="15455900" y="60706000"/>
          <a:chExt cx="6375400" cy="7823200"/>
        </a:xfrm>
      </xdr:grpSpPr>
      <xdr:sp macro="" textlink="">
        <xdr:nvSpPr>
          <xdr:cNvPr id="1096" name="Rectangle 1095">
            <a:extLst>
              <a:ext uri="{FF2B5EF4-FFF2-40B4-BE49-F238E27FC236}">
                <a16:creationId xmlns:a16="http://schemas.microsoft.com/office/drawing/2014/main" id="{00000000-0008-0000-0000-000048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7" name="Rectangle 1096">
            <a:extLst>
              <a:ext uri="{FF2B5EF4-FFF2-40B4-BE49-F238E27FC236}">
                <a16:creationId xmlns:a16="http://schemas.microsoft.com/office/drawing/2014/main" id="{00000000-0008-0000-0000-000049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98" name="Group 1097">
            <a:extLst>
              <a:ext uri="{FF2B5EF4-FFF2-40B4-BE49-F238E27FC236}">
                <a16:creationId xmlns:a16="http://schemas.microsoft.com/office/drawing/2014/main" id="{00000000-0008-0000-0000-00004A040000}"/>
              </a:ext>
            </a:extLst>
          </xdr:cNvPr>
          <xdr:cNvGrpSpPr/>
        </xdr:nvGrpSpPr>
        <xdr:grpSpPr>
          <a:xfrm>
            <a:off x="16306800" y="60706000"/>
            <a:ext cx="2296879" cy="7823200"/>
            <a:chOff x="3796580" y="60718700"/>
            <a:chExt cx="2296879" cy="7823200"/>
          </a:xfrm>
        </xdr:grpSpPr>
        <xdr:sp macro="" textlink="">
          <xdr:nvSpPr>
            <xdr:cNvPr id="1105" name="Freeform: Shape 1104">
              <a:extLst>
                <a:ext uri="{FF2B5EF4-FFF2-40B4-BE49-F238E27FC236}">
                  <a16:creationId xmlns:a16="http://schemas.microsoft.com/office/drawing/2014/main" id="{00000000-0008-0000-0000-000051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6" name="Freeform: Shape 1105">
              <a:extLst>
                <a:ext uri="{FF2B5EF4-FFF2-40B4-BE49-F238E27FC236}">
                  <a16:creationId xmlns:a16="http://schemas.microsoft.com/office/drawing/2014/main" id="{00000000-0008-0000-0000-000052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7" name="Freeform: Shape 1106">
              <a:extLst>
                <a:ext uri="{FF2B5EF4-FFF2-40B4-BE49-F238E27FC236}">
                  <a16:creationId xmlns:a16="http://schemas.microsoft.com/office/drawing/2014/main" id="{00000000-0008-0000-0000-000053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8" name="Freeform: Shape 1107">
              <a:extLst>
                <a:ext uri="{FF2B5EF4-FFF2-40B4-BE49-F238E27FC236}">
                  <a16:creationId xmlns:a16="http://schemas.microsoft.com/office/drawing/2014/main" id="{00000000-0008-0000-0000-000054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9" name="Freeform: Shape 1108">
              <a:extLst>
                <a:ext uri="{FF2B5EF4-FFF2-40B4-BE49-F238E27FC236}">
                  <a16:creationId xmlns:a16="http://schemas.microsoft.com/office/drawing/2014/main" id="{00000000-0008-0000-0000-000055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099" name="Group 1098">
            <a:extLst>
              <a:ext uri="{FF2B5EF4-FFF2-40B4-BE49-F238E27FC236}">
                <a16:creationId xmlns:a16="http://schemas.microsoft.com/office/drawing/2014/main" id="{00000000-0008-0000-0000-00004B040000}"/>
              </a:ext>
            </a:extLst>
          </xdr:cNvPr>
          <xdr:cNvGrpSpPr/>
        </xdr:nvGrpSpPr>
        <xdr:grpSpPr>
          <a:xfrm>
            <a:off x="18742660" y="60706000"/>
            <a:ext cx="2256239" cy="7823200"/>
            <a:chOff x="7845340" y="60718700"/>
            <a:chExt cx="2256239" cy="7823200"/>
          </a:xfrm>
        </xdr:grpSpPr>
        <xdr:sp macro="" textlink="">
          <xdr:nvSpPr>
            <xdr:cNvPr id="1100" name="Freeform: Shape 1099">
              <a:extLst>
                <a:ext uri="{FF2B5EF4-FFF2-40B4-BE49-F238E27FC236}">
                  <a16:creationId xmlns:a16="http://schemas.microsoft.com/office/drawing/2014/main" id="{00000000-0008-0000-0000-00004C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1" name="Freeform: Shape 1100">
              <a:extLst>
                <a:ext uri="{FF2B5EF4-FFF2-40B4-BE49-F238E27FC236}">
                  <a16:creationId xmlns:a16="http://schemas.microsoft.com/office/drawing/2014/main" id="{00000000-0008-0000-0000-00004D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2" name="Freeform: Shape 1101">
              <a:extLst>
                <a:ext uri="{FF2B5EF4-FFF2-40B4-BE49-F238E27FC236}">
                  <a16:creationId xmlns:a16="http://schemas.microsoft.com/office/drawing/2014/main" id="{00000000-0008-0000-0000-00004E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3" name="Freeform: Shape 1102">
              <a:extLst>
                <a:ext uri="{FF2B5EF4-FFF2-40B4-BE49-F238E27FC236}">
                  <a16:creationId xmlns:a16="http://schemas.microsoft.com/office/drawing/2014/main" id="{00000000-0008-0000-0000-00004F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4" name="Freeform: Shape 1103">
              <a:extLst>
                <a:ext uri="{FF2B5EF4-FFF2-40B4-BE49-F238E27FC236}">
                  <a16:creationId xmlns:a16="http://schemas.microsoft.com/office/drawing/2014/main" id="{00000000-0008-0000-0000-000050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0</xdr:col>
      <xdr:colOff>15240</xdr:colOff>
      <xdr:row>319</xdr:row>
      <xdr:rowOff>15240</xdr:rowOff>
    </xdr:from>
    <xdr:to>
      <xdr:col>13</xdr:col>
      <xdr:colOff>114300</xdr:colOff>
      <xdr:row>365</xdr:row>
      <xdr:rowOff>12700</xdr:rowOff>
    </xdr:to>
    <xdr:grpSp>
      <xdr:nvGrpSpPr>
        <xdr:cNvPr id="1080" name="Group 1079">
          <a:extLst>
            <a:ext uri="{FF2B5EF4-FFF2-40B4-BE49-F238E27FC236}">
              <a16:creationId xmlns:a16="http://schemas.microsoft.com/office/drawing/2014/main" id="{00000000-0008-0000-0000-000038040000}"/>
            </a:ext>
          </a:extLst>
        </xdr:cNvPr>
        <xdr:cNvGrpSpPr/>
      </xdr:nvGrpSpPr>
      <xdr:grpSpPr>
        <a:xfrm>
          <a:off x="15240" y="68130420"/>
          <a:ext cx="6164580" cy="8059420"/>
          <a:chOff x="15455900" y="60706000"/>
          <a:chExt cx="6375400" cy="7823200"/>
        </a:xfrm>
      </xdr:grpSpPr>
      <xdr:sp macro="" textlink="">
        <xdr:nvSpPr>
          <xdr:cNvPr id="1081" name="Rectangle 1080">
            <a:extLst>
              <a:ext uri="{FF2B5EF4-FFF2-40B4-BE49-F238E27FC236}">
                <a16:creationId xmlns:a16="http://schemas.microsoft.com/office/drawing/2014/main" id="{00000000-0008-0000-0000-000039040000}"/>
              </a:ext>
            </a:extLst>
          </xdr:cNvPr>
          <xdr:cNvSpPr/>
        </xdr:nvSpPr>
        <xdr:spPr>
          <a:xfrm>
            <a:off x="20421600" y="60706000"/>
            <a:ext cx="1409700"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2" name="Rectangle 1081">
            <a:extLst>
              <a:ext uri="{FF2B5EF4-FFF2-40B4-BE49-F238E27FC236}">
                <a16:creationId xmlns:a16="http://schemas.microsoft.com/office/drawing/2014/main" id="{00000000-0008-0000-0000-00003A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083" name="Group 1082">
            <a:extLst>
              <a:ext uri="{FF2B5EF4-FFF2-40B4-BE49-F238E27FC236}">
                <a16:creationId xmlns:a16="http://schemas.microsoft.com/office/drawing/2014/main" id="{00000000-0008-0000-0000-00003B040000}"/>
              </a:ext>
            </a:extLst>
          </xdr:cNvPr>
          <xdr:cNvGrpSpPr/>
        </xdr:nvGrpSpPr>
        <xdr:grpSpPr>
          <a:xfrm>
            <a:off x="16306800" y="60706000"/>
            <a:ext cx="2296879" cy="7823200"/>
            <a:chOff x="3796580" y="60718700"/>
            <a:chExt cx="2296879" cy="7823200"/>
          </a:xfrm>
        </xdr:grpSpPr>
        <xdr:sp macro="" textlink="">
          <xdr:nvSpPr>
            <xdr:cNvPr id="1090" name="Freeform: Shape 1089">
              <a:extLst>
                <a:ext uri="{FF2B5EF4-FFF2-40B4-BE49-F238E27FC236}">
                  <a16:creationId xmlns:a16="http://schemas.microsoft.com/office/drawing/2014/main" id="{00000000-0008-0000-0000-000042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1" name="Freeform: Shape 1090">
              <a:extLst>
                <a:ext uri="{FF2B5EF4-FFF2-40B4-BE49-F238E27FC236}">
                  <a16:creationId xmlns:a16="http://schemas.microsoft.com/office/drawing/2014/main" id="{00000000-0008-0000-0000-000043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2" name="Freeform: Shape 1091">
              <a:extLst>
                <a:ext uri="{FF2B5EF4-FFF2-40B4-BE49-F238E27FC236}">
                  <a16:creationId xmlns:a16="http://schemas.microsoft.com/office/drawing/2014/main" id="{00000000-0008-0000-0000-000044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3" name="Freeform: Shape 1092">
              <a:extLst>
                <a:ext uri="{FF2B5EF4-FFF2-40B4-BE49-F238E27FC236}">
                  <a16:creationId xmlns:a16="http://schemas.microsoft.com/office/drawing/2014/main" id="{00000000-0008-0000-0000-000045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94" name="Freeform: Shape 1093">
              <a:extLst>
                <a:ext uri="{FF2B5EF4-FFF2-40B4-BE49-F238E27FC236}">
                  <a16:creationId xmlns:a16="http://schemas.microsoft.com/office/drawing/2014/main" id="{00000000-0008-0000-0000-000046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084" name="Group 1083">
            <a:extLst>
              <a:ext uri="{FF2B5EF4-FFF2-40B4-BE49-F238E27FC236}">
                <a16:creationId xmlns:a16="http://schemas.microsoft.com/office/drawing/2014/main" id="{00000000-0008-0000-0000-00003C040000}"/>
              </a:ext>
            </a:extLst>
          </xdr:cNvPr>
          <xdr:cNvGrpSpPr/>
        </xdr:nvGrpSpPr>
        <xdr:grpSpPr>
          <a:xfrm>
            <a:off x="18742660" y="60706000"/>
            <a:ext cx="2256239" cy="7823200"/>
            <a:chOff x="7845340" y="60718700"/>
            <a:chExt cx="2256239" cy="7823200"/>
          </a:xfrm>
        </xdr:grpSpPr>
        <xdr:sp macro="" textlink="">
          <xdr:nvSpPr>
            <xdr:cNvPr id="1085" name="Freeform: Shape 1084">
              <a:extLst>
                <a:ext uri="{FF2B5EF4-FFF2-40B4-BE49-F238E27FC236}">
                  <a16:creationId xmlns:a16="http://schemas.microsoft.com/office/drawing/2014/main" id="{00000000-0008-0000-0000-00003D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6" name="Freeform: Shape 1085">
              <a:extLst>
                <a:ext uri="{FF2B5EF4-FFF2-40B4-BE49-F238E27FC236}">
                  <a16:creationId xmlns:a16="http://schemas.microsoft.com/office/drawing/2014/main" id="{00000000-0008-0000-0000-00003E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7" name="Freeform: Shape 1086">
              <a:extLst>
                <a:ext uri="{FF2B5EF4-FFF2-40B4-BE49-F238E27FC236}">
                  <a16:creationId xmlns:a16="http://schemas.microsoft.com/office/drawing/2014/main" id="{00000000-0008-0000-0000-00003F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8" name="Freeform: Shape 1087">
              <a:extLst>
                <a:ext uri="{FF2B5EF4-FFF2-40B4-BE49-F238E27FC236}">
                  <a16:creationId xmlns:a16="http://schemas.microsoft.com/office/drawing/2014/main" id="{00000000-0008-0000-0000-000040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89" name="Freeform: Shape 1088">
              <a:extLst>
                <a:ext uri="{FF2B5EF4-FFF2-40B4-BE49-F238E27FC236}">
                  <a16:creationId xmlns:a16="http://schemas.microsoft.com/office/drawing/2014/main" id="{00000000-0008-0000-0000-000041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xdr:col>
      <xdr:colOff>419100</xdr:colOff>
      <xdr:row>325</xdr:row>
      <xdr:rowOff>53340</xdr:rowOff>
    </xdr:from>
    <xdr:to>
      <xdr:col>12</xdr:col>
      <xdr:colOff>106680</xdr:colOff>
      <xdr:row>330</xdr:row>
      <xdr:rowOff>60960</xdr:rowOff>
    </xdr:to>
    <xdr:sp macro="" textlink="">
      <xdr:nvSpPr>
        <xdr:cNvPr id="932" name="Oval 931">
          <a:extLst>
            <a:ext uri="{FF2B5EF4-FFF2-40B4-BE49-F238E27FC236}">
              <a16:creationId xmlns:a16="http://schemas.microsoft.com/office/drawing/2014/main" id="{00000000-0008-0000-0000-0000A4030000}"/>
            </a:ext>
          </a:extLst>
        </xdr:cNvPr>
        <xdr:cNvSpPr/>
      </xdr:nvSpPr>
      <xdr:spPr>
        <a:xfrm>
          <a:off x="541020" y="69220080"/>
          <a:ext cx="5135880" cy="883920"/>
        </a:xfrm>
        <a:prstGeom prst="ellipse">
          <a:avLst/>
        </a:prstGeom>
        <a:gradFill flip="none" rotWithShape="1">
          <a:gsLst>
            <a:gs pos="0">
              <a:schemeClr val="accent4">
                <a:lumMod val="60000"/>
                <a:lumOff val="40000"/>
              </a:schemeClr>
            </a:gs>
            <a:gs pos="50000">
              <a:srgbClr val="FFFF00"/>
            </a:gs>
            <a:gs pos="100000">
              <a:schemeClr val="accent4">
                <a:lumMod val="60000"/>
                <a:lumOff val="40000"/>
              </a:schemeClr>
            </a:gs>
          </a:gsLst>
          <a:path path="circle">
            <a:fillToRect l="100000" t="100000"/>
          </a:path>
          <a:tileRect r="-100000" b="-100000"/>
        </a:gradFill>
        <a:ln>
          <a:noFill/>
        </a:ln>
        <a:effectLst>
          <a:softEdge rad="63500"/>
        </a:effectLst>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xdr:colOff>
      <xdr:row>103</xdr:row>
      <xdr:rowOff>7620</xdr:rowOff>
    </xdr:from>
    <xdr:to>
      <xdr:col>27</xdr:col>
      <xdr:colOff>2</xdr:colOff>
      <xdr:row>108</xdr:row>
      <xdr:rowOff>7620</xdr:rowOff>
    </xdr:to>
    <xdr:grpSp>
      <xdr:nvGrpSpPr>
        <xdr:cNvPr id="4" name="Group 3" hidden="1">
          <a:extLst>
            <a:ext uri="{FF2B5EF4-FFF2-40B4-BE49-F238E27FC236}">
              <a16:creationId xmlns:a16="http://schemas.microsoft.com/office/drawing/2014/main" id="{00000000-0008-0000-0000-000004000000}"/>
            </a:ext>
          </a:extLst>
        </xdr:cNvPr>
        <xdr:cNvGrpSpPr/>
      </xdr:nvGrpSpPr>
      <xdr:grpSpPr>
        <a:xfrm>
          <a:off x="6309361" y="21351240"/>
          <a:ext cx="5943601" cy="1257300"/>
          <a:chOff x="7787640" y="586740"/>
          <a:chExt cx="2983245" cy="922020"/>
        </a:xfrm>
      </xdr:grpSpPr>
      <xdr:sp macro="" textlink="">
        <xdr:nvSpPr>
          <xdr:cNvPr id="5" name="Speech Bubble: Rectangle with Corners Rounded 4">
            <a:extLst>
              <a:ext uri="{FF2B5EF4-FFF2-40B4-BE49-F238E27FC236}">
                <a16:creationId xmlns:a16="http://schemas.microsoft.com/office/drawing/2014/main" id="{00000000-0008-0000-0000-000005000000}"/>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Speech Bubble: Rectangle with Corners Rounded 5">
            <a:extLst>
              <a:ext uri="{FF2B5EF4-FFF2-40B4-BE49-F238E27FC236}">
                <a16:creationId xmlns:a16="http://schemas.microsoft.com/office/drawing/2014/main" id="{00000000-0008-0000-0000-000006000000}"/>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13</xdr:col>
      <xdr:colOff>18626</xdr:colOff>
      <xdr:row>973</xdr:row>
      <xdr:rowOff>131336</xdr:rowOff>
    </xdr:from>
    <xdr:to>
      <xdr:col>28</xdr:col>
      <xdr:colOff>67904</xdr:colOff>
      <xdr:row>987</xdr:row>
      <xdr:rowOff>58537</xdr:rowOff>
    </xdr:to>
    <xdr:pic>
      <xdr:nvPicPr>
        <xdr:cNvPr id="164" name="value frame PNP" hidden="1">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84146" y="87433676"/>
          <a:ext cx="6358638" cy="3338123"/>
        </a:xfrm>
        <a:prstGeom prst="rect">
          <a:avLst/>
        </a:prstGeom>
      </xdr:spPr>
    </xdr:pic>
    <xdr:clientData/>
  </xdr:twoCellAnchor>
  <xdr:twoCellAnchor>
    <xdr:from>
      <xdr:col>26</xdr:col>
      <xdr:colOff>0</xdr:colOff>
      <xdr:row>91</xdr:row>
      <xdr:rowOff>380999</xdr:rowOff>
    </xdr:from>
    <xdr:to>
      <xdr:col>26</xdr:col>
      <xdr:colOff>186267</xdr:colOff>
      <xdr:row>91</xdr:row>
      <xdr:rowOff>567266</xdr:rowOff>
    </xdr:to>
    <xdr:grpSp>
      <xdr:nvGrpSpPr>
        <xdr:cNvPr id="195" name="dropdown button image" hidden="1">
          <a:extLst>
            <a:ext uri="{FF2B5EF4-FFF2-40B4-BE49-F238E27FC236}">
              <a16:creationId xmlns:a16="http://schemas.microsoft.com/office/drawing/2014/main" id="{00000000-0008-0000-0000-0000C3000000}"/>
            </a:ext>
          </a:extLst>
        </xdr:cNvPr>
        <xdr:cNvGrpSpPr/>
      </xdr:nvGrpSpPr>
      <xdr:grpSpPr>
        <a:xfrm>
          <a:off x="11757660" y="18120359"/>
          <a:ext cx="186267" cy="186267"/>
          <a:chOff x="11430000" y="1828800"/>
          <a:chExt cx="508000" cy="508000"/>
        </a:xfrm>
      </xdr:grpSpPr>
      <xdr:sp macro="" textlink="">
        <xdr:nvSpPr>
          <xdr:cNvPr id="193" name="Rectangle 192">
            <a:extLst>
              <a:ext uri="{FF2B5EF4-FFF2-40B4-BE49-F238E27FC236}">
                <a16:creationId xmlns:a16="http://schemas.microsoft.com/office/drawing/2014/main" id="{00000000-0008-0000-0000-0000C1000000}"/>
              </a:ext>
            </a:extLst>
          </xdr:cNvPr>
          <xdr:cNvSpPr/>
        </xdr:nvSpPr>
        <xdr:spPr>
          <a:xfrm>
            <a:off x="11430000" y="1828800"/>
            <a:ext cx="508000" cy="508000"/>
          </a:xfrm>
          <a:prstGeom prst="rect">
            <a:avLst/>
          </a:prstGeom>
          <a:solidFill>
            <a:schemeClr val="bg1">
              <a:lumMod val="9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 name="Isosceles Triangle 193">
            <a:extLst>
              <a:ext uri="{FF2B5EF4-FFF2-40B4-BE49-F238E27FC236}">
                <a16:creationId xmlns:a16="http://schemas.microsoft.com/office/drawing/2014/main" id="{00000000-0008-0000-0000-0000C2000000}"/>
              </a:ext>
            </a:extLst>
          </xdr:cNvPr>
          <xdr:cNvSpPr>
            <a:spLocks noChangeAspect="1"/>
          </xdr:cNvSpPr>
        </xdr:nvSpPr>
        <xdr:spPr>
          <a:xfrm flipV="1">
            <a:off x="11590866" y="2031999"/>
            <a:ext cx="182880" cy="137160"/>
          </a:xfrm>
          <a:prstGeom prst="triangl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433091</xdr:colOff>
      <xdr:row>91</xdr:row>
      <xdr:rowOff>525460</xdr:rowOff>
    </xdr:from>
    <xdr:to>
      <xdr:col>26</xdr:col>
      <xdr:colOff>24997</xdr:colOff>
      <xdr:row>93</xdr:row>
      <xdr:rowOff>16263</xdr:rowOff>
    </xdr:to>
    <xdr:sp macro="" textlink="">
      <xdr:nvSpPr>
        <xdr:cNvPr id="196" name="Arrow: Left 195" hidden="1">
          <a:extLst>
            <a:ext uri="{FF2B5EF4-FFF2-40B4-BE49-F238E27FC236}">
              <a16:creationId xmlns:a16="http://schemas.microsoft.com/office/drawing/2014/main" id="{00000000-0008-0000-0000-0000C4000000}"/>
            </a:ext>
          </a:extLst>
        </xdr:cNvPr>
        <xdr:cNvSpPr>
          <a:spLocks noChangeAspect="1"/>
        </xdr:cNvSpPr>
      </xdr:nvSpPr>
      <xdr:spPr>
        <a:xfrm rot="4020000">
          <a:off x="11697742" y="1351209"/>
          <a:ext cx="252803" cy="91440"/>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110067</xdr:colOff>
      <xdr:row>124</xdr:row>
      <xdr:rowOff>8467</xdr:rowOff>
    </xdr:from>
    <xdr:to>
      <xdr:col>27</xdr:col>
      <xdr:colOff>8311</xdr:colOff>
      <xdr:row>130</xdr:row>
      <xdr:rowOff>2503</xdr:rowOff>
    </xdr:to>
    <xdr:pic>
      <xdr:nvPicPr>
        <xdr:cNvPr id="198" name="Picture 197" hidden="1">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341534" y="9516534"/>
          <a:ext cx="6011177" cy="1518036"/>
        </a:xfrm>
        <a:prstGeom prst="rect">
          <a:avLst/>
        </a:prstGeom>
      </xdr:spPr>
    </xdr:pic>
    <xdr:clientData/>
  </xdr:twoCellAnchor>
  <xdr:twoCellAnchor editAs="oneCell">
    <xdr:from>
      <xdr:col>16</xdr:col>
      <xdr:colOff>426720</xdr:colOff>
      <xdr:row>93</xdr:row>
      <xdr:rowOff>205740</xdr:rowOff>
    </xdr:from>
    <xdr:to>
      <xdr:col>18</xdr:col>
      <xdr:colOff>269292</xdr:colOff>
      <xdr:row>95</xdr:row>
      <xdr:rowOff>358140</xdr:rowOff>
    </xdr:to>
    <xdr:pic>
      <xdr:nvPicPr>
        <xdr:cNvPr id="258" name="thumbs down, light red" hidden="1">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36080" y="1699260"/>
          <a:ext cx="833172" cy="914400"/>
        </a:xfrm>
        <a:prstGeom prst="rect">
          <a:avLst/>
        </a:prstGeom>
      </xdr:spPr>
    </xdr:pic>
    <xdr:clientData/>
  </xdr:twoCellAnchor>
  <xdr:twoCellAnchor editAs="oneCell">
    <xdr:from>
      <xdr:col>24</xdr:col>
      <xdr:colOff>231420</xdr:colOff>
      <xdr:row>93</xdr:row>
      <xdr:rowOff>33300</xdr:rowOff>
    </xdr:from>
    <xdr:to>
      <xdr:col>26</xdr:col>
      <xdr:colOff>73992</xdr:colOff>
      <xdr:row>95</xdr:row>
      <xdr:rowOff>185700</xdr:rowOff>
    </xdr:to>
    <xdr:pic>
      <xdr:nvPicPr>
        <xdr:cNvPr id="256" name="thumbs up, light green" hidden="1">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0998480" y="1526820"/>
          <a:ext cx="833172" cy="914400"/>
        </a:xfrm>
        <a:prstGeom prst="rect">
          <a:avLst/>
        </a:prstGeom>
      </xdr:spPr>
    </xdr:pic>
    <xdr:clientData/>
  </xdr:twoCellAnchor>
  <xdr:twoCellAnchor>
    <xdr:from>
      <xdr:col>1</xdr:col>
      <xdr:colOff>30480</xdr:colOff>
      <xdr:row>699</xdr:row>
      <xdr:rowOff>7620</xdr:rowOff>
    </xdr:from>
    <xdr:to>
      <xdr:col>12</xdr:col>
      <xdr:colOff>457200</xdr:colOff>
      <xdr:row>708</xdr:row>
      <xdr:rowOff>59267</xdr:rowOff>
    </xdr:to>
    <xdr:grpSp>
      <xdr:nvGrpSpPr>
        <xdr:cNvPr id="53" name="Group 52">
          <a:extLst>
            <a:ext uri="{FF2B5EF4-FFF2-40B4-BE49-F238E27FC236}">
              <a16:creationId xmlns:a16="http://schemas.microsoft.com/office/drawing/2014/main" id="{0E9840FA-FC7D-4359-9816-0ABA74B142E7}"/>
            </a:ext>
          </a:extLst>
        </xdr:cNvPr>
        <xdr:cNvGrpSpPr/>
      </xdr:nvGrpSpPr>
      <xdr:grpSpPr>
        <a:xfrm>
          <a:off x="152400" y="136839960"/>
          <a:ext cx="5875020" cy="1628987"/>
          <a:chOff x="137160" y="128168400"/>
          <a:chExt cx="5875020" cy="1628987"/>
        </a:xfrm>
      </xdr:grpSpPr>
      <xdr:sp macro="" textlink="">
        <xdr:nvSpPr>
          <xdr:cNvPr id="1591" name="TextBox 1590">
            <a:extLst>
              <a:ext uri="{FF2B5EF4-FFF2-40B4-BE49-F238E27FC236}">
                <a16:creationId xmlns:a16="http://schemas.microsoft.com/office/drawing/2014/main" id="{A76661F6-D02C-4DAF-BCA1-6609668DF5EB}"/>
              </a:ext>
            </a:extLst>
          </xdr:cNvPr>
          <xdr:cNvSpPr txBox="1"/>
        </xdr:nvSpPr>
        <xdr:spPr>
          <a:xfrm>
            <a:off x="137160" y="128168400"/>
            <a:ext cx="5875020" cy="1516380"/>
          </a:xfrm>
          <a:prstGeom prst="rect">
            <a:avLst/>
          </a:prstGeom>
          <a:gradFill flip="none" rotWithShape="1">
            <a:gsLst>
              <a:gs pos="75000">
                <a:srgbClr val="D7B9FF"/>
              </a:gs>
              <a:gs pos="0">
                <a:srgbClr val="FF99FF"/>
              </a:gs>
              <a:gs pos="50000">
                <a:srgbClr val="FFCCFF"/>
              </a:gs>
            </a:gsLst>
            <a:lin ang="10800000" scaled="1"/>
            <a:tileRect/>
          </a:gradFill>
          <a:ln w="9525" cmpd="sng">
            <a:no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91440" rIns="0" rtlCol="0" anchor="t"/>
          <a:lstStyle/>
          <a:p>
            <a:pPr algn="ctr"/>
            <a:r>
              <a:rPr lang="en-US" sz="1200" b="1" spc="-50" baseline="0">
                <a:solidFill>
                  <a:schemeClr val="dk1"/>
                </a:solidFill>
                <a:latin typeface="Tahoma" panose="020B0604030504040204" pitchFamily="34" charset="0"/>
                <a:ea typeface="Tahoma" panose="020B0604030504040204" pitchFamily="34" charset="0"/>
                <a:cs typeface="Tahoma" panose="020B0604030504040204" pitchFamily="34" charset="0"/>
              </a:rPr>
              <a:t>Elites share the same psychosocial bias, but at a higher level of need satisfaction</a:t>
            </a:r>
            <a:r>
              <a:rPr lang="en-US" sz="1200" b="0" spc="-5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grpSp>
        <xdr:nvGrpSpPr>
          <xdr:cNvPr id="277" name="Group 276">
            <a:extLst>
              <a:ext uri="{FF2B5EF4-FFF2-40B4-BE49-F238E27FC236}">
                <a16:creationId xmlns:a16="http://schemas.microsoft.com/office/drawing/2014/main" id="{00000000-0008-0000-0000-000015010000}"/>
              </a:ext>
            </a:extLst>
          </xdr:cNvPr>
          <xdr:cNvGrpSpPr/>
        </xdr:nvGrpSpPr>
        <xdr:grpSpPr>
          <a:xfrm>
            <a:off x="137160" y="128540087"/>
            <a:ext cx="2743200" cy="1257300"/>
            <a:chOff x="167640" y="48415787"/>
            <a:chExt cx="2743200" cy="1371600"/>
          </a:xfrm>
        </xdr:grpSpPr>
        <xdr:grpSp>
          <xdr:nvGrpSpPr>
            <xdr:cNvPr id="238" name="Group 237">
              <a:extLst>
                <a:ext uri="{FF2B5EF4-FFF2-40B4-BE49-F238E27FC236}">
                  <a16:creationId xmlns:a16="http://schemas.microsoft.com/office/drawing/2014/main" id="{00000000-0008-0000-0000-0000EE000000}"/>
                </a:ext>
              </a:extLst>
            </xdr:cNvPr>
            <xdr:cNvGrpSpPr>
              <a:grpSpLocks noChangeAspect="1"/>
            </xdr:cNvGrpSpPr>
          </xdr:nvGrpSpPr>
          <xdr:grpSpPr>
            <a:xfrm>
              <a:off x="167640" y="48415787"/>
              <a:ext cx="2743200" cy="1371600"/>
              <a:chOff x="0" y="0"/>
              <a:chExt cx="3200400" cy="1554480"/>
            </a:xfrm>
          </xdr:grpSpPr>
          <xdr:sp macro="" textlink="">
            <xdr:nvSpPr>
              <xdr:cNvPr id="239" name="Rectangle 238">
                <a:extLst>
                  <a:ext uri="{FF2B5EF4-FFF2-40B4-BE49-F238E27FC236}">
                    <a16:creationId xmlns:a16="http://schemas.microsoft.com/office/drawing/2014/main" id="{00000000-0008-0000-0000-0000EF000000}"/>
                  </a:ext>
                </a:extLst>
              </xdr:cNvPr>
              <xdr:cNvSpPr/>
            </xdr:nvSpPr>
            <xdr:spPr>
              <a:xfrm>
                <a:off x="0" y="0"/>
                <a:ext cx="3200400" cy="1554480"/>
              </a:xfrm>
              <a:prstGeom prst="rect">
                <a:avLst/>
              </a:prstGeom>
              <a:solidFill>
                <a:schemeClr val="accent5">
                  <a:lumMod val="60000"/>
                  <a:lumOff val="40000"/>
                </a:schemeClr>
              </a:solidFill>
              <a:ln w="28575">
                <a:solidFill>
                  <a:srgbClr val="0070C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240" name="Group 239">
                <a:extLst>
                  <a:ext uri="{FF2B5EF4-FFF2-40B4-BE49-F238E27FC236}">
                    <a16:creationId xmlns:a16="http://schemas.microsoft.com/office/drawing/2014/main" id="{00000000-0008-0000-0000-0000F0000000}"/>
                  </a:ext>
                </a:extLst>
              </xdr:cNvPr>
              <xdr:cNvGrpSpPr/>
            </xdr:nvGrpSpPr>
            <xdr:grpSpPr>
              <a:xfrm>
                <a:off x="213360" y="99060"/>
                <a:ext cx="2750820" cy="1371600"/>
                <a:chOff x="0" y="0"/>
                <a:chExt cx="2750820" cy="1371600"/>
              </a:xfrm>
            </xdr:grpSpPr>
            <xdr:sp macro="" textlink="">
              <xdr:nvSpPr>
                <xdr:cNvPr id="241" name="Rectangle 240">
                  <a:extLst>
                    <a:ext uri="{FF2B5EF4-FFF2-40B4-BE49-F238E27FC236}">
                      <a16:creationId xmlns:a16="http://schemas.microsoft.com/office/drawing/2014/main" id="{00000000-0008-0000-0000-0000F1000000}"/>
                    </a:ext>
                  </a:extLst>
                </xdr:cNvPr>
                <xdr:cNvSpPr/>
              </xdr:nvSpPr>
              <xdr:spPr>
                <a:xfrm>
                  <a:off x="0" y="0"/>
                  <a:ext cx="457200" cy="1371600"/>
                </a:xfrm>
                <a:prstGeom prst="rect">
                  <a:avLst/>
                </a:prstGeom>
                <a:gradFill>
                  <a:gsLst>
                    <a:gs pos="0">
                      <a:schemeClr val="accent4">
                        <a:lumMod val="20000"/>
                        <a:lumOff val="80000"/>
                      </a:schemeClr>
                    </a:gs>
                    <a:gs pos="69000">
                      <a:schemeClr val="accent4">
                        <a:lumMod val="20000"/>
                        <a:lumOff val="80000"/>
                      </a:schemeClr>
                    </a:gs>
                    <a:gs pos="7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2" name="Rectangle 241">
                  <a:extLst>
                    <a:ext uri="{FF2B5EF4-FFF2-40B4-BE49-F238E27FC236}">
                      <a16:creationId xmlns:a16="http://schemas.microsoft.com/office/drawing/2014/main" id="{00000000-0008-0000-0000-0000F2000000}"/>
                    </a:ext>
                  </a:extLst>
                </xdr:cNvPr>
                <xdr:cNvSpPr/>
              </xdr:nvSpPr>
              <xdr:spPr>
                <a:xfrm>
                  <a:off x="655320" y="0"/>
                  <a:ext cx="457200" cy="1371600"/>
                </a:xfrm>
                <a:prstGeom prst="rect">
                  <a:avLst/>
                </a:prstGeom>
                <a:gradFill>
                  <a:gsLst>
                    <a:gs pos="0">
                      <a:schemeClr val="accent4">
                        <a:lumMod val="20000"/>
                        <a:lumOff val="80000"/>
                      </a:schemeClr>
                    </a:gs>
                    <a:gs pos="79000">
                      <a:schemeClr val="accent4">
                        <a:lumMod val="20000"/>
                        <a:lumOff val="80000"/>
                      </a:schemeClr>
                    </a:gs>
                    <a:gs pos="80000">
                      <a:srgbClr val="F0CDFF"/>
                    </a:gs>
                    <a:gs pos="100000">
                      <a:srgbClr val="D7B9FF"/>
                    </a:gs>
                  </a:gsLst>
                  <a:lin ang="5400000" scaled="1"/>
                </a:gradFill>
                <a:ln>
                  <a:solidFill>
                    <a:srgbClr val="7030A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43" name="Straight Connector 242">
                  <a:extLst>
                    <a:ext uri="{FF2B5EF4-FFF2-40B4-BE49-F238E27FC236}">
                      <a16:creationId xmlns:a16="http://schemas.microsoft.com/office/drawing/2014/main" id="{00000000-0008-0000-0000-0000F3000000}"/>
                    </a:ext>
                  </a:extLst>
                </xdr:cNvPr>
                <xdr:cNvCxnSpPr/>
              </xdr:nvCxnSpPr>
              <xdr:spPr>
                <a:xfrm flipH="1" flipV="1">
                  <a:off x="457200" y="968563"/>
                  <a:ext cx="198120" cy="129740"/>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44" name="Rectangle 243">
                  <a:extLst>
                    <a:ext uri="{FF2B5EF4-FFF2-40B4-BE49-F238E27FC236}">
                      <a16:creationId xmlns:a16="http://schemas.microsoft.com/office/drawing/2014/main" id="{00000000-0008-0000-0000-0000F4000000}"/>
                    </a:ext>
                  </a:extLst>
                </xdr:cNvPr>
                <xdr:cNvSpPr/>
              </xdr:nvSpPr>
              <xdr:spPr>
                <a:xfrm>
                  <a:off x="1638300" y="0"/>
                  <a:ext cx="457200" cy="1371600"/>
                </a:xfrm>
                <a:prstGeom prst="rect">
                  <a:avLst/>
                </a:prstGeom>
                <a:gradFill>
                  <a:gsLst>
                    <a:gs pos="0">
                      <a:schemeClr val="accent4">
                        <a:lumMod val="20000"/>
                        <a:lumOff val="80000"/>
                      </a:schemeClr>
                    </a:gs>
                    <a:gs pos="29000">
                      <a:schemeClr val="accent4">
                        <a:lumMod val="20000"/>
                        <a:lumOff val="80000"/>
                      </a:schemeClr>
                    </a:gs>
                    <a:gs pos="3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5" name="Rectangle 244">
                  <a:extLst>
                    <a:ext uri="{FF2B5EF4-FFF2-40B4-BE49-F238E27FC236}">
                      <a16:creationId xmlns:a16="http://schemas.microsoft.com/office/drawing/2014/main" id="{00000000-0008-0000-0000-0000F5000000}"/>
                    </a:ext>
                  </a:extLst>
                </xdr:cNvPr>
                <xdr:cNvSpPr/>
              </xdr:nvSpPr>
              <xdr:spPr>
                <a:xfrm>
                  <a:off x="2293620" y="0"/>
                  <a:ext cx="457200" cy="1371600"/>
                </a:xfrm>
                <a:prstGeom prst="rect">
                  <a:avLst/>
                </a:prstGeom>
                <a:gradFill>
                  <a:gsLst>
                    <a:gs pos="0">
                      <a:schemeClr val="accent4">
                        <a:lumMod val="20000"/>
                        <a:lumOff val="80000"/>
                      </a:schemeClr>
                    </a:gs>
                    <a:gs pos="39000">
                      <a:schemeClr val="accent4">
                        <a:lumMod val="20000"/>
                        <a:lumOff val="80000"/>
                      </a:schemeClr>
                    </a:gs>
                    <a:gs pos="40000">
                      <a:srgbClr val="F0CDFF"/>
                    </a:gs>
                    <a:gs pos="100000">
                      <a:srgbClr val="D7B9FF"/>
                    </a:gs>
                  </a:gsLst>
                  <a:lin ang="5400000" scaled="1"/>
                </a:gradFill>
                <a:ln>
                  <a:solidFill>
                    <a:srgbClr val="7030A0"/>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46" name="Straight Connector 245">
                  <a:extLst>
                    <a:ext uri="{FF2B5EF4-FFF2-40B4-BE49-F238E27FC236}">
                      <a16:creationId xmlns:a16="http://schemas.microsoft.com/office/drawing/2014/main" id="{00000000-0008-0000-0000-0000F6000000}"/>
                    </a:ext>
                  </a:extLst>
                </xdr:cNvPr>
                <xdr:cNvCxnSpPr/>
              </xdr:nvCxnSpPr>
              <xdr:spPr>
                <a:xfrm flipH="1" flipV="1">
                  <a:off x="2095500" y="418496"/>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69" name="TextBox 268">
              <a:extLst>
                <a:ext uri="{FF2B5EF4-FFF2-40B4-BE49-F238E27FC236}">
                  <a16:creationId xmlns:a16="http://schemas.microsoft.com/office/drawing/2014/main" id="{00000000-0008-0000-0000-00000D010000}"/>
                </a:ext>
              </a:extLst>
            </xdr:cNvPr>
            <xdr:cNvSpPr txBox="1"/>
          </xdr:nvSpPr>
          <xdr:spPr>
            <a:xfrm>
              <a:off x="33528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0" name="TextBox 269">
              <a:extLst>
                <a:ext uri="{FF2B5EF4-FFF2-40B4-BE49-F238E27FC236}">
                  <a16:creationId xmlns:a16="http://schemas.microsoft.com/office/drawing/2014/main" id="{00000000-0008-0000-0000-00000E010000}"/>
                </a:ext>
              </a:extLst>
            </xdr:cNvPr>
            <xdr:cNvSpPr txBox="1"/>
          </xdr:nvSpPr>
          <xdr:spPr>
            <a:xfrm>
              <a:off x="89916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273" name="TextBox 272">
              <a:extLst>
                <a:ext uri="{FF2B5EF4-FFF2-40B4-BE49-F238E27FC236}">
                  <a16:creationId xmlns:a16="http://schemas.microsoft.com/office/drawing/2014/main" id="{00000000-0008-0000-0000-000011010000}"/>
                </a:ext>
              </a:extLst>
            </xdr:cNvPr>
            <xdr:cNvSpPr txBox="1"/>
          </xdr:nvSpPr>
          <xdr:spPr>
            <a:xfrm>
              <a:off x="173736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4" name="TextBox 273">
              <a:extLst>
                <a:ext uri="{FF2B5EF4-FFF2-40B4-BE49-F238E27FC236}">
                  <a16:creationId xmlns:a16="http://schemas.microsoft.com/office/drawing/2014/main" id="{00000000-0008-0000-0000-000012010000}"/>
                </a:ext>
              </a:extLst>
            </xdr:cNvPr>
            <xdr:cNvSpPr txBox="1"/>
          </xdr:nvSpPr>
          <xdr:spPr>
            <a:xfrm>
              <a:off x="230124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grpSp>
      <xdr:grpSp>
        <xdr:nvGrpSpPr>
          <xdr:cNvPr id="278" name="Group 277">
            <a:extLst>
              <a:ext uri="{FF2B5EF4-FFF2-40B4-BE49-F238E27FC236}">
                <a16:creationId xmlns:a16="http://schemas.microsoft.com/office/drawing/2014/main" id="{00000000-0008-0000-0000-000016010000}"/>
              </a:ext>
            </a:extLst>
          </xdr:cNvPr>
          <xdr:cNvGrpSpPr/>
        </xdr:nvGrpSpPr>
        <xdr:grpSpPr>
          <a:xfrm>
            <a:off x="3268980" y="128540087"/>
            <a:ext cx="2743200" cy="1257300"/>
            <a:chOff x="3299460" y="48415787"/>
            <a:chExt cx="2743200" cy="1371600"/>
          </a:xfrm>
        </xdr:grpSpPr>
        <xdr:grpSp>
          <xdr:nvGrpSpPr>
            <xdr:cNvPr id="229" name="Group 228">
              <a:extLst>
                <a:ext uri="{FF2B5EF4-FFF2-40B4-BE49-F238E27FC236}">
                  <a16:creationId xmlns:a16="http://schemas.microsoft.com/office/drawing/2014/main" id="{00000000-0008-0000-0000-0000E5000000}"/>
                </a:ext>
              </a:extLst>
            </xdr:cNvPr>
            <xdr:cNvGrpSpPr>
              <a:grpSpLocks noChangeAspect="1"/>
            </xdr:cNvGrpSpPr>
          </xdr:nvGrpSpPr>
          <xdr:grpSpPr>
            <a:xfrm>
              <a:off x="3299460" y="48415787"/>
              <a:ext cx="2743200" cy="1371600"/>
              <a:chOff x="0" y="0"/>
              <a:chExt cx="3200400" cy="1554480"/>
            </a:xfrm>
          </xdr:grpSpPr>
          <xdr:sp macro="" textlink="">
            <xdr:nvSpPr>
              <xdr:cNvPr id="230" name="Rectangle 229">
                <a:extLst>
                  <a:ext uri="{FF2B5EF4-FFF2-40B4-BE49-F238E27FC236}">
                    <a16:creationId xmlns:a16="http://schemas.microsoft.com/office/drawing/2014/main" id="{00000000-0008-0000-0000-0000E6000000}"/>
                  </a:ext>
                </a:extLst>
              </xdr:cNvPr>
              <xdr:cNvSpPr/>
            </xdr:nvSpPr>
            <xdr:spPr>
              <a:xfrm>
                <a:off x="0" y="0"/>
                <a:ext cx="3200400" cy="1554480"/>
              </a:xfrm>
              <a:prstGeom prst="rect">
                <a:avLst/>
              </a:prstGeom>
              <a:solidFill>
                <a:srgbClr val="FF9999"/>
              </a:solidFill>
              <a:ln w="28575">
                <a:solidFill>
                  <a:srgbClr val="C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231" name="Group 230">
                <a:extLst>
                  <a:ext uri="{FF2B5EF4-FFF2-40B4-BE49-F238E27FC236}">
                    <a16:creationId xmlns:a16="http://schemas.microsoft.com/office/drawing/2014/main" id="{00000000-0008-0000-0000-0000E7000000}"/>
                  </a:ext>
                </a:extLst>
              </xdr:cNvPr>
              <xdr:cNvGrpSpPr/>
            </xdr:nvGrpSpPr>
            <xdr:grpSpPr>
              <a:xfrm>
                <a:off x="213360" y="99060"/>
                <a:ext cx="2750820" cy="1371600"/>
                <a:chOff x="0" y="0"/>
                <a:chExt cx="2750820" cy="1371600"/>
              </a:xfrm>
            </xdr:grpSpPr>
            <xdr:sp macro="" textlink="">
              <xdr:nvSpPr>
                <xdr:cNvPr id="232" name="Rectangle 231">
                  <a:extLst>
                    <a:ext uri="{FF2B5EF4-FFF2-40B4-BE49-F238E27FC236}">
                      <a16:creationId xmlns:a16="http://schemas.microsoft.com/office/drawing/2014/main" id="{00000000-0008-0000-0000-0000E8000000}"/>
                    </a:ext>
                  </a:extLst>
                </xdr:cNvPr>
                <xdr:cNvSpPr/>
              </xdr:nvSpPr>
              <xdr:spPr>
                <a:xfrm>
                  <a:off x="0" y="0"/>
                  <a:ext cx="457200" cy="1371600"/>
                </a:xfrm>
                <a:prstGeom prst="rect">
                  <a:avLst/>
                </a:prstGeom>
                <a:gradFill>
                  <a:gsLst>
                    <a:gs pos="0">
                      <a:schemeClr val="accent4">
                        <a:lumMod val="20000"/>
                        <a:lumOff val="80000"/>
                      </a:schemeClr>
                    </a:gs>
                    <a:gs pos="79000">
                      <a:schemeClr val="accent4">
                        <a:lumMod val="20000"/>
                        <a:lumOff val="80000"/>
                      </a:schemeClr>
                    </a:gs>
                    <a:gs pos="8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33" name="Rectangle 232">
                  <a:extLst>
                    <a:ext uri="{FF2B5EF4-FFF2-40B4-BE49-F238E27FC236}">
                      <a16:creationId xmlns:a16="http://schemas.microsoft.com/office/drawing/2014/main" id="{00000000-0008-0000-0000-0000E9000000}"/>
                    </a:ext>
                  </a:extLst>
                </xdr:cNvPr>
                <xdr:cNvSpPr/>
              </xdr:nvSpPr>
              <xdr:spPr>
                <a:xfrm>
                  <a:off x="655320" y="0"/>
                  <a:ext cx="457200" cy="1371600"/>
                </a:xfrm>
                <a:prstGeom prst="rect">
                  <a:avLst/>
                </a:prstGeom>
                <a:gradFill>
                  <a:gsLst>
                    <a:gs pos="0">
                      <a:schemeClr val="accent4">
                        <a:lumMod val="20000"/>
                        <a:lumOff val="80000"/>
                      </a:schemeClr>
                    </a:gs>
                    <a:gs pos="69000">
                      <a:schemeClr val="accent4">
                        <a:lumMod val="20000"/>
                        <a:lumOff val="80000"/>
                      </a:schemeClr>
                    </a:gs>
                    <a:gs pos="70000">
                      <a:srgbClr val="F0CDFF"/>
                    </a:gs>
                    <a:gs pos="100000">
                      <a:srgbClr val="D7B9FF"/>
                    </a:gs>
                  </a:gsLst>
                  <a:lin ang="5400000" scaled="1"/>
                </a:gradFill>
                <a:ln>
                  <a:solidFill>
                    <a:srgbClr val="7030A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34" name="Straight Connector 233">
                  <a:extLst>
                    <a:ext uri="{FF2B5EF4-FFF2-40B4-BE49-F238E27FC236}">
                      <a16:creationId xmlns:a16="http://schemas.microsoft.com/office/drawing/2014/main" id="{00000000-0008-0000-0000-0000EA000000}"/>
                    </a:ext>
                  </a:extLst>
                </xdr:cNvPr>
                <xdr:cNvCxnSpPr/>
              </xdr:nvCxnSpPr>
              <xdr:spPr>
                <a:xfrm flipV="1">
                  <a:off x="457200" y="967135"/>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tangle 234">
                  <a:extLst>
                    <a:ext uri="{FF2B5EF4-FFF2-40B4-BE49-F238E27FC236}">
                      <a16:creationId xmlns:a16="http://schemas.microsoft.com/office/drawing/2014/main" id="{00000000-0008-0000-0000-0000EB000000}"/>
                    </a:ext>
                  </a:extLst>
                </xdr:cNvPr>
                <xdr:cNvSpPr/>
              </xdr:nvSpPr>
              <xdr:spPr>
                <a:xfrm>
                  <a:off x="1638300" y="0"/>
                  <a:ext cx="457200" cy="1371600"/>
                </a:xfrm>
                <a:prstGeom prst="rect">
                  <a:avLst/>
                </a:prstGeom>
                <a:gradFill>
                  <a:gsLst>
                    <a:gs pos="0">
                      <a:schemeClr val="accent4">
                        <a:lumMod val="20000"/>
                        <a:lumOff val="80000"/>
                      </a:schemeClr>
                    </a:gs>
                    <a:gs pos="39000">
                      <a:schemeClr val="accent4">
                        <a:lumMod val="20000"/>
                        <a:lumOff val="80000"/>
                      </a:schemeClr>
                    </a:gs>
                    <a:gs pos="4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36" name="Rectangle 235">
                  <a:extLst>
                    <a:ext uri="{FF2B5EF4-FFF2-40B4-BE49-F238E27FC236}">
                      <a16:creationId xmlns:a16="http://schemas.microsoft.com/office/drawing/2014/main" id="{00000000-0008-0000-0000-0000EC000000}"/>
                    </a:ext>
                  </a:extLst>
                </xdr:cNvPr>
                <xdr:cNvSpPr/>
              </xdr:nvSpPr>
              <xdr:spPr>
                <a:xfrm>
                  <a:off x="2293620" y="0"/>
                  <a:ext cx="457200" cy="1371600"/>
                </a:xfrm>
                <a:prstGeom prst="rect">
                  <a:avLst/>
                </a:prstGeom>
                <a:gradFill>
                  <a:gsLst>
                    <a:gs pos="0">
                      <a:schemeClr val="accent4">
                        <a:lumMod val="20000"/>
                        <a:lumOff val="80000"/>
                      </a:schemeClr>
                    </a:gs>
                    <a:gs pos="29000">
                      <a:schemeClr val="accent4">
                        <a:lumMod val="20000"/>
                        <a:lumOff val="80000"/>
                      </a:schemeClr>
                    </a:gs>
                    <a:gs pos="30000">
                      <a:srgbClr val="F0CDFF"/>
                    </a:gs>
                    <a:gs pos="100000">
                      <a:srgbClr val="D7B9FF"/>
                    </a:gs>
                  </a:gsLst>
                  <a:lin ang="5400000" scaled="1"/>
                </a:gradFill>
                <a:ln>
                  <a:solidFill>
                    <a:srgbClr val="7030A0"/>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237" name="Straight Connector 236">
                  <a:extLst>
                    <a:ext uri="{FF2B5EF4-FFF2-40B4-BE49-F238E27FC236}">
                      <a16:creationId xmlns:a16="http://schemas.microsoft.com/office/drawing/2014/main" id="{00000000-0008-0000-0000-0000ED000000}"/>
                    </a:ext>
                  </a:extLst>
                </xdr:cNvPr>
                <xdr:cNvCxnSpPr/>
              </xdr:nvCxnSpPr>
              <xdr:spPr>
                <a:xfrm flipV="1">
                  <a:off x="2095500" y="411288"/>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71" name="TextBox 270">
              <a:extLst>
                <a:ext uri="{FF2B5EF4-FFF2-40B4-BE49-F238E27FC236}">
                  <a16:creationId xmlns:a16="http://schemas.microsoft.com/office/drawing/2014/main" id="{00000000-0008-0000-0000-00000F010000}"/>
                </a:ext>
              </a:extLst>
            </xdr:cNvPr>
            <xdr:cNvSpPr txBox="1"/>
          </xdr:nvSpPr>
          <xdr:spPr>
            <a:xfrm>
              <a:off x="347472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2" name="TextBox 271">
              <a:extLst>
                <a:ext uri="{FF2B5EF4-FFF2-40B4-BE49-F238E27FC236}">
                  <a16:creationId xmlns:a16="http://schemas.microsoft.com/office/drawing/2014/main" id="{00000000-0008-0000-0000-000010010000}"/>
                </a:ext>
              </a:extLst>
            </xdr:cNvPr>
            <xdr:cNvSpPr txBox="1"/>
          </xdr:nvSpPr>
          <xdr:spPr>
            <a:xfrm>
              <a:off x="403860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275" name="TextBox 274">
              <a:extLst>
                <a:ext uri="{FF2B5EF4-FFF2-40B4-BE49-F238E27FC236}">
                  <a16:creationId xmlns:a16="http://schemas.microsoft.com/office/drawing/2014/main" id="{00000000-0008-0000-0000-000013010000}"/>
                </a:ext>
              </a:extLst>
            </xdr:cNvPr>
            <xdr:cNvSpPr txBox="1"/>
          </xdr:nvSpPr>
          <xdr:spPr>
            <a:xfrm>
              <a:off x="487680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5440680" y="49293780"/>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their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grpSp>
    </xdr:grpSp>
    <xdr:clientData/>
  </xdr:twoCellAnchor>
  <xdr:twoCellAnchor>
    <xdr:from>
      <xdr:col>14</xdr:col>
      <xdr:colOff>54972</xdr:colOff>
      <xdr:row>202</xdr:row>
      <xdr:rowOff>94240</xdr:rowOff>
    </xdr:from>
    <xdr:to>
      <xdr:col>26</xdr:col>
      <xdr:colOff>495299</xdr:colOff>
      <xdr:row>222</xdr:row>
      <xdr:rowOff>0</xdr:rowOff>
    </xdr:to>
    <xdr:grpSp>
      <xdr:nvGrpSpPr>
        <xdr:cNvPr id="297" name="SWOT lettering" hidden="1">
          <a:extLst>
            <a:ext uri="{FF2B5EF4-FFF2-40B4-BE49-F238E27FC236}">
              <a16:creationId xmlns:a16="http://schemas.microsoft.com/office/drawing/2014/main" id="{00000000-0008-0000-0000-000029010000}"/>
            </a:ext>
          </a:extLst>
        </xdr:cNvPr>
        <xdr:cNvGrpSpPr/>
      </xdr:nvGrpSpPr>
      <xdr:grpSpPr>
        <a:xfrm>
          <a:off x="6242412" y="43627300"/>
          <a:ext cx="6010547" cy="4866380"/>
          <a:chOff x="6242412" y="35123380"/>
          <a:chExt cx="6010547" cy="4493000"/>
        </a:xfrm>
      </xdr:grpSpPr>
      <xdr:sp macro="" textlink="">
        <xdr:nvSpPr>
          <xdr:cNvPr id="289" name="S blue of SWOT">
            <a:extLst>
              <a:ext uri="{FF2B5EF4-FFF2-40B4-BE49-F238E27FC236}">
                <a16:creationId xmlns:a16="http://schemas.microsoft.com/office/drawing/2014/main" id="{00000000-0008-0000-0000-000021010000}"/>
              </a:ext>
            </a:extLst>
          </xdr:cNvPr>
          <xdr:cNvSpPr/>
        </xdr:nvSpPr>
        <xdr:spPr>
          <a:xfrm>
            <a:off x="6242412" y="3552724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S</a:t>
            </a:r>
          </a:p>
        </xdr:txBody>
      </xdr:sp>
      <xdr:sp macro="" textlink="">
        <xdr:nvSpPr>
          <xdr:cNvPr id="291" name="W blue of SWOT">
            <a:extLst>
              <a:ext uri="{FF2B5EF4-FFF2-40B4-BE49-F238E27FC236}">
                <a16:creationId xmlns:a16="http://schemas.microsoft.com/office/drawing/2014/main" id="{00000000-0008-0000-0000-000023010000}"/>
              </a:ext>
            </a:extLst>
          </xdr:cNvPr>
          <xdr:cNvSpPr/>
        </xdr:nvSpPr>
        <xdr:spPr>
          <a:xfrm>
            <a:off x="7286352" y="35527240"/>
            <a:ext cx="1529987" cy="2344160"/>
          </a:xfrm>
          <a:prstGeom prst="rect">
            <a:avLst/>
          </a:prstGeom>
          <a:noFill/>
        </xdr:spPr>
        <xdr:txBody>
          <a:bodyPr wrap="none" lIns="0" tIns="0" rIns="0" bIns="0">
            <a:noAutofit/>
          </a:bodyPr>
          <a:lstStyle/>
          <a:p>
            <a:pPr algn="ctr"/>
            <a:r>
              <a:rPr lang="en-US" sz="16500" b="0" cap="none" spc="-6000" baseline="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292" name="O blue of SWOT">
            <a:extLst>
              <a:ext uri="{FF2B5EF4-FFF2-40B4-BE49-F238E27FC236}">
                <a16:creationId xmlns:a16="http://schemas.microsoft.com/office/drawing/2014/main" id="{00000000-0008-0000-0000-000024010000}"/>
              </a:ext>
            </a:extLst>
          </xdr:cNvPr>
          <xdr:cNvSpPr/>
        </xdr:nvSpPr>
        <xdr:spPr>
          <a:xfrm>
            <a:off x="627289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O</a:t>
            </a:r>
          </a:p>
        </xdr:txBody>
      </xdr:sp>
      <xdr:sp macro="" textlink="">
        <xdr:nvSpPr>
          <xdr:cNvPr id="293" name="T blue of SWOT">
            <a:extLst>
              <a:ext uri="{FF2B5EF4-FFF2-40B4-BE49-F238E27FC236}">
                <a16:creationId xmlns:a16="http://schemas.microsoft.com/office/drawing/2014/main" id="{00000000-0008-0000-0000-000025010000}"/>
              </a:ext>
            </a:extLst>
          </xdr:cNvPr>
          <xdr:cNvSpPr/>
        </xdr:nvSpPr>
        <xdr:spPr>
          <a:xfrm>
            <a:off x="777403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T</a:t>
            </a:r>
          </a:p>
        </xdr:txBody>
      </xdr:sp>
      <xdr:sp macro="" textlink="">
        <xdr:nvSpPr>
          <xdr:cNvPr id="290" name="S red of SWOT">
            <a:extLst>
              <a:ext uri="{FF2B5EF4-FFF2-40B4-BE49-F238E27FC236}">
                <a16:creationId xmlns:a16="http://schemas.microsoft.com/office/drawing/2014/main" id="{00000000-0008-0000-0000-000022010000}"/>
              </a:ext>
            </a:extLst>
          </xdr:cNvPr>
          <xdr:cNvSpPr/>
        </xdr:nvSpPr>
        <xdr:spPr>
          <a:xfrm>
            <a:off x="9275172" y="3512338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S</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296" name="W red of SWOT">
            <a:extLst>
              <a:ext uri="{FF2B5EF4-FFF2-40B4-BE49-F238E27FC236}">
                <a16:creationId xmlns:a16="http://schemas.microsoft.com/office/drawing/2014/main" id="{00000000-0008-0000-0000-000028010000}"/>
              </a:ext>
            </a:extLst>
          </xdr:cNvPr>
          <xdr:cNvSpPr/>
        </xdr:nvSpPr>
        <xdr:spPr>
          <a:xfrm>
            <a:off x="10326732" y="35527240"/>
            <a:ext cx="1529987" cy="2344160"/>
          </a:xfrm>
          <a:prstGeom prst="rect">
            <a:avLst/>
          </a:prstGeom>
          <a:noFill/>
        </xdr:spPr>
        <xdr:txBody>
          <a:bodyPr wrap="none" lIns="0" tIns="0" rIns="0" bIns="0">
            <a:noAutofit/>
          </a:bodyPr>
          <a:lstStyle/>
          <a:p>
            <a:pPr algn="ctr"/>
            <a:r>
              <a:rPr lang="en-US" sz="16500" b="0" cap="none" spc="-6000" baseline="0">
                <a:ln w="0">
                  <a:solidFill>
                    <a:srgbClr val="FF3C3C"/>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294" name="O red of SWOT">
            <a:extLst>
              <a:ext uri="{FF2B5EF4-FFF2-40B4-BE49-F238E27FC236}">
                <a16:creationId xmlns:a16="http://schemas.microsoft.com/office/drawing/2014/main" id="{00000000-0008-0000-0000-000026010000}"/>
              </a:ext>
            </a:extLst>
          </xdr:cNvPr>
          <xdr:cNvSpPr/>
        </xdr:nvSpPr>
        <xdr:spPr>
          <a:xfrm>
            <a:off x="92751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O</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295" name="T red of SWOT">
            <a:extLst>
              <a:ext uri="{FF2B5EF4-FFF2-40B4-BE49-F238E27FC236}">
                <a16:creationId xmlns:a16="http://schemas.microsoft.com/office/drawing/2014/main" id="{00000000-0008-0000-0000-000027010000}"/>
              </a:ext>
            </a:extLst>
          </xdr:cNvPr>
          <xdr:cNvSpPr/>
        </xdr:nvSpPr>
        <xdr:spPr>
          <a:xfrm>
            <a:off x="107229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T</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grpSp>
    <xdr:clientData/>
  </xdr:twoCellAnchor>
  <xdr:twoCellAnchor>
    <xdr:from>
      <xdr:col>0</xdr:col>
      <xdr:colOff>22861</xdr:colOff>
      <xdr:row>204</xdr:row>
      <xdr:rowOff>53341</xdr:rowOff>
    </xdr:from>
    <xdr:to>
      <xdr:col>2</xdr:col>
      <xdr:colOff>457200</xdr:colOff>
      <xdr:row>207</xdr:row>
      <xdr:rowOff>175260</xdr:rowOff>
    </xdr:to>
    <xdr:sp macro="" textlink="">
      <xdr:nvSpPr>
        <xdr:cNvPr id="464" name="You believe whatever serves your needs.">
          <a:extLst>
            <a:ext uri="{FF2B5EF4-FFF2-40B4-BE49-F238E27FC236}">
              <a16:creationId xmlns:a16="http://schemas.microsoft.com/office/drawing/2014/main" id="{00000000-0008-0000-0000-0000D0010000}"/>
            </a:ext>
          </a:extLst>
        </xdr:cNvPr>
        <xdr:cNvSpPr txBox="1">
          <a:spLocks/>
        </xdr:cNvSpPr>
      </xdr:nvSpPr>
      <xdr:spPr>
        <a:xfrm>
          <a:off x="22861" y="35577781"/>
          <a:ext cx="1051559" cy="87629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1" spc="-50">
              <a:solidFill>
                <a:srgbClr val="007332"/>
              </a:solidFill>
              <a:latin typeface="Franklin Gothic Demi" panose="020B0703020102020204" pitchFamily="34" charset="0"/>
              <a:ea typeface="Tahoma" panose="020B0604030504040204" pitchFamily="34" charset="0"/>
              <a:cs typeface="Tahoma" panose="020B0604030504040204" pitchFamily="34" charset="0"/>
            </a:rPr>
            <a:t>I need to focus more on wider relationships, minorities oppressed by historical trauma.</a:t>
          </a:r>
        </a:p>
      </xdr:txBody>
    </xdr:sp>
    <xdr:clientData/>
  </xdr:twoCellAnchor>
  <xdr:twoCellAnchor>
    <xdr:from>
      <xdr:col>1</xdr:col>
      <xdr:colOff>27989</xdr:colOff>
      <xdr:row>200</xdr:row>
      <xdr:rowOff>126617</xdr:rowOff>
    </xdr:from>
    <xdr:to>
      <xdr:col>2</xdr:col>
      <xdr:colOff>327660</xdr:colOff>
      <xdr:row>204</xdr:row>
      <xdr:rowOff>7628</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49909" y="43225337"/>
          <a:ext cx="794971" cy="818271"/>
          <a:chOff x="294689" y="26110809"/>
          <a:chExt cx="794971" cy="659752"/>
        </a:xfrm>
        <a:effectLst>
          <a:outerShdw blurRad="50800" dist="38100" dir="2700000" algn="tl" rotWithShape="0">
            <a:prstClr val="black">
              <a:alpha val="40000"/>
            </a:prstClr>
          </a:outerShdw>
        </a:effectLst>
      </xdr:grpSpPr>
      <xdr:sp macro="" textlink="">
        <xdr:nvSpPr>
          <xdr:cNvPr id="466" name="Rectangle: Rounded Corners 465">
            <a:extLst>
              <a:ext uri="{FF2B5EF4-FFF2-40B4-BE49-F238E27FC236}">
                <a16:creationId xmlns:a16="http://schemas.microsoft.com/office/drawing/2014/main" id="{00000000-0008-0000-0000-0000D2010000}"/>
              </a:ext>
            </a:extLst>
          </xdr:cNvPr>
          <xdr:cNvSpPr>
            <a:spLocks noChangeAspect="1"/>
          </xdr:cNvSpPr>
        </xdr:nvSpPr>
        <xdr:spPr>
          <a:xfrm>
            <a:off x="353997" y="26193394"/>
            <a:ext cx="685800" cy="552944"/>
          </a:xfrm>
          <a:prstGeom prst="roundRect">
            <a:avLst/>
          </a:prstGeom>
          <a:solidFill>
            <a:srgbClr val="0070C0"/>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050"/>
          </a:p>
        </xdr:txBody>
      </xdr:sp>
      <xdr:sp macro="" textlink="">
        <xdr:nvSpPr>
          <xdr:cNvPr id="467" name="Rectangle 466">
            <a:extLst>
              <a:ext uri="{FF2B5EF4-FFF2-40B4-BE49-F238E27FC236}">
                <a16:creationId xmlns:a16="http://schemas.microsoft.com/office/drawing/2014/main" id="{00000000-0008-0000-0000-0000D3010000}"/>
              </a:ext>
            </a:extLst>
          </xdr:cNvPr>
          <xdr:cNvSpPr/>
        </xdr:nvSpPr>
        <xdr:spPr>
          <a:xfrm>
            <a:off x="294689" y="26110809"/>
            <a:ext cx="794971" cy="659752"/>
          </a:xfrm>
          <a:prstGeom prst="rect">
            <a:avLst/>
          </a:prstGeom>
          <a:noFill/>
        </xdr:spPr>
        <xdr:txBody>
          <a:bodyPr wrap="square" lIns="91440" tIns="45720" rIns="91440" bIns="4572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4400" b="1" cap="none" spc="50">
                <a:ln w="9525" cmpd="sng">
                  <a:solidFill>
                    <a:srgbClr val="0070C0"/>
                  </a:solidFill>
                  <a:prstDash val="solid"/>
                </a:ln>
                <a:solidFill>
                  <a:srgbClr val="A0E6FF"/>
                </a:solidFill>
                <a:effectLst>
                  <a:glow rad="38100">
                    <a:schemeClr val="accent1">
                      <a:alpha val="40000"/>
                    </a:schemeClr>
                  </a:glow>
                </a:effectLst>
                <a:latin typeface="Arial Black" panose="020B0A04020102020204" pitchFamily="34" charset="0"/>
              </a:rPr>
              <a:t>W</a:t>
            </a:r>
          </a:p>
        </xdr:txBody>
      </xdr:sp>
    </xdr:grpSp>
    <xdr:clientData/>
  </xdr:twoCellAnchor>
  <xdr:twoCellAnchor>
    <xdr:from>
      <xdr:col>11</xdr:col>
      <xdr:colOff>208899</xdr:colOff>
      <xdr:row>200</xdr:row>
      <xdr:rowOff>80899</xdr:rowOff>
    </xdr:from>
    <xdr:to>
      <xdr:col>12</xdr:col>
      <xdr:colOff>472440</xdr:colOff>
      <xdr:row>204</xdr:row>
      <xdr:rowOff>60971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5283819" y="43179619"/>
          <a:ext cx="758841" cy="917332"/>
          <a:chOff x="5207619" y="25575012"/>
          <a:chExt cx="758841" cy="683449"/>
        </a:xfrm>
      </xdr:grpSpPr>
      <xdr:sp macro="" textlink="">
        <xdr:nvSpPr>
          <xdr:cNvPr id="468" name="Rectangle: Rounded Corners 467">
            <a:extLst>
              <a:ext uri="{FF2B5EF4-FFF2-40B4-BE49-F238E27FC236}">
                <a16:creationId xmlns:a16="http://schemas.microsoft.com/office/drawing/2014/main" id="{00000000-0008-0000-0000-0000D4010000}"/>
              </a:ext>
            </a:extLst>
          </xdr:cNvPr>
          <xdr:cNvSpPr>
            <a:spLocks noChangeAspect="1"/>
          </xdr:cNvSpPr>
        </xdr:nvSpPr>
        <xdr:spPr>
          <a:xfrm>
            <a:off x="5227534" y="25690474"/>
            <a:ext cx="685800" cy="510949"/>
          </a:xfrm>
          <a:prstGeom prst="roundRect">
            <a:avLst/>
          </a:prstGeom>
          <a:solidFill>
            <a:srgbClr val="AF0000"/>
          </a:solidFill>
          <a:effectLst>
            <a:outerShdw blurRad="50800" dist="38100" dir="8100000" algn="t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050"/>
          </a:p>
        </xdr:txBody>
      </xdr:sp>
      <xdr:sp macro="" textlink="">
        <xdr:nvSpPr>
          <xdr:cNvPr id="469" name="Rectangle 468">
            <a:extLst>
              <a:ext uri="{FF2B5EF4-FFF2-40B4-BE49-F238E27FC236}">
                <a16:creationId xmlns:a16="http://schemas.microsoft.com/office/drawing/2014/main" id="{00000000-0008-0000-0000-0000D5010000}"/>
              </a:ext>
            </a:extLst>
          </xdr:cNvPr>
          <xdr:cNvSpPr/>
        </xdr:nvSpPr>
        <xdr:spPr>
          <a:xfrm>
            <a:off x="5207619" y="25575012"/>
            <a:ext cx="758841" cy="683449"/>
          </a:xfrm>
          <a:prstGeom prst="rect">
            <a:avLst/>
          </a:prstGeom>
          <a:noFill/>
          <a:effectLst>
            <a:outerShdw blurRad="50800" dist="38100" dir="8100000" algn="tr" rotWithShape="0">
              <a:prstClr val="black">
                <a:alpha val="40000"/>
              </a:prstClr>
            </a:outerShdw>
          </a:effectLst>
        </xdr:spPr>
        <xdr:txBody>
          <a:bodyPr wrap="square" lIns="91440" tIns="45720" rIns="91440" bIns="4572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4800" b="1" cap="none" spc="150" baseline="0">
                <a:ln w="9525" cmpd="sng">
                  <a:solidFill>
                    <a:srgbClr val="C00000"/>
                  </a:solidFill>
                  <a:prstDash val="solid"/>
                </a:ln>
                <a:solidFill>
                  <a:srgbClr val="FFDDDD"/>
                </a:solidFill>
                <a:effectLst>
                  <a:glow rad="38100">
                    <a:schemeClr val="accent1">
                      <a:alpha val="40000"/>
                    </a:schemeClr>
                  </a:glow>
                </a:effectLst>
                <a:latin typeface="Arial Black" panose="020B0A04020102020204" pitchFamily="34" charset="0"/>
              </a:rPr>
              <a:t>D</a:t>
            </a:r>
            <a:endParaRPr lang="en-US" sz="4400" b="1" cap="none" spc="150" baseline="0">
              <a:ln w="9525" cmpd="sng">
                <a:solidFill>
                  <a:srgbClr val="C00000"/>
                </a:solidFill>
                <a:prstDash val="solid"/>
              </a:ln>
              <a:solidFill>
                <a:srgbClr val="FFDDDD"/>
              </a:solidFill>
              <a:effectLst>
                <a:glow rad="38100">
                  <a:schemeClr val="accent1">
                    <a:alpha val="40000"/>
                  </a:schemeClr>
                </a:glow>
              </a:effectLst>
              <a:latin typeface="Arial Black" panose="020B0A04020102020204" pitchFamily="34" charset="0"/>
            </a:endParaRPr>
          </a:p>
        </xdr:txBody>
      </xdr:sp>
    </xdr:grpSp>
    <xdr:clientData/>
  </xdr:twoCellAnchor>
  <xdr:oneCellAnchor>
    <xdr:from>
      <xdr:col>15</xdr:col>
      <xdr:colOff>22860</xdr:colOff>
      <xdr:row>658</xdr:row>
      <xdr:rowOff>60960</xdr:rowOff>
    </xdr:from>
    <xdr:ext cx="5943600" cy="3110484"/>
    <xdr:pic>
      <xdr:nvPicPr>
        <xdr:cNvPr id="454" name="Picture 453" hidden="1">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332220" y="79415640"/>
          <a:ext cx="5943600" cy="3110484"/>
        </a:xfrm>
        <a:prstGeom prst="rect">
          <a:avLst/>
        </a:prstGeom>
      </xdr:spPr>
    </xdr:pic>
    <xdr:clientData/>
  </xdr:oneCellAnchor>
  <xdr:twoCellAnchor>
    <xdr:from>
      <xdr:col>1</xdr:col>
      <xdr:colOff>0</xdr:colOff>
      <xdr:row>89</xdr:row>
      <xdr:rowOff>92287</xdr:rowOff>
    </xdr:from>
    <xdr:to>
      <xdr:col>12</xdr:col>
      <xdr:colOff>472440</xdr:colOff>
      <xdr:row>93</xdr:row>
      <xdr:rowOff>99060</xdr:rowOff>
    </xdr:to>
    <xdr:sp macro="" textlink="">
      <xdr:nvSpPr>
        <xdr:cNvPr id="579" name="TextBox 578">
          <a:extLst>
            <a:ext uri="{FF2B5EF4-FFF2-40B4-BE49-F238E27FC236}">
              <a16:creationId xmlns:a16="http://schemas.microsoft.com/office/drawing/2014/main" id="{00000000-0008-0000-0000-000043020000}"/>
            </a:ext>
          </a:extLst>
        </xdr:cNvPr>
        <xdr:cNvSpPr txBox="1"/>
      </xdr:nvSpPr>
      <xdr:spPr>
        <a:xfrm>
          <a:off x="121920" y="8969587"/>
          <a:ext cx="5920740" cy="1119293"/>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91440" rtlCol="0" anchor="ctr"/>
        <a:lstStyle/>
        <a:p>
          <a:pPr algn="ctr"/>
          <a:r>
            <a:rPr lang="en-US" sz="4600" b="1">
              <a:latin typeface="Verdana" panose="020B0604030504040204" pitchFamily="34" charset="0"/>
              <a:ea typeface="Verdana" panose="020B0604030504040204" pitchFamily="34" charset="0"/>
            </a:rPr>
            <a:t>Harmony Politics</a:t>
          </a:r>
          <a:r>
            <a:rPr lang="en-US" sz="4400" b="1">
              <a:latin typeface="Verdana" panose="020B0604030504040204" pitchFamily="34" charset="0"/>
              <a:ea typeface="Verdana" panose="020B0604030504040204" pitchFamily="34" charset="0"/>
            </a:rPr>
            <a:t> </a:t>
          </a:r>
        </a:p>
        <a:p>
          <a:pPr algn="ctr"/>
          <a:r>
            <a:rPr lang="en-US" sz="1300">
              <a:latin typeface="Verdana" panose="020B0604030504040204" pitchFamily="34" charset="0"/>
              <a:ea typeface="Verdana" panose="020B0604030504040204" pitchFamily="34" charset="0"/>
            </a:rPr>
            <a:t>answers</a:t>
          </a:r>
          <a:r>
            <a:rPr lang="en-US" sz="1300" baseline="0">
              <a:latin typeface="Verdana" panose="020B0604030504040204" pitchFamily="34" charset="0"/>
              <a:ea typeface="Verdana" panose="020B0604030504040204" pitchFamily="34" charset="0"/>
            </a:rPr>
            <a:t> </a:t>
          </a:r>
          <a:r>
            <a:rPr lang="en-US" sz="1300" b="0" i="1" u="none" baseline="0">
              <a:ln w="9525">
                <a:solidFill>
                  <a:schemeClr val="tx1">
                    <a:lumMod val="85000"/>
                    <a:lumOff val="15000"/>
                  </a:schemeClr>
                </a:solidFill>
              </a:ln>
              <a:latin typeface="Verdana" panose="020B0604030504040204" pitchFamily="34" charset="0"/>
              <a:ea typeface="Verdana" panose="020B0604030504040204" pitchFamily="34" charset="0"/>
            </a:rPr>
            <a:t>polarized politics</a:t>
          </a:r>
          <a:r>
            <a:rPr lang="en-US" sz="1300" b="0" i="1" u="none" baseline="0">
              <a:ln w="19050">
                <a:solidFill>
                  <a:schemeClr val="tx1">
                    <a:lumMod val="85000"/>
                    <a:lumOff val="15000"/>
                  </a:schemeClr>
                </a:solidFill>
              </a:ln>
              <a:latin typeface="Verdana" panose="020B0604030504040204" pitchFamily="34" charset="0"/>
              <a:ea typeface="Verdana" panose="020B0604030504040204" pitchFamily="34" charset="0"/>
            </a:rPr>
            <a:t> </a:t>
          </a:r>
          <a:r>
            <a:rPr lang="en-US" sz="1300" baseline="0">
              <a:latin typeface="Verdana" panose="020B0604030504040204" pitchFamily="34" charset="0"/>
              <a:ea typeface="Verdana" panose="020B0604030504040204" pitchFamily="34" charset="0"/>
            </a:rPr>
            <a:t>by addressing the needs behind politics.</a:t>
          </a:r>
          <a:endParaRPr lang="en-US" sz="1300" baseline="0"/>
        </a:p>
      </xdr:txBody>
    </xdr:sp>
    <xdr:clientData/>
  </xdr:twoCellAnchor>
  <xdr:twoCellAnchor>
    <xdr:from>
      <xdr:col>1</xdr:col>
      <xdr:colOff>373380</xdr:colOff>
      <xdr:row>110</xdr:row>
      <xdr:rowOff>198121</xdr:rowOff>
    </xdr:from>
    <xdr:to>
      <xdr:col>11</xdr:col>
      <xdr:colOff>426720</xdr:colOff>
      <xdr:row>112</xdr:row>
      <xdr:rowOff>198121</xdr:rowOff>
    </xdr:to>
    <xdr:sp macro="" textlink="">
      <xdr:nvSpPr>
        <xdr:cNvPr id="267" name="TextBox 266">
          <a:extLst>
            <a:ext uri="{FF2B5EF4-FFF2-40B4-BE49-F238E27FC236}">
              <a16:creationId xmlns:a16="http://schemas.microsoft.com/office/drawing/2014/main" id="{00000000-0008-0000-0000-00000B010000}"/>
            </a:ext>
          </a:extLst>
        </xdr:cNvPr>
        <xdr:cNvSpPr txBox="1"/>
      </xdr:nvSpPr>
      <xdr:spPr>
        <a:xfrm>
          <a:off x="495300" y="14851381"/>
          <a:ext cx="5006340"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latin typeface="Verdana" panose="020B0604030504040204" pitchFamily="34" charset="0"/>
              <a:ea typeface="Verdana" panose="020B0604030504040204" pitchFamily="34" charset="0"/>
            </a:rPr>
            <a:t>You can't force anyone's needs with political reasoning</a:t>
          </a:r>
          <a:r>
            <a:rPr lang="en-US" sz="1200" b="0">
              <a:latin typeface="Verdana" panose="020B0604030504040204" pitchFamily="34" charset="0"/>
              <a:ea typeface="Verdana" panose="020B0604030504040204" pitchFamily="34" charset="0"/>
            </a:rPr>
            <a:t>.</a:t>
          </a:r>
          <a:r>
            <a:rPr lang="en-US" sz="1200" b="1">
              <a:latin typeface="Verdana" panose="020B0604030504040204" pitchFamily="34" charset="0"/>
              <a:ea typeface="Verdana" panose="020B0604030504040204" pitchFamily="34" charset="0"/>
            </a:rPr>
            <a:t> Their needs, as yours, force</a:t>
          </a:r>
          <a:r>
            <a:rPr lang="en-US" sz="1200" b="1" baseline="0">
              <a:latin typeface="Verdana" panose="020B0604030504040204" pitchFamily="34" charset="0"/>
              <a:ea typeface="Verdana" panose="020B0604030504040204" pitchFamily="34" charset="0"/>
            </a:rPr>
            <a:t> their own political reasons</a:t>
          </a:r>
          <a:r>
            <a:rPr lang="en-US" sz="1200">
              <a:latin typeface="Verdana" panose="020B0604030504040204" pitchFamily="34" charset="0"/>
              <a:ea typeface="Verdana" panose="020B0604030504040204" pitchFamily="34" charset="0"/>
            </a:rPr>
            <a:t>.</a:t>
          </a:r>
          <a:endParaRPr lang="en-US" sz="1100" baseline="0"/>
        </a:p>
      </xdr:txBody>
    </xdr:sp>
    <xdr:clientData/>
  </xdr:twoCellAnchor>
  <xdr:twoCellAnchor>
    <xdr:from>
      <xdr:col>1</xdr:col>
      <xdr:colOff>20244</xdr:colOff>
      <xdr:row>112</xdr:row>
      <xdr:rowOff>222618</xdr:rowOff>
    </xdr:from>
    <xdr:to>
      <xdr:col>13</xdr:col>
      <xdr:colOff>20244</xdr:colOff>
      <xdr:row>118</xdr:row>
      <xdr:rowOff>167640</xdr:rowOff>
    </xdr:to>
    <xdr:sp macro="" textlink="">
      <xdr:nvSpPr>
        <xdr:cNvPr id="448" name="You believe whatever serves your needs.">
          <a:extLst>
            <a:ext uri="{FF2B5EF4-FFF2-40B4-BE49-F238E27FC236}">
              <a16:creationId xmlns:a16="http://schemas.microsoft.com/office/drawing/2014/main" id="{00000000-0008-0000-0000-0000C0010000}"/>
            </a:ext>
          </a:extLst>
        </xdr:cNvPr>
        <xdr:cNvSpPr txBox="1">
          <a:spLocks/>
        </xdr:cNvSpPr>
      </xdr:nvSpPr>
      <xdr:spPr>
        <a:xfrm>
          <a:off x="142164" y="15378798"/>
          <a:ext cx="5943600" cy="1453782"/>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200"/>
            </a:lnSpc>
            <a:buNone/>
          </a:pPr>
          <a:r>
            <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According to anankelogy, we all share the same </a:t>
          </a:r>
          <a:r>
            <a:rPr lang="en-US" sz="1200" b="0" i="1"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core-needs</a:t>
          </a:r>
          <a:r>
            <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We experience the same optimal range of body temperature. The same optimal range of water in our system. The same need for love, for acceptance, for belonging. How we get these</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diverges. </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2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Politics can address this divergence. Politics cannot eliminate the needs themselves.</a:t>
          </a:r>
        </a:p>
        <a:p>
          <a:pPr marL="0" indent="0" algn="l">
            <a:lnSpc>
              <a:spcPts val="1200"/>
            </a:lnSpc>
            <a:buNone/>
          </a:pPr>
          <a:endPar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ts val="1200"/>
            </a:lnSpc>
            <a:buNone/>
          </a:pP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Anankelogy distinguishes between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core-needs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and less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resource-needs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to ease those core-needs, even less shared </a:t>
          </a:r>
          <a:r>
            <a:rPr lang="en-US" sz="1200" b="0" i="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access-needs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to get such resources, and </a:t>
          </a:r>
          <a:r>
            <a:rPr lang="en-US" sz="1200" b="0"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least shared </a:t>
          </a:r>
          <a:r>
            <a:rPr lang="en-US" sz="1200" b="0" i="1"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psychosocial-needs</a:t>
          </a:r>
          <a:r>
            <a:rPr lang="en-US" sz="1200" b="0" kern="1200" spc="-2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for who is to access such resources to ease core-needs</a:t>
          </a:r>
          <a:r>
            <a:rPr lang="en-US" sz="12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en-US" sz="1200" b="0" kern="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22860</xdr:colOff>
      <xdr:row>108</xdr:row>
      <xdr:rowOff>45720</xdr:rowOff>
    </xdr:from>
    <xdr:to>
      <xdr:col>13</xdr:col>
      <xdr:colOff>114300</xdr:colOff>
      <xdr:row>110</xdr:row>
      <xdr:rowOff>182880</xdr:rowOff>
    </xdr:to>
    <xdr:sp macro="" textlink="">
      <xdr:nvSpPr>
        <xdr:cNvPr id="450" name="You believe whatever serves your needs.">
          <a:extLst>
            <a:ext uri="{FF2B5EF4-FFF2-40B4-BE49-F238E27FC236}">
              <a16:creationId xmlns:a16="http://schemas.microsoft.com/office/drawing/2014/main" id="{00000000-0008-0000-0000-0000C2010000}"/>
            </a:ext>
          </a:extLst>
        </xdr:cNvPr>
        <xdr:cNvSpPr txBox="1">
          <a:spLocks/>
        </xdr:cNvSpPr>
      </xdr:nvSpPr>
      <xdr:spPr>
        <a:xfrm>
          <a:off x="144780" y="14196060"/>
          <a:ext cx="603504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According to anankelogy, there is no good nor bad except for need. Morality is code for need. Good politics for you fits your needs.</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If it threatens the needs of others, then it's bad politics for them. No amount of political debating can change each other's needs.</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93</xdr:row>
      <xdr:rowOff>281941</xdr:rowOff>
    </xdr:from>
    <xdr:to>
      <xdr:col>13</xdr:col>
      <xdr:colOff>15240</xdr:colOff>
      <xdr:row>95</xdr:row>
      <xdr:rowOff>198121</xdr:rowOff>
    </xdr:to>
    <xdr:sp macro="" textlink="">
      <xdr:nvSpPr>
        <xdr:cNvPr id="570" name="TextBox 569">
          <a:extLst>
            <a:ext uri="{FF2B5EF4-FFF2-40B4-BE49-F238E27FC236}">
              <a16:creationId xmlns:a16="http://schemas.microsoft.com/office/drawing/2014/main" id="{00000000-0008-0000-0000-00003A020000}"/>
            </a:ext>
          </a:extLst>
        </xdr:cNvPr>
        <xdr:cNvSpPr txBox="1"/>
      </xdr:nvSpPr>
      <xdr:spPr>
        <a:xfrm>
          <a:off x="45720" y="10271761"/>
          <a:ext cx="6035040" cy="678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i="1">
              <a:ln>
                <a:solidFill>
                  <a:schemeClr val="tx1"/>
                </a:solidFill>
              </a:ln>
              <a:latin typeface="Tahoma" panose="020B0604030504040204" pitchFamily="34" charset="0"/>
              <a:ea typeface="Tahoma" panose="020B0604030504040204" pitchFamily="34" charset="0"/>
              <a:cs typeface="Tahoma" panose="020B0604030504040204" pitchFamily="34" charset="0"/>
            </a:rPr>
            <a:t>Anankelogy</a:t>
          </a:r>
          <a:r>
            <a:rPr lang="en-US" sz="1200">
              <a:latin typeface="Tahoma" panose="020B0604030504040204" pitchFamily="34" charset="0"/>
              <a:ea typeface="Tahoma" panose="020B0604030504040204" pitchFamily="34" charset="0"/>
              <a:cs typeface="Tahoma" panose="020B0604030504040204" pitchFamily="34" charset="0"/>
            </a:rPr>
            <a:t> (the study of need) shines a fresh light on politics. Until we look through </a:t>
          </a:r>
          <a:r>
            <a:rPr lang="en-US" sz="1200" spc="10" baseline="0">
              <a:latin typeface="Tahoma" panose="020B0604030504040204" pitchFamily="34" charset="0"/>
              <a:ea typeface="Tahoma" panose="020B0604030504040204" pitchFamily="34" charset="0"/>
              <a:cs typeface="Tahoma" panose="020B0604030504040204" pitchFamily="34" charset="0"/>
            </a:rPr>
            <a:t>the lens of how politics exists to serve needs, we miss its most basic point: Politics </a:t>
          </a:r>
          <a:r>
            <a:rPr lang="en-US" sz="1200" spc="-10" baseline="0">
              <a:latin typeface="Tahoma" panose="020B0604030504040204" pitchFamily="34" charset="0"/>
              <a:ea typeface="Tahoma" panose="020B0604030504040204" pitchFamily="34" charset="0"/>
              <a:cs typeface="Tahoma" panose="020B0604030504040204" pitchFamily="34" charset="0"/>
            </a:rPr>
            <a:t>exist to express needs. Apart from needs to express, there is no such thing as politics</a:t>
          </a:r>
          <a:r>
            <a:rPr lang="en-US" sz="1200">
              <a:latin typeface="Tahoma" panose="020B0604030504040204" pitchFamily="34" charset="0"/>
              <a:ea typeface="Tahoma" panose="020B0604030504040204" pitchFamily="34" charset="0"/>
              <a:cs typeface="Tahoma" panose="020B0604030504040204" pitchFamily="34" charset="0"/>
            </a:rPr>
            <a:t>. </a:t>
          </a:r>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38100</xdr:colOff>
      <xdr:row>95</xdr:row>
      <xdr:rowOff>198121</xdr:rowOff>
    </xdr:from>
    <xdr:to>
      <xdr:col>13</xdr:col>
      <xdr:colOff>7620</xdr:colOff>
      <xdr:row>97</xdr:row>
      <xdr:rowOff>160020</xdr:rowOff>
    </xdr:to>
    <xdr:sp macro="" textlink="">
      <xdr:nvSpPr>
        <xdr:cNvPr id="576" name="TextBox 575">
          <a:extLst>
            <a:ext uri="{FF2B5EF4-FFF2-40B4-BE49-F238E27FC236}">
              <a16:creationId xmlns:a16="http://schemas.microsoft.com/office/drawing/2014/main" id="{00000000-0008-0000-0000-000040020000}"/>
            </a:ext>
          </a:extLst>
        </xdr:cNvPr>
        <xdr:cNvSpPr txBox="1"/>
      </xdr:nvSpPr>
      <xdr:spPr>
        <a:xfrm>
          <a:off x="38100" y="10949941"/>
          <a:ext cx="6035040" cy="518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Anankelogy defines politics as </a:t>
          </a:r>
        </a:p>
      </xdr:txBody>
    </xdr:sp>
    <xdr:clientData/>
  </xdr:twoCellAnchor>
  <xdr:twoCellAnchor>
    <xdr:from>
      <xdr:col>0</xdr:col>
      <xdr:colOff>106680</xdr:colOff>
      <xdr:row>105</xdr:row>
      <xdr:rowOff>76200</xdr:rowOff>
    </xdr:from>
    <xdr:to>
      <xdr:col>12</xdr:col>
      <xdr:colOff>480060</xdr:colOff>
      <xdr:row>107</xdr:row>
      <xdr:rowOff>213360</xdr:rowOff>
    </xdr:to>
    <xdr:sp macro="" textlink="">
      <xdr:nvSpPr>
        <xdr:cNvPr id="580" name="TextBox green: Until you understand...">
          <a:extLst>
            <a:ext uri="{FF2B5EF4-FFF2-40B4-BE49-F238E27FC236}">
              <a16:creationId xmlns:a16="http://schemas.microsoft.com/office/drawing/2014/main" id="{00000000-0008-0000-0000-000044020000}"/>
            </a:ext>
          </a:extLst>
        </xdr:cNvPr>
        <xdr:cNvSpPr txBox="1"/>
      </xdr:nvSpPr>
      <xdr:spPr>
        <a:xfrm>
          <a:off x="106680" y="13472160"/>
          <a:ext cx="5943600" cy="640080"/>
        </a:xfrm>
        <a:prstGeom prst="rect">
          <a:avLst/>
        </a:prstGeom>
        <a:solidFill>
          <a:srgbClr val="5AFF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ctr"/>
        <a:lstStyle/>
        <a:p>
          <a:pPr algn="ctr"/>
          <a:r>
            <a:rPr lang="en-US" sz="1600" b="1" baseline="0">
              <a:solidFill>
                <a:schemeClr val="tx1">
                  <a:lumMod val="75000"/>
                  <a:lumOff val="25000"/>
                </a:schemeClr>
              </a:solidFill>
              <a:latin typeface="Verdana" panose="020B0604030504040204" pitchFamily="34" charset="0"/>
              <a:ea typeface="Verdana" panose="020B0604030504040204" pitchFamily="34" charset="0"/>
            </a:rPr>
            <a:t>Until we understand our needs behind </a:t>
          </a:r>
          <a:r>
            <a:rPr lang="en-US" sz="1600" b="1" baseline="0">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rPr>
            <a:t>politics</a:t>
          </a:r>
          <a:r>
            <a:rPr lang="en-US" sz="1600" b="1" baseline="0">
              <a:latin typeface="Verdana" panose="020B0604030504040204" pitchFamily="34" charset="0"/>
              <a:ea typeface="Verdana" panose="020B0604030504040204" pitchFamily="34" charset="0"/>
            </a:rPr>
            <a:t>, </a:t>
          </a:r>
          <a:r>
            <a:rPr lang="en-US" sz="1600" b="1" baseline="0">
              <a:solidFill>
                <a:schemeClr val="tx1">
                  <a:lumMod val="75000"/>
                  <a:lumOff val="25000"/>
                </a:schemeClr>
              </a:solidFill>
              <a:latin typeface="Verdana" panose="020B0604030504040204" pitchFamily="34" charset="0"/>
              <a:ea typeface="Verdana" panose="020B0604030504040204" pitchFamily="34" charset="0"/>
            </a:rPr>
            <a:t>we cannot really understand our </a:t>
          </a:r>
          <a:r>
            <a:rPr lang="en-US" sz="1600" b="1" baseline="0">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rPr>
            <a:t>politics</a:t>
          </a:r>
          <a:r>
            <a:rPr lang="en-US" sz="1600" b="1" baseline="0">
              <a:latin typeface="Verdana" panose="020B0604030504040204" pitchFamily="34" charset="0"/>
              <a:ea typeface="Verdana" panose="020B0604030504040204" pitchFamily="34" charset="0"/>
            </a:rPr>
            <a:t>.</a:t>
          </a:r>
          <a:endParaRPr lang="en-US" sz="1600" b="1" baseline="0"/>
        </a:p>
      </xdr:txBody>
    </xdr:sp>
    <xdr:clientData/>
  </xdr:twoCellAnchor>
  <xdr:twoCellAnchor>
    <xdr:from>
      <xdr:col>0</xdr:col>
      <xdr:colOff>0</xdr:colOff>
      <xdr:row>320</xdr:row>
      <xdr:rowOff>68580</xdr:rowOff>
    </xdr:from>
    <xdr:to>
      <xdr:col>13</xdr:col>
      <xdr:colOff>11635</xdr:colOff>
      <xdr:row>368</xdr:row>
      <xdr:rowOff>68580</xdr:rowOff>
    </xdr:to>
    <xdr:grpSp>
      <xdr:nvGrpSpPr>
        <xdr:cNvPr id="930" name="Group 929">
          <a:extLst>
            <a:ext uri="{FF2B5EF4-FFF2-40B4-BE49-F238E27FC236}">
              <a16:creationId xmlns:a16="http://schemas.microsoft.com/office/drawing/2014/main" id="{00000000-0008-0000-0000-0000A2030000}"/>
            </a:ext>
          </a:extLst>
        </xdr:cNvPr>
        <xdr:cNvGrpSpPr/>
      </xdr:nvGrpSpPr>
      <xdr:grpSpPr>
        <a:xfrm>
          <a:off x="0" y="68359020"/>
          <a:ext cx="6077155" cy="8618220"/>
          <a:chOff x="0" y="59740800"/>
          <a:chExt cx="6077155" cy="8618220"/>
        </a:xfrm>
      </xdr:grpSpPr>
      <xdr:sp macro="" textlink="">
        <xdr:nvSpPr>
          <xdr:cNvPr id="343" name="You believe whatever serves your needs.">
            <a:extLst>
              <a:ext uri="{FF2B5EF4-FFF2-40B4-BE49-F238E27FC236}">
                <a16:creationId xmlns:a16="http://schemas.microsoft.com/office/drawing/2014/main" id="{00000000-0008-0000-0000-000057010000}"/>
              </a:ext>
            </a:extLst>
          </xdr:cNvPr>
          <xdr:cNvSpPr txBox="1">
            <a:spLocks/>
          </xdr:cNvSpPr>
        </xdr:nvSpPr>
        <xdr:spPr>
          <a:xfrm>
            <a:off x="381001" y="63771780"/>
            <a:ext cx="54864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Why this clashing</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set of priorities</a:t>
            </a: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180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344" name="L PO">
            <a:extLst>
              <a:ext uri="{FF2B5EF4-FFF2-40B4-BE49-F238E27FC236}">
                <a16:creationId xmlns:a16="http://schemas.microsoft.com/office/drawing/2014/main" id="{00000000-0008-0000-0000-000058010000}"/>
              </a:ext>
            </a:extLst>
          </xdr:cNvPr>
          <xdr:cNvSpPr txBox="1">
            <a:spLocks/>
          </xdr:cNvSpPr>
        </xdr:nvSpPr>
        <xdr:spPr>
          <a:xfrm>
            <a:off x="0" y="64853820"/>
            <a:ext cx="2377440" cy="6400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spcBef>
                <a:spcPts val="0"/>
              </a:spcBef>
              <a:buNone/>
            </a:pP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more your </a:t>
            </a:r>
            <a:r>
              <a:rPr lang="en-US" sz="1200" b="1" spc="-40">
                <a:ln>
                  <a:solidFill>
                    <a:srgbClr val="C8FFE1"/>
                  </a:solidFill>
                </a:ln>
                <a:solidFill>
                  <a:srgbClr val="C8FFE1"/>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spc="-40">
                <a:ln>
                  <a:solidFill>
                    <a:schemeClr val="accent6">
                      <a:lumMod val="20000"/>
                      <a:lumOff val="80000"/>
                    </a:schemeClr>
                  </a:solidFill>
                </a:ln>
                <a:solidFill>
                  <a:schemeClr val="accent6">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resolve than your </a:t>
            </a:r>
            <a:r>
              <a:rPr lang="en-US" sz="1200" b="1"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more </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orient to a</a:t>
            </a:r>
            <a:r>
              <a:rPr lang="en-US" sz="1200"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spc="-40">
                <a:ln>
                  <a:solidFill>
                    <a:srgbClr val="CDF0FF"/>
                  </a:solidFill>
                </a:ln>
                <a:solidFill>
                  <a:srgbClr val="CDF0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WIDE-focus</a:t>
            </a:r>
            <a:r>
              <a:rPr lang="en-US" sz="1200" spc="-4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spc="90">
                <a:ln>
                  <a:solidFill>
                    <a:schemeClr val="accent4">
                      <a:lumMod val="20000"/>
                      <a:lumOff val="80000"/>
                    </a:schemeClr>
                  </a:solidFill>
                </a:ln>
                <a:solidFill>
                  <a:schemeClr val="accent4">
                    <a:lumMod val="20000"/>
                    <a:lumOff val="80000"/>
                  </a:schemeClr>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gravitate politically</a:t>
            </a:r>
            <a:r>
              <a:rPr lang="en-US" sz="1200" spc="-40">
                <a:ln>
                  <a:solidFill>
                    <a:srgbClr val="F0CDFF"/>
                  </a:solidFill>
                </a:ln>
                <a:solidFill>
                  <a:srgbClr val="F0CD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spc="-40">
                <a:ln>
                  <a:solidFill>
                    <a:srgbClr val="CDF0FF"/>
                  </a:solidFill>
                </a:ln>
                <a:solidFill>
                  <a:srgbClr val="CDF0FF"/>
                </a:solidFill>
                <a:effectLst>
                  <a:glow rad="25400">
                    <a:srgbClr val="58288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leftward</a:t>
            </a:r>
            <a:r>
              <a:rPr lang="en-US" sz="1200" spc="-40">
                <a:ln>
                  <a:solidFill>
                    <a:schemeClr val="accent4">
                      <a:lumMod val="20000"/>
                      <a:lumOff val="80000"/>
                    </a:schemeClr>
                  </a:solidFill>
                </a:ln>
                <a:solidFill>
                  <a:schemeClr val="accent4">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5" name="R PO">
            <a:extLst>
              <a:ext uri="{FF2B5EF4-FFF2-40B4-BE49-F238E27FC236}">
                <a16:creationId xmlns:a16="http://schemas.microsoft.com/office/drawing/2014/main" id="{00000000-0008-0000-0000-000059010000}"/>
              </a:ext>
            </a:extLst>
          </xdr:cNvPr>
          <xdr:cNvSpPr txBox="1">
            <a:spLocks/>
          </xdr:cNvSpPr>
        </xdr:nvSpPr>
        <xdr:spPr>
          <a:xfrm>
            <a:off x="3699715" y="64854748"/>
            <a:ext cx="2377440" cy="6400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nSpc>
                <a:spcPct val="100000"/>
              </a:lnSpc>
              <a:spcBef>
                <a:spcPts val="0"/>
              </a:spcBef>
              <a:buNone/>
            </a:pPr>
            <a:r>
              <a:rPr lang="en-US" sz="1200" spc="-6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more your </a:t>
            </a:r>
            <a:r>
              <a:rPr lang="en-US" sz="1200" b="1" spc="-60">
                <a:ln>
                  <a:solidFill>
                    <a:srgbClr val="F0CDFF"/>
                  </a:solidFill>
                </a:ln>
                <a:solidFill>
                  <a:srgbClr val="F0CDFF"/>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spc="-60">
                <a:ln>
                  <a:solidFill>
                    <a:srgbClr val="F0CDFF"/>
                  </a:solidFill>
                </a:ln>
                <a:solidFill>
                  <a:srgbClr val="F0CDFF"/>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6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resolve </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than your </a:t>
            </a:r>
            <a:r>
              <a:rPr lang="en-US" sz="1200" b="1" spc="20">
                <a:ln>
                  <a:solidFill>
                    <a:srgbClr val="C8FFE1"/>
                  </a:solidFill>
                </a:ln>
                <a:solidFill>
                  <a:srgbClr val="C8FFE1"/>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spc="2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more </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 orient to a </a:t>
            </a:r>
            <a:r>
              <a:rPr lang="en-US" sz="1200" b="1" spc="10">
                <a:ln>
                  <a:solidFill>
                    <a:srgbClr val="FF9999"/>
                  </a:solidFill>
                </a:ln>
                <a:solidFill>
                  <a:srgbClr val="FF9999"/>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DEEP-focus</a:t>
            </a:r>
            <a:r>
              <a:rPr lang="en-US" sz="1200" spc="1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spc="100">
                <a:ln>
                  <a:solidFill>
                    <a:schemeClr val="accent4">
                      <a:lumMod val="20000"/>
                      <a:lumOff val="80000"/>
                    </a:schemeClr>
                  </a:solidFill>
                </a:ln>
                <a:solidFill>
                  <a:schemeClr val="accent4">
                    <a:lumMod val="20000"/>
                    <a:lumOff val="80000"/>
                  </a:schemeClr>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gravitate politically </a:t>
            </a:r>
            <a:r>
              <a:rPr lang="en-US" sz="1200" b="1" spc="-40">
                <a:ln>
                  <a:solidFill>
                    <a:srgbClr val="FF9999"/>
                  </a:solidFill>
                </a:ln>
                <a:solidFill>
                  <a:srgbClr val="FF9999"/>
                </a:solidFill>
                <a:effectLst>
                  <a:glow rad="25400">
                    <a:srgbClr val="582880"/>
                  </a:glow>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rightward</a:t>
            </a:r>
            <a:r>
              <a:rPr lang="en-US" sz="1200" spc="-40">
                <a:ln>
                  <a:solidFill>
                    <a:schemeClr val="accent4">
                      <a:lumMod val="20000"/>
                      <a:lumOff val="80000"/>
                    </a:schemeClr>
                  </a:solidFill>
                </a:ln>
                <a:solidFill>
                  <a:schemeClr val="accent4">
                    <a:lumMod val="20000"/>
                    <a:lumOff val="80000"/>
                  </a:schemeClr>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6" name="Political orientation is the outwrdly...">
            <a:extLst>
              <a:ext uri="{FF2B5EF4-FFF2-40B4-BE49-F238E27FC236}">
                <a16:creationId xmlns:a16="http://schemas.microsoft.com/office/drawing/2014/main" id="{00000000-0008-0000-0000-00005A010000}"/>
              </a:ext>
            </a:extLst>
          </xdr:cNvPr>
          <xdr:cNvSpPr txBox="1">
            <a:spLocks/>
          </xdr:cNvSpPr>
        </xdr:nvSpPr>
        <xdr:spPr>
          <a:xfrm>
            <a:off x="352268" y="60062822"/>
            <a:ext cx="5486400" cy="623690"/>
          </a:xfrm>
          <a:prstGeom prst="rect">
            <a:avLst/>
          </a:prstGeom>
          <a:ln w="28575">
            <a:noFill/>
          </a:ln>
          <a:effectLst/>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600"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Your guarded</a:t>
            </a:r>
            <a:r>
              <a:rPr lang="en-US" sz="1600" b="1"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a:t>
            </a:r>
            <a:r>
              <a:rPr lang="en-US" sz="1600" b="1" spc="100">
                <a:solidFill>
                  <a:srgbClr val="FBA9FD"/>
                </a:solidFill>
                <a:effectLst>
                  <a:glow rad="50800">
                    <a:srgbClr val="7030A0"/>
                  </a:glow>
                  <a:outerShdw blurRad="38100" dist="38100" dir="2700000" algn="tl">
                    <a:srgbClr val="000000">
                      <a:alpha val="43137"/>
                    </a:srgbClr>
                  </a:outerShdw>
                </a:effectLst>
                <a:latin typeface="Tahoma" panose="020B0604030504040204" pitchFamily="34" charset="0"/>
                <a:ea typeface="Tahoma" panose="020B0604030504040204" pitchFamily="34" charset="0"/>
                <a:cs typeface="Tahoma" panose="020B0604030504040204" pitchFamily="34" charset="0"/>
              </a:rPr>
              <a:t>political views </a:t>
            </a:r>
            <a:r>
              <a:rPr lang="en-US" sz="1600" i="1"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outwardly</a:t>
            </a:r>
            <a:r>
              <a:rPr lang="en-US" sz="1600" spc="100">
                <a:ln>
                  <a:solidFill>
                    <a:srgbClr val="E600E6"/>
                  </a:solidFill>
                </a:ln>
                <a:solidFill>
                  <a:srgbClr val="FF3CFF"/>
                </a:solidFill>
                <a:effectLst>
                  <a:glow rad="508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express </a:t>
            </a:r>
            <a:br>
              <a:rPr lang="en-US" sz="1600" spc="100">
                <a:solidFill>
                  <a:srgbClr val="FBA9FD"/>
                </a:solidFill>
                <a:effectLst>
                  <a:glow rad="381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br>
            <a:r>
              <a:rPr lang="en-US" sz="1600"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your </a:t>
            </a:r>
            <a:r>
              <a:rPr lang="en-US" sz="1600" i="1"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inwardly</a:t>
            </a:r>
            <a:r>
              <a:rPr lang="en-US" sz="1600" spc="100">
                <a:ln>
                  <a:solidFill>
                    <a:srgbClr val="00B050"/>
                  </a:solidFill>
                </a:ln>
                <a:solidFill>
                  <a:srgbClr val="82FF82"/>
                </a:solidFill>
                <a:effectLst>
                  <a:glow rad="50800">
                    <a:schemeClr val="accent6">
                      <a:lumMod val="50000"/>
                    </a:schemeClr>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 needy </a:t>
            </a:r>
            <a:r>
              <a:rPr lang="en-US" sz="1600" b="1" spc="100">
                <a:ln>
                  <a:solidFill>
                    <a:srgbClr val="B4FFB4"/>
                  </a:solidFill>
                </a:ln>
                <a:solidFill>
                  <a:srgbClr val="B4FFB4"/>
                </a:solidFill>
                <a:effectLst>
                  <a:glow rad="50800">
                    <a:schemeClr val="accent6">
                      <a:lumMod val="50000"/>
                    </a:schemeClr>
                  </a:glow>
                  <a:outerShdw blurRad="12700" dist="50800" dir="2700000" algn="tl">
                    <a:schemeClr val="tx1">
                      <a:alpha val="43000"/>
                    </a:schemeClr>
                  </a:outerShdw>
                </a:effectLst>
                <a:latin typeface="Tahoma" panose="020B0604030504040204" pitchFamily="34" charset="0"/>
                <a:ea typeface="Tahoma" panose="020B0604030504040204" pitchFamily="34" charset="0"/>
                <a:cs typeface="Tahoma" panose="020B0604030504040204" pitchFamily="34" charset="0"/>
              </a:rPr>
              <a:t>psychosocial orientation</a:t>
            </a:r>
            <a:r>
              <a:rPr lang="en-US" sz="1600" spc="-40">
                <a:solidFill>
                  <a:srgbClr val="FBA9FD"/>
                </a:solidFill>
                <a:effectLst>
                  <a:glow rad="76200">
                    <a:srgbClr val="7030A0"/>
                  </a:glow>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7" name="Or?">
            <a:extLst>
              <a:ext uri="{FF2B5EF4-FFF2-40B4-BE49-F238E27FC236}">
                <a16:creationId xmlns:a16="http://schemas.microsoft.com/office/drawing/2014/main" id="{00000000-0008-0000-0000-00005B010000}"/>
              </a:ext>
            </a:extLst>
          </xdr:cNvPr>
          <xdr:cNvSpPr txBox="1">
            <a:spLocks/>
          </xdr:cNvSpPr>
        </xdr:nvSpPr>
        <xdr:spPr>
          <a:xfrm>
            <a:off x="312421" y="59740800"/>
            <a:ext cx="5486400"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E600E6"/>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Now let’s </a:t>
            </a:r>
            <a:r>
              <a:rPr lang="en-US" sz="1500" b="1" spc="-60">
                <a:ln>
                  <a:solidFill>
                    <a:srgbClr val="A564D2"/>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harmonize politics </a:t>
            </a:r>
            <a:r>
              <a:rPr lang="en-US" sz="1500" spc="-40">
                <a:ln>
                  <a:solidFill>
                    <a:srgbClr val="E600E6"/>
                  </a:solidFill>
                </a:ln>
                <a:solidFill>
                  <a:srgbClr val="FF3CFF"/>
                </a:solidFill>
                <a:effectLst>
                  <a:glow rad="38100">
                    <a:srgbClr val="281437"/>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to</a:t>
            </a:r>
            <a:r>
              <a:rPr lang="en-US" sz="1500" spc="-40">
                <a:ln>
                  <a:solidFill>
                    <a:srgbClr val="00B050"/>
                  </a:solidFill>
                </a:ln>
                <a:solidFill>
                  <a:srgbClr val="99FF66"/>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500" spc="-40">
                <a:ln>
                  <a:solidFill>
                    <a:srgbClr val="00B050"/>
                  </a:solidFill>
                </a:ln>
                <a:solidFill>
                  <a:srgbClr val="4BFF4B"/>
                </a:solidFill>
                <a:effectLst>
                  <a:glow rad="38100">
                    <a:schemeClr val="accent6">
                      <a:lumMod val="50000"/>
                    </a:scheme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each other’s </a:t>
            </a:r>
            <a:r>
              <a:rPr lang="en-US" sz="1500" b="1">
                <a:ln>
                  <a:solidFill>
                    <a:srgbClr val="00B050"/>
                  </a:solidFill>
                </a:ln>
                <a:solidFill>
                  <a:srgbClr val="4BFF4B"/>
                </a:solidFill>
                <a:effectLst>
                  <a:glow rad="38100">
                    <a:schemeClr val="accent6">
                      <a:lumMod val="50000"/>
                    </a:scheme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inflexible needs</a:t>
            </a:r>
            <a:r>
              <a:rPr lang="en-US" sz="1500" spc="-40">
                <a:ln>
                  <a:solidFill>
                    <a:schemeClr val="tx1"/>
                  </a:solidFill>
                </a:ln>
                <a:solidFill>
                  <a:sysClr val="windowText" lastClr="000000"/>
                </a:solidFill>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348" name="end hate">
            <a:extLst>
              <a:ext uri="{FF2B5EF4-FFF2-40B4-BE49-F238E27FC236}">
                <a16:creationId xmlns:a16="http://schemas.microsoft.com/office/drawing/2014/main" id="{00000000-0008-0000-0000-00005C010000}"/>
              </a:ext>
            </a:extLst>
          </xdr:cNvPr>
          <xdr:cNvSpPr txBox="1">
            <a:spLocks/>
          </xdr:cNvSpPr>
        </xdr:nvSpPr>
        <xdr:spPr>
          <a:xfrm>
            <a:off x="1089461" y="60804718"/>
            <a:ext cx="4054040" cy="50580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spc="30">
                <a:ln>
                  <a:solidFill>
                    <a:srgbClr val="3C195A"/>
                  </a:solidFill>
                </a:ln>
                <a:solidFill>
                  <a:srgbClr val="732D7F"/>
                </a:solidFill>
                <a:latin typeface="Tahoma" panose="020B0604030504040204" pitchFamily="34" charset="0"/>
                <a:ea typeface="Tahoma" panose="020B0604030504040204" pitchFamily="34" charset="0"/>
                <a:cs typeface="Tahoma" panose="020B0604030504040204" pitchFamily="34" charset="0"/>
              </a:rPr>
              <a:t>Let’s stop hating on each other for what we cannot easily change. </a:t>
            </a:r>
          </a:p>
        </xdr:txBody>
      </xdr:sp>
      <xdr:sp macro="" textlink="">
        <xdr:nvSpPr>
          <xdr:cNvPr id="2722" name="You believe whatever serves your needs.">
            <a:extLst>
              <a:ext uri="{FF2B5EF4-FFF2-40B4-BE49-F238E27FC236}">
                <a16:creationId xmlns:a16="http://schemas.microsoft.com/office/drawing/2014/main" id="{43336B44-A40C-42B9-AA45-B5F021BB5879}"/>
              </a:ext>
            </a:extLst>
          </xdr:cNvPr>
          <xdr:cNvSpPr txBox="1">
            <a:spLocks/>
          </xdr:cNvSpPr>
        </xdr:nvSpPr>
        <xdr:spPr>
          <a:xfrm>
            <a:off x="1104902" y="61508640"/>
            <a:ext cx="3840478" cy="7315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400" b="1" spc="-3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Needs come first</a:t>
            </a:r>
            <a:r>
              <a:rPr lang="en-US" sz="1400" b="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You politically believe what serves your needs. And no one </a:t>
            </a:r>
            <a:r>
              <a:rPr lang="en-US" sz="1400" i="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chooses</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their needs. Your different needs </a:t>
            </a:r>
            <a:r>
              <a:rPr lang="en-US" sz="1400" b="1" i="1"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orient</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you to different views</a:t>
            </a:r>
            <a:r>
              <a:rPr lang="en-US" sz="1400" spc="-50">
                <a:ln>
                  <a:solidFill>
                    <a:schemeClr val="accent6">
                      <a:lumMod val="40000"/>
                      <a:lumOff val="60000"/>
                    </a:schemeClr>
                  </a:solidFill>
                </a:ln>
                <a:solidFill>
                  <a:schemeClr val="accent6">
                    <a:lumMod val="20000"/>
                    <a:lumOff val="80000"/>
                  </a:schemeClr>
                </a:solidFill>
                <a:effectLst>
                  <a:glow rad="508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rPr>
              <a:t>. </a:t>
            </a:r>
          </a:p>
        </xdr:txBody>
      </xdr:sp>
      <xdr:sp macro="" textlink="">
        <xdr:nvSpPr>
          <xdr:cNvPr id="1551" name="You believe whatever serves your needs.">
            <a:extLst>
              <a:ext uri="{FF2B5EF4-FFF2-40B4-BE49-F238E27FC236}">
                <a16:creationId xmlns:a16="http://schemas.microsoft.com/office/drawing/2014/main" id="{C367681B-695E-469A-BF22-5926ECA84589}"/>
              </a:ext>
            </a:extLst>
          </xdr:cNvPr>
          <xdr:cNvSpPr txBox="1">
            <a:spLocks/>
          </xdr:cNvSpPr>
        </xdr:nvSpPr>
        <xdr:spPr>
          <a:xfrm>
            <a:off x="106680" y="68084700"/>
            <a:ext cx="59436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Over</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time, your </a:t>
            </a:r>
            <a:r>
              <a:rPr lang="en-US" sz="1800" b="1" spc="0" baseline="0">
                <a:ln>
                  <a:solidFill>
                    <a:srgbClr val="E1FFEB"/>
                  </a:solidFill>
                </a:ln>
                <a:solidFill>
                  <a:srgbClr val="00F587"/>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focus</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 crystallizes in an </a:t>
            </a:r>
            <a:r>
              <a:rPr lang="en-US" sz="1800" b="1" spc="0" baseline="0">
                <a:ln>
                  <a:solidFill>
                    <a:schemeClr val="accent6">
                      <a:lumMod val="40000"/>
                      <a:lumOff val="60000"/>
                    </a:schemeClr>
                  </a:solidFill>
                </a:ln>
                <a:solidFill>
                  <a:srgbClr val="CC66FF"/>
                </a:solidFill>
                <a:effectLst>
                  <a:glow rad="25400">
                    <a:srgbClr val="281437"/>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orientation</a:t>
            </a:r>
            <a:r>
              <a:rPr lang="en-US" sz="1800" b="1"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a:t>
            </a:r>
            <a:endParaRPr lang="en-US" sz="180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11</xdr:col>
      <xdr:colOff>60960</xdr:colOff>
      <xdr:row>204</xdr:row>
      <xdr:rowOff>53341</xdr:rowOff>
    </xdr:from>
    <xdr:to>
      <xdr:col>13</xdr:col>
      <xdr:colOff>53490</xdr:colOff>
      <xdr:row>207</xdr:row>
      <xdr:rowOff>60960</xdr:rowOff>
    </xdr:to>
    <xdr:sp macro="" textlink="">
      <xdr:nvSpPr>
        <xdr:cNvPr id="634" name="You believe whatever serves your needs.">
          <a:extLst>
            <a:ext uri="{FF2B5EF4-FFF2-40B4-BE49-F238E27FC236}">
              <a16:creationId xmlns:a16="http://schemas.microsoft.com/office/drawing/2014/main" id="{00000000-0008-0000-0000-00007A020000}"/>
            </a:ext>
          </a:extLst>
        </xdr:cNvPr>
        <xdr:cNvSpPr txBox="1">
          <a:spLocks/>
        </xdr:cNvSpPr>
      </xdr:nvSpPr>
      <xdr:spPr>
        <a:xfrm>
          <a:off x="5135880" y="35699701"/>
          <a:ext cx="983130" cy="761999"/>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1" spc="-50">
              <a:solidFill>
                <a:srgbClr val="007332"/>
              </a:solidFill>
              <a:latin typeface="Franklin Gothic Demi" panose="020B0703020102020204" pitchFamily="34" charset="0"/>
              <a:ea typeface="Tahoma" panose="020B0604030504040204" pitchFamily="34" charset="0"/>
              <a:cs typeface="Tahoma" panose="020B0604030504040204" pitchFamily="34" charset="0"/>
            </a:rPr>
            <a:t>I need to focus more on deeper relationships, traditional ways of community and the nation.</a:t>
          </a:r>
        </a:p>
      </xdr:txBody>
    </xdr:sp>
    <xdr:clientData/>
  </xdr:twoCellAnchor>
  <xdr:twoCellAnchor>
    <xdr:from>
      <xdr:col>0</xdr:col>
      <xdr:colOff>114300</xdr:colOff>
      <xdr:row>290</xdr:row>
      <xdr:rowOff>91508</xdr:rowOff>
    </xdr:from>
    <xdr:to>
      <xdr:col>12</xdr:col>
      <xdr:colOff>426721</xdr:colOff>
      <xdr:row>316</xdr:row>
      <xdr:rowOff>91440</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14300" y="62918408"/>
          <a:ext cx="5882641" cy="4556692"/>
          <a:chOff x="99060" y="46093448"/>
          <a:chExt cx="5882641" cy="4556692"/>
        </a:xfrm>
      </xdr:grpSpPr>
      <xdr:sp macro="" textlink="">
        <xdr:nvSpPr>
          <xdr:cNvPr id="462" name="Government serves best when it serves least.">
            <a:extLst>
              <a:ext uri="{FF2B5EF4-FFF2-40B4-BE49-F238E27FC236}">
                <a16:creationId xmlns:a16="http://schemas.microsoft.com/office/drawing/2014/main" id="{00000000-0008-0000-0000-0000CE010000}"/>
              </a:ext>
            </a:extLst>
          </xdr:cNvPr>
          <xdr:cNvSpPr txBox="1">
            <a:spLocks/>
          </xdr:cNvSpPr>
        </xdr:nvSpPr>
        <xdr:spPr>
          <a:xfrm>
            <a:off x="3238500" y="46101000"/>
            <a:ext cx="2743200" cy="5486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3000" b="1">
                <a:solidFill>
                  <a:srgbClr val="FF3C3C"/>
                </a:solidFill>
                <a:effectLst>
                  <a:outerShdw blurRad="50800" dist="38100" dir="5400000" algn="t" rotWithShape="0">
                    <a:srgbClr val="C00000">
                      <a:alpha val="40000"/>
                    </a:srgbClr>
                  </a:outerShdw>
                </a:effectLst>
                <a:latin typeface="Franklin Gothic Demi" panose="020B0703020102020204" pitchFamily="34" charset="0"/>
                <a:ea typeface="Tahoma" panose="020B0604030504040204" pitchFamily="34" charset="0"/>
                <a:cs typeface="Tahoma" panose="020B0604030504040204" pitchFamily="34" charset="0"/>
              </a:rPr>
              <a:t>If DEEP focused</a:t>
            </a:r>
          </a:p>
        </xdr:txBody>
      </xdr:sp>
      <xdr:sp macro="" textlink="">
        <xdr:nvSpPr>
          <xdr:cNvPr id="463" name="Government exists as a force for good.">
            <a:extLst>
              <a:ext uri="{FF2B5EF4-FFF2-40B4-BE49-F238E27FC236}">
                <a16:creationId xmlns:a16="http://schemas.microsoft.com/office/drawing/2014/main" id="{00000000-0008-0000-0000-0000CF010000}"/>
              </a:ext>
            </a:extLst>
          </xdr:cNvPr>
          <xdr:cNvSpPr txBox="1">
            <a:spLocks/>
          </xdr:cNvSpPr>
        </xdr:nvSpPr>
        <xdr:spPr>
          <a:xfrm>
            <a:off x="99060" y="46093448"/>
            <a:ext cx="2743200" cy="54864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3000" b="1" spc="-50">
                <a:solidFill>
                  <a:srgbClr val="00B0F0"/>
                </a:solidFill>
                <a:effectLst>
                  <a:outerShdw blurRad="50800" dist="38100" dir="5400000" algn="t" rotWithShape="0">
                    <a:srgbClr val="0070C0">
                      <a:alpha val="40000"/>
                    </a:srgbClr>
                  </a:outerShdw>
                </a:effectLst>
                <a:latin typeface="Franklin Gothic Demi" panose="020B0703020102020204" pitchFamily="34" charset="0"/>
                <a:ea typeface="Tahoma" panose="020B0604030504040204" pitchFamily="34" charset="0"/>
                <a:cs typeface="Tahoma" panose="020B0604030504040204" pitchFamily="34" charset="0"/>
              </a:rPr>
              <a:t>If WIDE focused</a:t>
            </a:r>
          </a:p>
        </xdr:txBody>
      </xdr:sp>
      <xdr:sp macro="" textlink="">
        <xdr:nvSpPr>
          <xdr:cNvPr id="622" name="Or?">
            <a:extLst>
              <a:ext uri="{FF2B5EF4-FFF2-40B4-BE49-F238E27FC236}">
                <a16:creationId xmlns:a16="http://schemas.microsoft.com/office/drawing/2014/main" id="{00000000-0008-0000-0000-00006E020000}"/>
              </a:ext>
            </a:extLst>
          </xdr:cNvPr>
          <xdr:cNvSpPr txBox="1">
            <a:spLocks/>
          </xdr:cNvSpPr>
        </xdr:nvSpPr>
        <xdr:spPr>
          <a:xfrm>
            <a:off x="129540" y="47579280"/>
            <a:ext cx="2743200" cy="1143000"/>
          </a:xfrm>
          <a:prstGeom prst="rect">
            <a:avLst/>
          </a:prstGeom>
          <a:solidFill>
            <a:schemeClr val="accent5">
              <a:lumMod val="20000"/>
              <a:lumOff val="80000"/>
            </a:schemeClr>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On</a:t>
            </a:r>
            <a:r>
              <a:rPr lang="en-US" sz="15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the political Left, you see </a:t>
            </a:r>
            <a:r>
              <a:rPr lang="en-US" sz="2400" b="1"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WIDE</a:t>
            </a:r>
            <a:r>
              <a:rPr lang="en-US" sz="24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inclusiveness</a:t>
            </a:r>
            <a:endParaRPr lang="en-US" sz="15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endParaRPr>
          </a:p>
          <a:p>
            <a:pPr marL="0" indent="0" algn="ctr">
              <a:buNone/>
            </a:pPr>
            <a:r>
              <a:rPr lang="en-US" sz="15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for those who uniqueness left them historically out in the cold.</a:t>
            </a:r>
            <a:endParaRPr lang="en-US" sz="15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3" name="Or?">
            <a:extLst>
              <a:ext uri="{FF2B5EF4-FFF2-40B4-BE49-F238E27FC236}">
                <a16:creationId xmlns:a16="http://schemas.microsoft.com/office/drawing/2014/main" id="{00000000-0008-0000-0000-00006F020000}"/>
              </a:ext>
            </a:extLst>
          </xdr:cNvPr>
          <xdr:cNvSpPr txBox="1">
            <a:spLocks/>
          </xdr:cNvSpPr>
        </xdr:nvSpPr>
        <xdr:spPr>
          <a:xfrm>
            <a:off x="3223260" y="47586900"/>
            <a:ext cx="2743200" cy="1143000"/>
          </a:xfrm>
          <a:prstGeom prst="rect">
            <a:avLst/>
          </a:prstGeom>
          <a:solidFill>
            <a:srgbClr val="FFCCCC"/>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500" spc="-4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On</a:t>
            </a:r>
            <a:r>
              <a:rPr lang="en-US" sz="1500"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the political Right, you see </a:t>
            </a:r>
            <a:r>
              <a:rPr lang="en-US" sz="2400" b="1"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DEEP</a:t>
            </a:r>
            <a:r>
              <a:rPr lang="en-US" sz="2400"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cohesiveness</a:t>
            </a:r>
            <a:endParaRPr lang="en-US" sz="1500"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endParaRPr>
          </a:p>
          <a:p>
            <a:pPr marL="0" indent="0" algn="ctr">
              <a:buNone/>
            </a:pPr>
            <a:r>
              <a:rPr lang="en-US" sz="1500" spc="-40" baseline="0">
                <a:ln>
                  <a:solidFill>
                    <a:srgbClr val="C0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for those with a satisfying tradi-tional relationship with each other.</a:t>
            </a:r>
            <a:endParaRPr lang="en-US" sz="1500" spc="-4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4" name="Or?">
            <a:extLst>
              <a:ext uri="{FF2B5EF4-FFF2-40B4-BE49-F238E27FC236}">
                <a16:creationId xmlns:a16="http://schemas.microsoft.com/office/drawing/2014/main" id="{00000000-0008-0000-0000-000070020000}"/>
              </a:ext>
            </a:extLst>
          </xdr:cNvPr>
          <xdr:cNvSpPr txBox="1">
            <a:spLocks/>
          </xdr:cNvSpPr>
        </xdr:nvSpPr>
        <xdr:spPr>
          <a:xfrm>
            <a:off x="3215640" y="49141380"/>
            <a:ext cx="2743200" cy="335280"/>
          </a:xfrm>
          <a:prstGeom prst="rect">
            <a:avLst/>
          </a:prstGeom>
          <a:solidFill>
            <a:schemeClr val="accent5">
              <a:lumMod val="20000"/>
              <a:lumOff val="80000"/>
            </a:schemeClr>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00B050"/>
                  </a:solidFill>
                </a:ln>
                <a:solidFill>
                  <a:srgbClr val="00B05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400" i="1"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than</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spc="-40">
                <a:ln>
                  <a:solidFill>
                    <a:srgbClr val="A05FCD"/>
                  </a:solidFill>
                </a:ln>
                <a:solidFill>
                  <a:srgbClr val="A05FCD"/>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4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spc="-4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5" name="Or?">
            <a:extLst>
              <a:ext uri="{FF2B5EF4-FFF2-40B4-BE49-F238E27FC236}">
                <a16:creationId xmlns:a16="http://schemas.microsoft.com/office/drawing/2014/main" id="{00000000-0008-0000-0000-000071020000}"/>
              </a:ext>
            </a:extLst>
          </xdr:cNvPr>
          <xdr:cNvSpPr txBox="1">
            <a:spLocks/>
          </xdr:cNvSpPr>
        </xdr:nvSpPr>
        <xdr:spPr>
          <a:xfrm>
            <a:off x="129540" y="49133760"/>
            <a:ext cx="2743200" cy="335280"/>
          </a:xfrm>
          <a:prstGeom prst="rect">
            <a:avLst/>
          </a:prstGeom>
          <a:solidFill>
            <a:srgbClr val="FFCCCC"/>
          </a:solidFill>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A05FCD"/>
                  </a:solidFill>
                </a:ln>
                <a:solidFill>
                  <a:srgbClr val="A05FCD"/>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4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400" i="1"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i="1" kern="1200" spc="-40">
                <a:ln>
                  <a:solidFill>
                    <a:srgbClr val="0070C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than</a:t>
            </a:r>
            <a:r>
              <a:rPr lang="en-US" sz="1400" i="1"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400" spc="-40" baseline="0">
                <a:ln>
                  <a:solidFill>
                    <a:srgbClr val="00B050"/>
                  </a:solidFill>
                </a:ln>
                <a:solidFill>
                  <a:srgbClr val="00B05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500" spc="-40" baseline="0">
                <a:ln>
                  <a:solidFill>
                    <a:srgbClr val="FF0000"/>
                  </a:solidFill>
                </a:ln>
                <a:solidFill>
                  <a:srgbClr val="FF000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500" spc="-40">
              <a:ln>
                <a:solidFill>
                  <a:srgbClr val="FF0000"/>
                </a:solidFill>
              </a:ln>
              <a:solidFill>
                <a:srgbClr val="FF000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6" name="Or?">
            <a:extLst>
              <a:ext uri="{FF2B5EF4-FFF2-40B4-BE49-F238E27FC236}">
                <a16:creationId xmlns:a16="http://schemas.microsoft.com/office/drawing/2014/main" id="{00000000-0008-0000-0000-000072020000}"/>
              </a:ext>
            </a:extLst>
          </xdr:cNvPr>
          <xdr:cNvSpPr txBox="1">
            <a:spLocks/>
          </xdr:cNvSpPr>
        </xdr:nvSpPr>
        <xdr:spPr>
          <a:xfrm>
            <a:off x="160020" y="48768000"/>
            <a:ext cx="5806440"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You experience</a:t>
            </a:r>
            <a:r>
              <a:rPr lang="en-US" sz="1400" spc="-4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your </a:t>
            </a:r>
            <a:r>
              <a:rPr lang="en-US" sz="1400" b="1" spc="-4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psychosocial needs</a:t>
            </a:r>
            <a:r>
              <a:rPr lang="en-US" sz="1400" b="0" spc="-40" baseline="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quite differently from one another.</a:t>
            </a:r>
            <a:endParaRPr lang="en-US" sz="1400" spc="-40">
              <a:ln>
                <a:solidFill>
                  <a:srgbClr val="7030A0"/>
                </a:solidFill>
              </a:ln>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627" name="Or?">
            <a:extLst>
              <a:ext uri="{FF2B5EF4-FFF2-40B4-BE49-F238E27FC236}">
                <a16:creationId xmlns:a16="http://schemas.microsoft.com/office/drawing/2014/main" id="{00000000-0008-0000-0000-000073020000}"/>
              </a:ext>
            </a:extLst>
          </xdr:cNvPr>
          <xdr:cNvSpPr txBox="1">
            <a:spLocks/>
          </xdr:cNvSpPr>
        </xdr:nvSpPr>
        <xdr:spPr>
          <a:xfrm>
            <a:off x="190500" y="49545240"/>
            <a:ext cx="5745480" cy="11049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600" b="1" spc="-4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And that's what forms the basis for political differences.</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Not rationally chosen differences. But stubborn needs. </a:t>
            </a:r>
            <a:r>
              <a:rPr lang="en-US" sz="1600" b="1" spc="-7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Your needs exist first, then prioritize you if left unresolved</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Political reasoning emerges </a:t>
            </a:r>
            <a:r>
              <a:rPr lang="en-US" sz="1600" b="1" i="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afterwards</a:t>
            </a:r>
            <a:r>
              <a:rPr lang="en-US" sz="1600" b="1" spc="-40" baseline="0">
                <a:ln>
                  <a:solidFill>
                    <a:srgbClr val="E600E6"/>
                  </a:solidFill>
                </a:ln>
                <a:solidFill>
                  <a:srgbClr val="2D14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for their relief.</a:t>
            </a:r>
            <a:endParaRPr lang="en-US" sz="1600" b="1" spc="-40">
              <a:ln>
                <a:solidFill>
                  <a:srgbClr val="FFD9FF"/>
                </a:solidFill>
              </a:ln>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grpSp>
        <xdr:nvGrpSpPr>
          <xdr:cNvPr id="24" name="Group 23">
            <a:extLst>
              <a:ext uri="{FF2B5EF4-FFF2-40B4-BE49-F238E27FC236}">
                <a16:creationId xmlns:a16="http://schemas.microsoft.com/office/drawing/2014/main" id="{00000000-0008-0000-0000-000018000000}"/>
              </a:ext>
            </a:extLst>
          </xdr:cNvPr>
          <xdr:cNvGrpSpPr/>
        </xdr:nvGrpSpPr>
        <xdr:grpSpPr>
          <a:xfrm>
            <a:off x="129540" y="46649640"/>
            <a:ext cx="5852161" cy="906780"/>
            <a:chOff x="220980" y="38336220"/>
            <a:chExt cx="5852161" cy="906780"/>
          </a:xfrm>
        </xdr:grpSpPr>
        <xdr:sp macro="" textlink="">
          <xdr:nvSpPr>
            <xdr:cNvPr id="1014" name="You believe whatever serves your needs.">
              <a:extLst>
                <a:ext uri="{FF2B5EF4-FFF2-40B4-BE49-F238E27FC236}">
                  <a16:creationId xmlns:a16="http://schemas.microsoft.com/office/drawing/2014/main" id="{C5997F16-A6AD-48A3-ACE7-06861728CD29}"/>
                </a:ext>
              </a:extLst>
            </xdr:cNvPr>
            <xdr:cNvSpPr txBox="1">
              <a:spLocks/>
            </xdr:cNvSpPr>
          </xdr:nvSpPr>
          <xdr:spPr>
            <a:xfrm>
              <a:off x="1379221" y="38732461"/>
              <a:ext cx="1280159" cy="510539"/>
            </a:xfrm>
            <a:prstGeom prst="rect">
              <a:avLst/>
            </a:prstGeom>
            <a:gradFill flip="none" rotWithShape="1">
              <a:gsLst>
                <a:gs pos="75000">
                  <a:srgbClr val="F0CDFF"/>
                </a:gs>
                <a:gs pos="0">
                  <a:schemeClr val="accent5">
                    <a:lumMod val="20000"/>
                    <a:lumOff val="80000"/>
                  </a:schemeClr>
                </a:gs>
              </a:gsLst>
              <a:lin ang="0" scaled="1"/>
              <a:tileRect/>
            </a:gra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1015" name="You believe whatever serves your needs.">
              <a:extLst>
                <a:ext uri="{FF2B5EF4-FFF2-40B4-BE49-F238E27FC236}">
                  <a16:creationId xmlns:a16="http://schemas.microsoft.com/office/drawing/2014/main" id="{B9D57517-50D6-480D-83A0-D0E5C4BD22AA}"/>
                </a:ext>
              </a:extLst>
            </xdr:cNvPr>
            <xdr:cNvSpPr txBox="1">
              <a:spLocks/>
            </xdr:cNvSpPr>
          </xdr:nvSpPr>
          <xdr:spPr>
            <a:xfrm>
              <a:off x="3566161" y="38732461"/>
              <a:ext cx="1280159" cy="510539"/>
            </a:xfrm>
            <a:prstGeom prst="rect">
              <a:avLst/>
            </a:prstGeom>
            <a:gradFill flip="none" rotWithShape="1">
              <a:gsLst>
                <a:gs pos="25000">
                  <a:srgbClr val="F0CDFF"/>
                </a:gs>
                <a:gs pos="100000">
                  <a:srgbClr val="FFCCCC"/>
                </a:gs>
              </a:gsLst>
              <a:lin ang="0" scaled="1"/>
              <a:tileRect/>
            </a:gra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3" name="You believe whatever serves your needs.">
              <a:extLst>
                <a:ext uri="{FF2B5EF4-FFF2-40B4-BE49-F238E27FC236}">
                  <a16:creationId xmlns:a16="http://schemas.microsoft.com/office/drawing/2014/main" id="{00000000-0008-0000-0000-000041030000}"/>
                </a:ext>
              </a:extLst>
            </xdr:cNvPr>
            <xdr:cNvSpPr txBox="1">
              <a:spLocks/>
            </xdr:cNvSpPr>
          </xdr:nvSpPr>
          <xdr:spPr>
            <a:xfrm>
              <a:off x="220981" y="38732461"/>
              <a:ext cx="1280159" cy="510539"/>
            </a:xfrm>
            <a:prstGeom prst="rect">
              <a:avLst/>
            </a:prstGeom>
            <a:solidFill>
              <a:schemeClr val="accent5">
                <a:lumMod val="20000"/>
                <a:lumOff val="80000"/>
              </a:schemeClr>
            </a:solidFill>
          </xdr:spPr>
          <xdr:txBody>
            <a:bodyPr vert="horz" wrap="square" lIns="9144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You</a:t>
              </a:r>
              <a:r>
                <a:rPr lang="en-US" sz="1100" b="0" spc="-50" baseline="0">
                  <a:solidFill>
                    <a:srgbClr val="0070C0"/>
                  </a:solidFill>
                  <a:latin typeface="Arial" panose="020B0604020202020204" pitchFamily="34" charset="0"/>
                  <a:ea typeface="Tahoma" panose="020B0604030504040204" pitchFamily="34" charset="0"/>
                  <a:cs typeface="Arial" panose="020B0604020202020204" pitchFamily="34" charset="0"/>
                </a:rPr>
                <a:t> s</a:t>
              </a: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eek</a:t>
              </a:r>
              <a:r>
                <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rPr>
                <a:t> inclusion</a:t>
              </a:r>
              <a:r>
                <a:rPr lang="en-US" sz="1100" b="0" spc="-50">
                  <a:solidFill>
                    <a:srgbClr val="0070C0"/>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0070C0"/>
                  </a:solidFill>
                  <a:latin typeface="Arial" panose="020B0604020202020204" pitchFamily="34" charset="0"/>
                  <a:ea typeface="Tahoma" panose="020B0604030504040204" pitchFamily="34" charset="0"/>
                  <a:cs typeface="Arial" panose="020B0604020202020204" pitchFamily="34" charset="0"/>
                </a:rPr>
                <a:t> to ease less resolved social needs</a:t>
              </a:r>
              <a:endParaRPr lang="en-US" sz="1100" b="1" spc="-50">
                <a:solidFill>
                  <a:srgbClr val="0070C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5" name="You believe whatever serves your needs.">
              <a:extLst>
                <a:ext uri="{FF2B5EF4-FFF2-40B4-BE49-F238E27FC236}">
                  <a16:creationId xmlns:a16="http://schemas.microsoft.com/office/drawing/2014/main" id="{00000000-0008-0000-0000-000043030000}"/>
                </a:ext>
              </a:extLst>
            </xdr:cNvPr>
            <xdr:cNvSpPr txBox="1">
              <a:spLocks/>
            </xdr:cNvSpPr>
          </xdr:nvSpPr>
          <xdr:spPr>
            <a:xfrm>
              <a:off x="4785361" y="38732461"/>
              <a:ext cx="1280159" cy="510539"/>
            </a:xfrm>
            <a:prstGeom prst="rect">
              <a:avLst/>
            </a:prstGeom>
            <a:solidFill>
              <a:srgbClr val="FFCCCC"/>
            </a:solidFill>
          </xdr:spPr>
          <xdr:txBody>
            <a:bodyPr vert="horz" wrap="square" lIns="0" tIns="45720" rIns="9144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You</a:t>
              </a:r>
              <a:r>
                <a:rPr lang="en-US" sz="1100" b="0" spc="-50" baseline="0">
                  <a:solidFill>
                    <a:srgbClr val="C00000"/>
                  </a:solidFill>
                  <a:latin typeface="Arial" panose="020B0604020202020204" pitchFamily="34" charset="0"/>
                  <a:ea typeface="Tahoma" panose="020B0604030504040204" pitchFamily="34" charset="0"/>
                  <a:cs typeface="Arial" panose="020B0604020202020204" pitchFamily="34" charset="0"/>
                </a:rPr>
                <a:t> s</a:t>
              </a: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eek</a:t>
              </a:r>
              <a:r>
                <a:rPr lang="en-US" sz="1100" b="1" spc="-50">
                  <a:solidFill>
                    <a:srgbClr val="C00000"/>
                  </a:solidFill>
                  <a:latin typeface="Arial" panose="020B0604020202020204" pitchFamily="34" charset="0"/>
                  <a:ea typeface="Tahoma" panose="020B0604030504040204" pitchFamily="34" charset="0"/>
                  <a:cs typeface="Arial" panose="020B0604020202020204" pitchFamily="34" charset="0"/>
                </a:rPr>
                <a:t> freedom</a:t>
              </a:r>
              <a:r>
                <a:rPr lang="en-US" sz="1100" b="0" spc="-50">
                  <a:solidFill>
                    <a:srgbClr val="C00000"/>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C00000"/>
                  </a:solidFill>
                  <a:latin typeface="Arial" panose="020B0604020202020204" pitchFamily="34" charset="0"/>
                  <a:ea typeface="Tahoma" panose="020B0604030504040204" pitchFamily="34" charset="0"/>
                  <a:cs typeface="Arial" panose="020B0604020202020204" pitchFamily="34" charset="0"/>
                </a:rPr>
                <a:t> to ease less resolved personal needs</a:t>
              </a:r>
              <a:endParaRPr lang="en-US" sz="1100" b="1" spc="-50">
                <a:solidFill>
                  <a:srgbClr val="C00000"/>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6" name="You believe whatever serves your needs.">
              <a:extLst>
                <a:ext uri="{FF2B5EF4-FFF2-40B4-BE49-F238E27FC236}">
                  <a16:creationId xmlns:a16="http://schemas.microsoft.com/office/drawing/2014/main" id="{00000000-0008-0000-0000-000044030000}"/>
                </a:ext>
              </a:extLst>
            </xdr:cNvPr>
            <xdr:cNvSpPr txBox="1">
              <a:spLocks/>
            </xdr:cNvSpPr>
          </xdr:nvSpPr>
          <xdr:spPr>
            <a:xfrm>
              <a:off x="2506981" y="38724841"/>
              <a:ext cx="1280159" cy="510539"/>
            </a:xfrm>
            <a:prstGeom prst="rect">
              <a:avLst/>
            </a:prstGeom>
            <a:solidFill>
              <a:srgbClr val="F0CDFF"/>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80000"/>
                </a:lnSpc>
                <a:buNone/>
              </a:pPr>
              <a:r>
                <a:rPr lang="en-US" sz="1100" b="0" spc="-50">
                  <a:solidFill>
                    <a:srgbClr val="4B1E64"/>
                  </a:solidFill>
                  <a:latin typeface="Arial" panose="020B0604020202020204" pitchFamily="34" charset="0"/>
                  <a:ea typeface="Tahoma" panose="020B0604030504040204" pitchFamily="34" charset="0"/>
                  <a:cs typeface="Arial" panose="020B0604020202020204" pitchFamily="34" charset="0"/>
                </a:rPr>
                <a:t>You may seek</a:t>
              </a:r>
              <a:r>
                <a:rPr lang="en-US" sz="1100" b="1" spc="-50">
                  <a:solidFill>
                    <a:srgbClr val="4B1E64"/>
                  </a:solidFill>
                  <a:latin typeface="Arial" panose="020B0604020202020204" pitchFamily="34" charset="0"/>
                  <a:ea typeface="Tahoma" panose="020B0604030504040204" pitchFamily="34" charset="0"/>
                  <a:cs typeface="Arial" panose="020B0604020202020204" pitchFamily="34" charset="0"/>
                </a:rPr>
                <a:t> both</a:t>
              </a:r>
              <a:r>
                <a:rPr lang="en-US" sz="1100" b="0" spc="-50">
                  <a:solidFill>
                    <a:srgbClr val="4B1E64"/>
                  </a:solidFill>
                  <a:latin typeface="Arial" panose="020B0604020202020204" pitchFamily="34" charset="0"/>
                  <a:ea typeface="Tahoma" panose="020B0604030504040204" pitchFamily="34" charset="0"/>
                  <a:cs typeface="Arial" panose="020B0604020202020204" pitchFamily="34" charset="0"/>
                </a:rPr>
                <a:t>:</a:t>
              </a:r>
              <a:r>
                <a:rPr lang="en-US" sz="1100" b="0" spc="-50" baseline="0">
                  <a:solidFill>
                    <a:srgbClr val="4B1E64"/>
                  </a:solidFill>
                  <a:latin typeface="Arial" panose="020B0604020202020204" pitchFamily="34" charset="0"/>
                  <a:ea typeface="Tahoma" panose="020B0604030504040204" pitchFamily="34" charset="0"/>
                  <a:cs typeface="Arial" panose="020B0604020202020204" pitchFamily="34" charset="0"/>
                </a:rPr>
                <a:t> </a:t>
              </a:r>
            </a:p>
            <a:p>
              <a:pPr marL="0" indent="0" algn="ctr">
                <a:lnSpc>
                  <a:spcPct val="80000"/>
                </a:lnSpc>
                <a:buNone/>
              </a:pPr>
              <a:r>
                <a:rPr lang="en-US" sz="1100" b="0" spc="-50" baseline="0">
                  <a:solidFill>
                    <a:srgbClr val="4B1E64"/>
                  </a:solidFill>
                  <a:latin typeface="Arial" panose="020B0604020202020204" pitchFamily="34" charset="0"/>
                  <a:ea typeface="Tahoma" panose="020B0604030504040204" pitchFamily="34" charset="0"/>
                  <a:cs typeface="Arial" panose="020B0604020202020204" pitchFamily="34" charset="0"/>
                </a:rPr>
                <a:t>personal &amp; social needs equally</a:t>
              </a:r>
              <a:endParaRPr lang="en-US" sz="1100" b="1" spc="-50">
                <a:solidFill>
                  <a:srgbClr val="4B1E64"/>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7" name="You believe whatever serves your needs.">
              <a:extLst>
                <a:ext uri="{FF2B5EF4-FFF2-40B4-BE49-F238E27FC236}">
                  <a16:creationId xmlns:a16="http://schemas.microsoft.com/office/drawing/2014/main" id="{00000000-0008-0000-0000-000045030000}"/>
                </a:ext>
              </a:extLst>
            </xdr:cNvPr>
            <xdr:cNvSpPr txBox="1">
              <a:spLocks/>
            </xdr:cNvSpPr>
          </xdr:nvSpPr>
          <xdr:spPr>
            <a:xfrm>
              <a:off x="220980" y="38336220"/>
              <a:ext cx="2743200" cy="365760"/>
            </a:xfrm>
            <a:prstGeom prst="rect">
              <a:avLst/>
            </a:prstGeom>
            <a:solidFill>
              <a:srgbClr val="002060"/>
            </a:solidFill>
          </xdr:spPr>
          <xdr:txBody>
            <a:bodyPr vert="horz" wrap="square" lIns="45720" tIns="45720" rIns="4572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200" b="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you</a:t>
              </a:r>
              <a:r>
                <a:rPr lang="en-US" sz="1200" b="0"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a:t>
              </a:r>
              <a:r>
                <a:rPr lang="en-US" sz="1200" b="1"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f</a:t>
              </a:r>
              <a:r>
                <a:rPr lang="en-US" sz="1200" b="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ocus</a:t>
              </a:r>
              <a:r>
                <a:rPr lang="en-US" sz="1200" b="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more on</a:t>
              </a:r>
              <a:r>
                <a:rPr lang="en-US" sz="1200" b="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a:t>
              </a:r>
              <a:r>
                <a:rPr lang="en-US" sz="1200" b="0" i="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social equality </a:t>
              </a:r>
              <a:r>
                <a:rPr lang="en-US" sz="1200" b="0" i="0"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than</a:t>
              </a:r>
              <a:r>
                <a:rPr lang="en-US" sz="1200" b="0" i="0"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 on </a:t>
              </a:r>
              <a:r>
                <a:rPr lang="en-US" sz="1200" b="0" i="1" spc="-50" baseline="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rPr>
                <a:t>individual freedoms</a:t>
              </a:r>
              <a:endParaRPr lang="en-US" sz="1200" b="1" i="1" spc="-50">
                <a:solidFill>
                  <a:schemeClr val="accent5">
                    <a:lumMod val="20000"/>
                    <a:lumOff val="80000"/>
                  </a:schemeClr>
                </a:solidFill>
                <a:latin typeface="Arial" panose="020B0604020202020204" pitchFamily="34" charset="0"/>
                <a:ea typeface="Tahoma" panose="020B0604030504040204" pitchFamily="34" charset="0"/>
                <a:cs typeface="Arial" panose="020B0604020202020204" pitchFamily="34" charset="0"/>
              </a:endParaRPr>
            </a:p>
          </xdr:txBody>
        </xdr:sp>
        <xdr:sp macro="" textlink="">
          <xdr:nvSpPr>
            <xdr:cNvPr id="838" name="You believe whatever serves your needs.">
              <a:extLst>
                <a:ext uri="{FF2B5EF4-FFF2-40B4-BE49-F238E27FC236}">
                  <a16:creationId xmlns:a16="http://schemas.microsoft.com/office/drawing/2014/main" id="{00000000-0008-0000-0000-000046030000}"/>
                </a:ext>
              </a:extLst>
            </xdr:cNvPr>
            <xdr:cNvSpPr txBox="1">
              <a:spLocks/>
            </xdr:cNvSpPr>
          </xdr:nvSpPr>
          <xdr:spPr>
            <a:xfrm>
              <a:off x="3329941" y="38336220"/>
              <a:ext cx="2743200" cy="365760"/>
            </a:xfrm>
            <a:prstGeom prst="rect">
              <a:avLst/>
            </a:prstGeom>
            <a:solidFill>
              <a:srgbClr val="C00000"/>
            </a:solidFill>
          </xdr:spPr>
          <xdr:txBody>
            <a:bodyPr vert="horz" wrap="square" lIns="45720" tIns="45720" rIns="4572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200" b="0" spc="-70">
                  <a:solidFill>
                    <a:srgbClr val="FFCCCC"/>
                  </a:solidFill>
                  <a:latin typeface="Arial" panose="020B0604020202020204" pitchFamily="34" charset="0"/>
                  <a:ea typeface="Tahoma" panose="020B0604030504040204" pitchFamily="34" charset="0"/>
                  <a:cs typeface="Arial" panose="020B0604020202020204" pitchFamily="34" charset="0"/>
                </a:rPr>
                <a:t>you</a:t>
              </a:r>
              <a:r>
                <a:rPr lang="en-US" sz="1200" b="0" spc="-70" baseline="0">
                  <a:solidFill>
                    <a:srgbClr val="FFCCCC"/>
                  </a:solidFill>
                  <a:latin typeface="Arial" panose="020B0604020202020204" pitchFamily="34" charset="0"/>
                  <a:ea typeface="Tahoma" panose="020B0604030504040204" pitchFamily="34" charset="0"/>
                  <a:cs typeface="Arial" panose="020B0604020202020204" pitchFamily="34" charset="0"/>
                </a:rPr>
                <a:t> </a:t>
              </a:r>
              <a:r>
                <a:rPr lang="en-US" sz="1200" b="1" spc="-70" baseline="0">
                  <a:solidFill>
                    <a:srgbClr val="FFCCCC"/>
                  </a:solidFill>
                  <a:latin typeface="Arial" panose="020B0604020202020204" pitchFamily="34" charset="0"/>
                  <a:ea typeface="Tahoma" panose="020B0604030504040204" pitchFamily="34" charset="0"/>
                  <a:cs typeface="Arial" panose="020B0604020202020204" pitchFamily="34" charset="0"/>
                </a:rPr>
                <a:t>f</a:t>
              </a:r>
              <a:r>
                <a:rPr lang="en-US" sz="1200" b="1" spc="-70">
                  <a:solidFill>
                    <a:srgbClr val="FFCCCC"/>
                  </a:solidFill>
                  <a:latin typeface="Arial" panose="020B0604020202020204" pitchFamily="34" charset="0"/>
                  <a:ea typeface="Tahoma" panose="020B0604030504040204" pitchFamily="34" charset="0"/>
                  <a:cs typeface="Arial" panose="020B0604020202020204" pitchFamily="34" charset="0"/>
                </a:rPr>
                <a:t>ocus</a:t>
              </a:r>
              <a:r>
                <a:rPr lang="en-US" sz="1200" b="0" spc="-70">
                  <a:solidFill>
                    <a:srgbClr val="FFCCCC"/>
                  </a:solidFill>
                  <a:latin typeface="Arial" panose="020B0604020202020204" pitchFamily="34" charset="0"/>
                  <a:ea typeface="Tahoma" panose="020B0604030504040204" pitchFamily="34" charset="0"/>
                  <a:cs typeface="Arial" panose="020B0604020202020204" pitchFamily="34" charset="0"/>
                </a:rPr>
                <a:t> more on </a:t>
              </a:r>
              <a:r>
                <a:rPr lang="en-US" sz="1200" b="0" i="1" spc="-70">
                  <a:solidFill>
                    <a:srgbClr val="FFCCCC"/>
                  </a:solidFill>
                  <a:latin typeface="Arial" panose="020B0604020202020204" pitchFamily="34" charset="0"/>
                  <a:ea typeface="Tahoma" panose="020B0604030504040204" pitchFamily="34" charset="0"/>
                  <a:cs typeface="Arial" panose="020B0604020202020204" pitchFamily="34" charset="0"/>
                </a:rPr>
                <a:t>individual freedoms</a:t>
              </a:r>
              <a:r>
                <a:rPr lang="en-US" sz="1200" b="0" i="1" spc="-70" baseline="0">
                  <a:solidFill>
                    <a:srgbClr val="FFCCCC"/>
                  </a:solidFill>
                  <a:latin typeface="Arial" panose="020B0604020202020204" pitchFamily="34" charset="0"/>
                  <a:ea typeface="Tahoma" panose="020B0604030504040204" pitchFamily="34" charset="0"/>
                  <a:cs typeface="Arial" panose="020B0604020202020204" pitchFamily="34" charset="0"/>
                </a:rPr>
                <a:t> </a:t>
              </a:r>
              <a:r>
                <a:rPr lang="en-US" sz="1200" b="0" i="0" spc="-70" baseline="0">
                  <a:solidFill>
                    <a:srgbClr val="FFCCCC"/>
                  </a:solidFill>
                  <a:latin typeface="Arial" panose="020B0604020202020204" pitchFamily="34" charset="0"/>
                  <a:ea typeface="Tahoma" panose="020B0604030504040204" pitchFamily="34" charset="0"/>
                  <a:cs typeface="Arial" panose="020B0604020202020204" pitchFamily="34" charset="0"/>
                </a:rPr>
                <a:t>than </a:t>
              </a:r>
              <a:r>
                <a:rPr lang="en-US" sz="1200" b="0" i="0" spc="-50" baseline="0">
                  <a:solidFill>
                    <a:srgbClr val="FFCCCC"/>
                  </a:solidFill>
                  <a:latin typeface="Arial" panose="020B0604020202020204" pitchFamily="34" charset="0"/>
                  <a:ea typeface="Tahoma" panose="020B0604030504040204" pitchFamily="34" charset="0"/>
                  <a:cs typeface="Arial" panose="020B0604020202020204" pitchFamily="34" charset="0"/>
                </a:rPr>
                <a:t>on </a:t>
              </a:r>
              <a:r>
                <a:rPr lang="en-US" sz="1200" b="0" i="1" spc="-50" baseline="0">
                  <a:solidFill>
                    <a:srgbClr val="FFCCCC"/>
                  </a:solidFill>
                  <a:latin typeface="Arial" panose="020B0604020202020204" pitchFamily="34" charset="0"/>
                  <a:ea typeface="Tahoma" panose="020B0604030504040204" pitchFamily="34" charset="0"/>
                  <a:cs typeface="Arial" panose="020B0604020202020204" pitchFamily="34" charset="0"/>
                </a:rPr>
                <a:t>social equality</a:t>
              </a:r>
              <a:endParaRPr lang="en-US" sz="1200" b="1" spc="-50">
                <a:solidFill>
                  <a:srgbClr val="FFCCCC"/>
                </a:solidFill>
                <a:latin typeface="Arial" panose="020B0604020202020204" pitchFamily="34" charset="0"/>
                <a:ea typeface="Tahoma" panose="020B0604030504040204" pitchFamily="34" charset="0"/>
                <a:cs typeface="Arial" panose="020B0604020202020204" pitchFamily="34" charset="0"/>
              </a:endParaRPr>
            </a:p>
          </xdr:txBody>
        </xdr:sp>
      </xdr:grpSp>
      <xdr:sp macro="" textlink="">
        <xdr:nvSpPr>
          <xdr:cNvPr id="1585" name="Or?">
            <a:extLst>
              <a:ext uri="{FF2B5EF4-FFF2-40B4-BE49-F238E27FC236}">
                <a16:creationId xmlns:a16="http://schemas.microsoft.com/office/drawing/2014/main" id="{8A6901D2-6D4A-4B93-9CCB-13E2D9DA1894}"/>
              </a:ext>
            </a:extLst>
          </xdr:cNvPr>
          <xdr:cNvSpPr txBox="1">
            <a:spLocks/>
          </xdr:cNvSpPr>
        </xdr:nvSpPr>
        <xdr:spPr>
          <a:xfrm>
            <a:off x="2903220" y="49118520"/>
            <a:ext cx="320040" cy="3657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buNone/>
            </a:pPr>
            <a:r>
              <a:rPr lang="en-US" sz="1400" spc="-40">
                <a:ln>
                  <a:solidFill>
                    <a:srgbClr val="E600E6"/>
                  </a:solidFill>
                </a:ln>
                <a:solidFill>
                  <a:srgbClr val="FF3CFF"/>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or</a:t>
            </a:r>
            <a:endParaRPr lang="en-US" sz="1400" spc="-40">
              <a:ln>
                <a:solidFill>
                  <a:srgbClr val="FFD9FF"/>
                </a:solidFill>
              </a:ln>
              <a:solidFill>
                <a:srgbClr val="C304C8"/>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355</xdr:row>
      <xdr:rowOff>85725</xdr:rowOff>
    </xdr:from>
    <xdr:to>
      <xdr:col>7</xdr:col>
      <xdr:colOff>0</xdr:colOff>
      <xdr:row>363</xdr:row>
      <xdr:rowOff>55245</xdr:rowOff>
    </xdr:to>
    <xdr:sp macro="" textlink="">
      <xdr:nvSpPr>
        <xdr:cNvPr id="858" name="WIDE">
          <a:extLst>
            <a:ext uri="{FF2B5EF4-FFF2-40B4-BE49-F238E27FC236}">
              <a16:creationId xmlns:a16="http://schemas.microsoft.com/office/drawing/2014/main" id="{00000000-0008-0000-0000-00005A030000}"/>
            </a:ext>
          </a:extLst>
        </xdr:cNvPr>
        <xdr:cNvSpPr txBox="1"/>
      </xdr:nvSpPr>
      <xdr:spPr>
        <a:xfrm>
          <a:off x="121920" y="66006345"/>
          <a:ext cx="2971800" cy="1371600"/>
        </a:xfrm>
        <a:prstGeom prst="rect">
          <a:avLst/>
        </a:prstGeom>
        <a:noFill/>
        <a:ln>
          <a:noFill/>
        </a:ln>
      </xdr:spPr>
      <xdr:txBody>
        <a:bodyPr rot="0" spcFirstLastPara="0" vert="horz" wrap="square" lIns="91440" tIns="45720" rIns="91440" bIns="45720" numCol="1" spcCol="0" rtlCol="0" fromWordArt="0" anchor="t" anchorCtr="0" forceAA="0" compatLnSpc="1">
          <a:prstTxWarp prst="textInflat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7200">
              <a:ln>
                <a:solidFill>
                  <a:schemeClr val="bg1"/>
                </a:solidFill>
              </a:ln>
              <a:gradFill>
                <a:gsLst>
                  <a:gs pos="0">
                    <a:srgbClr val="1F4E79"/>
                  </a:gs>
                  <a:gs pos="50000">
                    <a:srgbClr val="5B9BD5"/>
                  </a:gs>
                  <a:gs pos="100000">
                    <a:srgbClr val="9DC3E6"/>
                  </a:gs>
                </a:gsLst>
                <a:lin ang="5400000" scaled="0"/>
              </a:gradFill>
              <a:effectLst>
                <a:innerShdw blurRad="63500" dist="50800" dir="54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rPr>
            <a:t>WIDE</a:t>
          </a:r>
          <a:endParaRPr lang="en-US" sz="7200">
            <a:ln>
              <a:solidFill>
                <a:schemeClr val="bg1"/>
              </a:solidFill>
            </a:ln>
            <a:effectLst>
              <a:innerShdw blurRad="63500" dist="50800" dir="54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36467</xdr:colOff>
      <xdr:row>355</xdr:row>
      <xdr:rowOff>91440</xdr:rowOff>
    </xdr:from>
    <xdr:to>
      <xdr:col>13</xdr:col>
      <xdr:colOff>36467</xdr:colOff>
      <xdr:row>363</xdr:row>
      <xdr:rowOff>60960</xdr:rowOff>
    </xdr:to>
    <xdr:sp macro="" textlink="">
      <xdr:nvSpPr>
        <xdr:cNvPr id="859" name="DEEP">
          <a:extLst>
            <a:ext uri="{FF2B5EF4-FFF2-40B4-BE49-F238E27FC236}">
              <a16:creationId xmlns:a16="http://schemas.microsoft.com/office/drawing/2014/main" id="{00000000-0008-0000-0000-00005B030000}"/>
            </a:ext>
          </a:extLst>
        </xdr:cNvPr>
        <xdr:cNvSpPr txBox="1"/>
      </xdr:nvSpPr>
      <xdr:spPr>
        <a:xfrm>
          <a:off x="3130187" y="66012060"/>
          <a:ext cx="2971800" cy="1371600"/>
        </a:xfrm>
        <a:prstGeom prst="rect">
          <a:avLst/>
        </a:prstGeom>
        <a:noFill/>
        <a:ln>
          <a:noFill/>
        </a:ln>
      </xdr:spPr>
      <xdr:txBody>
        <a:bodyPr rot="0" spcFirstLastPara="0" vert="horz" wrap="square" lIns="91440" tIns="45720" rIns="91440" bIns="45720" numCol="1" spcCol="0" rtlCol="0" fromWordArt="0" anchor="t" anchorCtr="0" forceAA="0" compatLnSpc="1">
          <a:prstTxWarp prst="textInflat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7200">
              <a:ln>
                <a:solidFill>
                  <a:schemeClr val="bg1"/>
                </a:solidFill>
              </a:ln>
              <a:gradFill>
                <a:gsLst>
                  <a:gs pos="0">
                    <a:srgbClr val="9B4042"/>
                  </a:gs>
                  <a:gs pos="50000">
                    <a:srgbClr val="DF5F63"/>
                  </a:gs>
                  <a:gs pos="100000">
                    <a:srgbClr val="FF7277"/>
                  </a:gs>
                </a:gsLst>
                <a:lin ang="16200000" scaled="0"/>
              </a:gradFill>
              <a:effectLst>
                <a:innerShdw blurRad="63500" dist="50800" dir="162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rPr>
            <a:t>DEEP</a:t>
          </a:r>
          <a:endParaRPr lang="en-US" sz="7200">
            <a:ln>
              <a:solidFill>
                <a:schemeClr val="bg1"/>
              </a:solidFill>
            </a:ln>
            <a:effectLst>
              <a:innerShdw blurRad="63500" dist="50800" dir="16200000">
                <a:schemeClr val="bg1">
                  <a:alpha val="50000"/>
                </a:schemeClr>
              </a:inn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7</xdr:col>
      <xdr:colOff>239859</xdr:colOff>
      <xdr:row>388</xdr:row>
      <xdr:rowOff>129540</xdr:rowOff>
    </xdr:from>
    <xdr:to>
      <xdr:col>13</xdr:col>
      <xdr:colOff>11259</xdr:colOff>
      <xdr:row>393</xdr:row>
      <xdr:rowOff>167640</xdr:rowOff>
    </xdr:to>
    <xdr:sp macro="" textlink="">
      <xdr:nvSpPr>
        <xdr:cNvPr id="862" name="DEEP emphasis">
          <a:extLst>
            <a:ext uri="{FF2B5EF4-FFF2-40B4-BE49-F238E27FC236}">
              <a16:creationId xmlns:a16="http://schemas.microsoft.com/office/drawing/2014/main" id="{00000000-0008-0000-0000-00005E030000}"/>
            </a:ext>
          </a:extLst>
        </xdr:cNvPr>
        <xdr:cNvSpPr/>
      </xdr:nvSpPr>
      <xdr:spPr>
        <a:xfrm>
          <a:off x="3333579" y="72161400"/>
          <a:ext cx="2743200" cy="91440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Since my </a:t>
          </a:r>
          <a:r>
            <a:rPr lang="en-US" sz="1800" b="1">
              <a:ln w="18415" cmpd="sng">
                <a:solidFill>
                  <a:srgbClr val="E1FFEB"/>
                </a:solidFill>
                <a:prstDash val="solid"/>
              </a:ln>
              <a:solidFill>
                <a:srgbClr val="00F587"/>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b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b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are less resolved than my </a:t>
          </a:r>
          <a:r>
            <a:rPr lang="en-US" sz="1800" b="1">
              <a:ln w="18415" cmpd="sng">
                <a:solidFill>
                  <a:srgbClr val="EBDCFF"/>
                </a:solidFill>
                <a:prstDash val="solid"/>
              </a:ln>
              <a:solidFill>
                <a:srgbClr val="CC66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198727</xdr:colOff>
      <xdr:row>401</xdr:row>
      <xdr:rowOff>71036</xdr:rowOff>
    </xdr:from>
    <xdr:to>
      <xdr:col>12</xdr:col>
      <xdr:colOff>465427</xdr:colOff>
      <xdr:row>405</xdr:row>
      <xdr:rowOff>71036</xdr:rowOff>
    </xdr:to>
    <xdr:sp macro="" textlink="">
      <xdr:nvSpPr>
        <xdr:cNvPr id="863" name="DEEP - opposite">
          <a:extLst>
            <a:ext uri="{FF2B5EF4-FFF2-40B4-BE49-F238E27FC236}">
              <a16:creationId xmlns:a16="http://schemas.microsoft.com/office/drawing/2014/main" id="{00000000-0008-0000-0000-00005F030000}"/>
            </a:ext>
          </a:extLst>
        </xdr:cNvPr>
        <xdr:cNvSpPr/>
      </xdr:nvSpPr>
      <xdr:spPr>
        <a:xfrm>
          <a:off x="3292447" y="74381276"/>
          <a:ext cx="2743200" cy="70866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b="1">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believe </a:t>
          </a:r>
          <a:r>
            <a:rPr lang="en-US" sz="18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opposite to what</a:t>
          </a:r>
          <a:r>
            <a:rPr lang="en-US" sz="18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kern="120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you believe</a:t>
          </a:r>
          <a:r>
            <a:rPr lang="en-US" sz="18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388</xdr:row>
      <xdr:rowOff>129539</xdr:rowOff>
    </xdr:from>
    <xdr:to>
      <xdr:col>6</xdr:col>
      <xdr:colOff>266700</xdr:colOff>
      <xdr:row>394</xdr:row>
      <xdr:rowOff>6310</xdr:rowOff>
    </xdr:to>
    <xdr:sp macro="" textlink="">
      <xdr:nvSpPr>
        <xdr:cNvPr id="864" name="WIDE emphasis">
          <a:extLst>
            <a:ext uri="{FF2B5EF4-FFF2-40B4-BE49-F238E27FC236}">
              <a16:creationId xmlns:a16="http://schemas.microsoft.com/office/drawing/2014/main" id="{00000000-0008-0000-0000-000060030000}"/>
            </a:ext>
          </a:extLst>
        </xdr:cNvPr>
        <xdr:cNvSpPr/>
      </xdr:nvSpPr>
      <xdr:spPr>
        <a:xfrm>
          <a:off x="121920" y="80551019"/>
          <a:ext cx="2743200" cy="928331"/>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Since my </a:t>
          </a:r>
          <a:r>
            <a:rPr lang="en-US" sz="1800" b="1">
              <a:ln w="18415" cmpd="sng">
                <a:solidFill>
                  <a:srgbClr val="EBDCFF"/>
                </a:solidFill>
                <a:prstDash val="solid"/>
              </a:ln>
              <a:solidFill>
                <a:srgbClr val="CC66FF"/>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800" b="1">
              <a:ln w="18415" cmpd="sng">
                <a:solidFill>
                  <a:srgbClr val="FFFFFF"/>
                </a:solidFill>
                <a:prstDash val="solid"/>
              </a:ln>
              <a:solidFill>
                <a:srgbClr val="E4C9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br>
            <a:rPr lang="en-US" sz="1800" b="1">
              <a:ln w="18415" cmpd="sng">
                <a:solidFill>
                  <a:srgbClr val="FFFFFF"/>
                </a:solidFill>
                <a:prstDash val="solid"/>
              </a:ln>
              <a:solidFill>
                <a:srgbClr val="E4C9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b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are less resolved than my </a:t>
          </a:r>
          <a:r>
            <a:rPr lang="en-US" sz="1800" b="1">
              <a:ln w="18415" cmpd="sng">
                <a:solidFill>
                  <a:srgbClr val="E1FFEB"/>
                </a:solidFill>
                <a:prstDash val="solid"/>
              </a:ln>
              <a:solidFill>
                <a:srgbClr val="00F587"/>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401</xdr:row>
      <xdr:rowOff>71036</xdr:rowOff>
    </xdr:from>
    <xdr:to>
      <xdr:col>6</xdr:col>
      <xdr:colOff>266700</xdr:colOff>
      <xdr:row>405</xdr:row>
      <xdr:rowOff>34901</xdr:rowOff>
    </xdr:to>
    <xdr:sp macro="" textlink="">
      <xdr:nvSpPr>
        <xdr:cNvPr id="865" name="WIDE - opposite">
          <a:extLst>
            <a:ext uri="{FF2B5EF4-FFF2-40B4-BE49-F238E27FC236}">
              <a16:creationId xmlns:a16="http://schemas.microsoft.com/office/drawing/2014/main" id="{00000000-0008-0000-0000-000061030000}"/>
            </a:ext>
          </a:extLst>
        </xdr:cNvPr>
        <xdr:cNvSpPr/>
      </xdr:nvSpPr>
      <xdr:spPr>
        <a:xfrm>
          <a:off x="121920" y="74381276"/>
          <a:ext cx="2743200" cy="672525"/>
        </a:xfrm>
        <a:prstGeom prst="rect">
          <a:avLst/>
        </a:prstGeom>
        <a:noFill/>
        <a:effectLst>
          <a:glow rad="127000">
            <a:srgbClr val="002060"/>
          </a:glow>
        </a:effectLst>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kern="120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believe </a:t>
          </a:r>
          <a:r>
            <a:rPr lang="en-US" sz="18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opposite to what </a:t>
          </a:r>
          <a:r>
            <a:rPr lang="en-US" sz="1800" b="1" kern="1200">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you believe</a:t>
          </a:r>
          <a:r>
            <a:rPr lang="en-US" sz="1800" b="1">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49359</xdr:colOff>
      <xdr:row>394</xdr:row>
      <xdr:rowOff>22860</xdr:rowOff>
    </xdr:from>
    <xdr:to>
      <xdr:col>13</xdr:col>
      <xdr:colOff>3639</xdr:colOff>
      <xdr:row>400</xdr:row>
      <xdr:rowOff>160020</xdr:rowOff>
    </xdr:to>
    <xdr:sp macro="" textlink="">
      <xdr:nvSpPr>
        <xdr:cNvPr id="866" name="DEEP emphasis">
          <a:extLst>
            <a:ext uri="{FF2B5EF4-FFF2-40B4-BE49-F238E27FC236}">
              <a16:creationId xmlns:a16="http://schemas.microsoft.com/office/drawing/2014/main" id="{00000000-0008-0000-0000-000062030000}"/>
            </a:ext>
          </a:extLst>
        </xdr:cNvPr>
        <xdr:cNvSpPr/>
      </xdr:nvSpPr>
      <xdr:spPr>
        <a:xfrm>
          <a:off x="3143079" y="73106280"/>
          <a:ext cx="2926080" cy="118872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 must prioritize easing my </a:t>
          </a:r>
          <a:r>
            <a:rPr lang="en-US" sz="1800" b="1">
              <a:ln w="18415" cmpd="sng">
                <a:solidFill>
                  <a:srgbClr val="E1FFEB"/>
                </a:solidFill>
                <a:prstDash val="solid"/>
              </a:ln>
              <a:solidFill>
                <a:srgbClr val="00F587"/>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while</a:t>
          </a:r>
          <a:r>
            <a:rPr lang="en-US" sz="18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guarding my more resolved </a:t>
          </a:r>
          <a:r>
            <a:rPr lang="en-US" sz="1800" b="1">
              <a:ln w="18415" cmpd="sng">
                <a:solidFill>
                  <a:srgbClr val="EBDCFF"/>
                </a:solidFill>
                <a:prstDash val="solid"/>
              </a:ln>
              <a:solidFill>
                <a:srgbClr val="CC66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394</xdr:row>
      <xdr:rowOff>22859</xdr:rowOff>
    </xdr:from>
    <xdr:to>
      <xdr:col>6</xdr:col>
      <xdr:colOff>449580</xdr:colOff>
      <xdr:row>401</xdr:row>
      <xdr:rowOff>3036</xdr:rowOff>
    </xdr:to>
    <xdr:sp macro="" textlink="">
      <xdr:nvSpPr>
        <xdr:cNvPr id="867" name="WIDE emphasis">
          <a:extLst>
            <a:ext uri="{FF2B5EF4-FFF2-40B4-BE49-F238E27FC236}">
              <a16:creationId xmlns:a16="http://schemas.microsoft.com/office/drawing/2014/main" id="{00000000-0008-0000-0000-000063030000}"/>
            </a:ext>
          </a:extLst>
        </xdr:cNvPr>
        <xdr:cNvSpPr/>
      </xdr:nvSpPr>
      <xdr:spPr>
        <a:xfrm>
          <a:off x="121920" y="73106279"/>
          <a:ext cx="2926080" cy="12069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 must prioritize</a:t>
          </a:r>
          <a:r>
            <a:rPr lang="en-US" sz="18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easing my </a:t>
          </a:r>
          <a:r>
            <a:rPr lang="en-US" sz="1800" b="1" kern="1200">
              <a:ln w="18415" cmpd="sng">
                <a:solidFill>
                  <a:srgbClr val="EBDCFF"/>
                </a:solidFill>
                <a:prstDash val="solid"/>
              </a:ln>
              <a:solidFill>
                <a:srgbClr val="CC66FF"/>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8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while guarding my more resolved </a:t>
          </a:r>
          <a:r>
            <a:rPr lang="en-US" sz="1800" b="1" kern="1200">
              <a:ln w="18415" cmpd="sng">
                <a:solidFill>
                  <a:srgbClr val="E1FFEB"/>
                </a:solidFill>
                <a:prstDash val="solid"/>
              </a:ln>
              <a:solidFill>
                <a:srgbClr val="00F587"/>
              </a:solidFill>
              <a:effectLst>
                <a:glow rad="76200">
                  <a:srgbClr val="00206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self-needs</a:t>
          </a:r>
          <a:r>
            <a:rPr lang="en-US" sz="1800" b="1" baseline="0">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1800" b="1">
            <a:ln w="18415" cmpd="sng">
              <a:solidFill>
                <a:srgbClr val="FFFFFF"/>
              </a:solidFill>
              <a:prstDash val="solid"/>
            </a:ln>
            <a:solidFill>
              <a:srgbClr val="FFFFFF"/>
            </a:soli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198727</xdr:colOff>
      <xdr:row>405</xdr:row>
      <xdr:rowOff>48176</xdr:rowOff>
    </xdr:from>
    <xdr:to>
      <xdr:col>12</xdr:col>
      <xdr:colOff>465427</xdr:colOff>
      <xdr:row>410</xdr:row>
      <xdr:rowOff>55796</xdr:rowOff>
    </xdr:to>
    <xdr:sp macro="" textlink="">
      <xdr:nvSpPr>
        <xdr:cNvPr id="870" name="DEEP - opposite">
          <a:extLst>
            <a:ext uri="{FF2B5EF4-FFF2-40B4-BE49-F238E27FC236}">
              <a16:creationId xmlns:a16="http://schemas.microsoft.com/office/drawing/2014/main" id="{00000000-0008-0000-0000-000066030000}"/>
            </a:ext>
          </a:extLst>
        </xdr:cNvPr>
        <xdr:cNvSpPr/>
      </xdr:nvSpPr>
      <xdr:spPr>
        <a:xfrm>
          <a:off x="3292447" y="75067076"/>
          <a:ext cx="2743200" cy="914400"/>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8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Because our opposite set of affected needs priortize </a:t>
          </a:r>
          <a:r>
            <a:rPr lang="en-US" sz="1800" b="1" kern="1200">
              <a:ln w="18415" cmpd="sng">
                <a:solidFill>
                  <a:srgbClr val="FFFFFF"/>
                </a:solidFill>
                <a:prstDash val="solid"/>
              </a:ln>
              <a:solidFill>
                <a:srgbClr val="FFFFFF"/>
              </a:solidFill>
              <a:effectLst>
                <a:glow rad="76200">
                  <a:srgbClr val="C00000">
                    <a:alpha val="7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our beliefs</a:t>
          </a:r>
          <a:r>
            <a:rPr lang="en-US" sz="1800" b="1" kern="1200">
              <a:ln w="18415" cmpd="sng">
                <a:solidFill>
                  <a:srgbClr val="FFFFFF"/>
                </a:solidFill>
                <a:prstDash val="solid"/>
              </a:ln>
              <a:solidFill>
                <a:srgbClr val="FFFFFF"/>
              </a:solidFill>
              <a:effectLst>
                <a:glow rad="76200">
                  <a:schemeClr val="bg1">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0</xdr:colOff>
      <xdr:row>405</xdr:row>
      <xdr:rowOff>48176</xdr:rowOff>
    </xdr:from>
    <xdr:to>
      <xdr:col>6</xdr:col>
      <xdr:colOff>266700</xdr:colOff>
      <xdr:row>410</xdr:row>
      <xdr:rowOff>69727</xdr:rowOff>
    </xdr:to>
    <xdr:sp macro="" textlink="">
      <xdr:nvSpPr>
        <xdr:cNvPr id="871" name="WIDE - opposite">
          <a:extLst>
            <a:ext uri="{FF2B5EF4-FFF2-40B4-BE49-F238E27FC236}">
              <a16:creationId xmlns:a16="http://schemas.microsoft.com/office/drawing/2014/main" id="{00000000-0008-0000-0000-000067030000}"/>
            </a:ext>
          </a:extLst>
        </xdr:cNvPr>
        <xdr:cNvSpPr/>
      </xdr:nvSpPr>
      <xdr:spPr>
        <a:xfrm>
          <a:off x="121920" y="75067076"/>
          <a:ext cx="2743200" cy="928331"/>
        </a:xfrm>
        <a:prstGeom prst="rect">
          <a:avLst/>
        </a:prstGeom>
        <a:noFill/>
        <a:effectLst>
          <a:glow rad="127000">
            <a:srgbClr val="002060"/>
          </a:glow>
        </a:effectLst>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kern="1200">
              <a:ln w="18415" cmpd="sng">
                <a:solidFill>
                  <a:srgbClr val="FFFFFF"/>
                </a:solidFill>
                <a:prstDash val="solid"/>
              </a:ln>
              <a:solidFill>
                <a:srgbClr val="FFFFFF"/>
              </a:solidFill>
              <a:effectLst>
                <a:glow rad="76200">
                  <a:schemeClr val="bg1">
                    <a:lumMod val="50000"/>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Because our opposite set of affected needs priortize </a:t>
          </a:r>
          <a:r>
            <a:rPr lang="en-US" sz="1800" b="1" kern="1200" baseline="0">
              <a:ln w="18415" cmpd="sng">
                <a:solidFill>
                  <a:srgbClr val="FFFFFF"/>
                </a:solidFill>
                <a:prstDash val="solid"/>
              </a:ln>
              <a:solidFill>
                <a:srgbClr val="FFFFFF"/>
              </a:solidFill>
              <a:effectLst>
                <a:glow rad="63500">
                  <a:schemeClr val="accent1">
                    <a:satMod val="175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our beliefs</a:t>
          </a:r>
          <a:r>
            <a:rPr lang="en-US" sz="1800" b="1" kern="1200">
              <a:ln w="18415" cmpd="sng">
                <a:solidFill>
                  <a:srgbClr val="FFFFFF"/>
                </a:solidFill>
                <a:prstDash val="solid"/>
              </a:ln>
              <a:solidFill>
                <a:srgbClr val="FFFFFF"/>
              </a:solidFill>
              <a:effectLst>
                <a:glow rad="76200">
                  <a:schemeClr val="bg1">
                    <a:alpha val="7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5</xdr:col>
      <xdr:colOff>457558</xdr:colOff>
      <xdr:row>58</xdr:row>
      <xdr:rowOff>151851</xdr:rowOff>
    </xdr:from>
    <xdr:to>
      <xdr:col>6</xdr:col>
      <xdr:colOff>189515</xdr:colOff>
      <xdr:row>60</xdr:row>
      <xdr:rowOff>54693</xdr:rowOff>
    </xdr:to>
    <xdr:sp macro="" textlink="">
      <xdr:nvSpPr>
        <xdr:cNvPr id="953" name="Freeform: Shape 952">
          <a:extLst>
            <a:ext uri="{FF2B5EF4-FFF2-40B4-BE49-F238E27FC236}">
              <a16:creationId xmlns:a16="http://schemas.microsoft.com/office/drawing/2014/main" id="{00000000-0008-0000-0000-0000B9030000}"/>
            </a:ext>
          </a:extLst>
        </xdr:cNvPr>
        <xdr:cNvSpPr/>
      </xdr:nvSpPr>
      <xdr:spPr>
        <a:xfrm>
          <a:off x="2560678"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F0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58</xdr:row>
      <xdr:rowOff>151851</xdr:rowOff>
    </xdr:from>
    <xdr:to>
      <xdr:col>8</xdr:col>
      <xdr:colOff>27809</xdr:colOff>
      <xdr:row>60</xdr:row>
      <xdr:rowOff>54693</xdr:rowOff>
    </xdr:to>
    <xdr:sp macro="" textlink="">
      <xdr:nvSpPr>
        <xdr:cNvPr id="954" name="Freeform: Shape 953">
          <a:extLst>
            <a:ext uri="{FF2B5EF4-FFF2-40B4-BE49-F238E27FC236}">
              <a16:creationId xmlns:a16="http://schemas.microsoft.com/office/drawing/2014/main" id="{00000000-0008-0000-0000-0000BA030000}"/>
            </a:ext>
          </a:extLst>
        </xdr:cNvPr>
        <xdr:cNvSpPr/>
      </xdr:nvSpPr>
      <xdr:spPr>
        <a:xfrm flipH="1">
          <a:off x="3389572"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104140</xdr:colOff>
      <xdr:row>54</xdr:row>
      <xdr:rowOff>98875</xdr:rowOff>
    </xdr:from>
    <xdr:to>
      <xdr:col>13</xdr:col>
      <xdr:colOff>16764</xdr:colOff>
      <xdr:row>61</xdr:row>
      <xdr:rowOff>36559</xdr:rowOff>
    </xdr:to>
    <xdr:grpSp>
      <xdr:nvGrpSpPr>
        <xdr:cNvPr id="39" name="Group 38">
          <a:extLst>
            <a:ext uri="{FF2B5EF4-FFF2-40B4-BE49-F238E27FC236}">
              <a16:creationId xmlns:a16="http://schemas.microsoft.com/office/drawing/2014/main" id="{00000000-0008-0000-0000-000027000000}"/>
            </a:ext>
          </a:extLst>
        </xdr:cNvPr>
        <xdr:cNvGrpSpPr/>
      </xdr:nvGrpSpPr>
      <xdr:grpSpPr>
        <a:xfrm>
          <a:off x="104140" y="11368855"/>
          <a:ext cx="5978144" cy="1134024"/>
          <a:chOff x="104140" y="2857315"/>
          <a:chExt cx="5978144" cy="1134024"/>
        </a:xfrm>
      </xdr:grpSpPr>
      <xdr:sp macro="" textlink="">
        <xdr:nvSpPr>
          <xdr:cNvPr id="22" name="Rectangle 21">
            <a:extLst>
              <a:ext uri="{FF2B5EF4-FFF2-40B4-BE49-F238E27FC236}">
                <a16:creationId xmlns:a16="http://schemas.microsoft.com/office/drawing/2014/main" id="{00000000-0008-0000-0000-000016000000}"/>
              </a:ext>
            </a:extLst>
          </xdr:cNvPr>
          <xdr:cNvSpPr/>
        </xdr:nvSpPr>
        <xdr:spPr>
          <a:xfrm>
            <a:off x="2655558" y="2857315"/>
            <a:ext cx="931916" cy="1134024"/>
          </a:xfrm>
          <a:prstGeom prst="rect">
            <a:avLst/>
          </a:prstGeom>
          <a:noFill/>
        </xdr:spPr>
        <xdr:txBody>
          <a:bodyPr wrap="none" lIns="91440" tIns="45720" rIns="91440" bIns="45720">
            <a:noAutofit/>
          </a:bodyPr>
          <a:lstStyle/>
          <a:p>
            <a:pPr algn="ctr">
              <a:lnSpc>
                <a:spcPts val="9600"/>
              </a:lnSpc>
            </a:pPr>
            <a:r>
              <a:rPr lang="en-US" sz="9600" b="1" cap="none" spc="0">
                <a:ln w="10160">
                  <a:solidFill>
                    <a:schemeClr val="accent5"/>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661" name="Speech Bubble: Rectangle with Corners Rounded 660">
            <a:extLst>
              <a:ext uri="{FF2B5EF4-FFF2-40B4-BE49-F238E27FC236}">
                <a16:creationId xmlns:a16="http://schemas.microsoft.com/office/drawing/2014/main" id="{00000000-0008-0000-0000-000095020000}"/>
              </a:ext>
            </a:extLst>
          </xdr:cNvPr>
          <xdr:cNvSpPr/>
        </xdr:nvSpPr>
        <xdr:spPr>
          <a:xfrm flipH="1">
            <a:off x="3556180" y="3106362"/>
            <a:ext cx="2526104" cy="868102"/>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Speech Bubble: Rectangle with Corners Rounded 22">
            <a:extLst>
              <a:ext uri="{FF2B5EF4-FFF2-40B4-BE49-F238E27FC236}">
                <a16:creationId xmlns:a16="http://schemas.microsoft.com/office/drawing/2014/main" id="{00000000-0008-0000-0000-000017000000}"/>
              </a:ext>
            </a:extLst>
          </xdr:cNvPr>
          <xdr:cNvSpPr/>
        </xdr:nvSpPr>
        <xdr:spPr>
          <a:xfrm>
            <a:off x="104140" y="3106362"/>
            <a:ext cx="2522061" cy="868102"/>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48195</xdr:colOff>
      <xdr:row>281</xdr:row>
      <xdr:rowOff>155754</xdr:rowOff>
    </xdr:from>
    <xdr:to>
      <xdr:col>8</xdr:col>
      <xdr:colOff>434340</xdr:colOff>
      <xdr:row>286</xdr:row>
      <xdr:rowOff>76200</xdr:rowOff>
    </xdr:to>
    <xdr:sp macro="" textlink="">
      <xdr:nvSpPr>
        <xdr:cNvPr id="956" name="TextBox 955">
          <a:extLst>
            <a:ext uri="{FF2B5EF4-FFF2-40B4-BE49-F238E27FC236}">
              <a16:creationId xmlns:a16="http://schemas.microsoft.com/office/drawing/2014/main" id="{FE7BBACE-6CE3-4267-B8A0-56D2DFC764B7}"/>
            </a:ext>
          </a:extLst>
        </xdr:cNvPr>
        <xdr:cNvSpPr txBox="1"/>
      </xdr:nvSpPr>
      <xdr:spPr>
        <a:xfrm>
          <a:off x="48195" y="61405314"/>
          <a:ext cx="3975165" cy="796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Tahoma" panose="020B0604030504040204" pitchFamily="34" charset="0"/>
              <a:ea typeface="Tahoma" panose="020B0604030504040204" pitchFamily="34" charset="0"/>
              <a:cs typeface="Tahoma" panose="020B0604030504040204" pitchFamily="34" charset="0"/>
            </a:rPr>
            <a:t>To paraprhase JFK, ask not how others can agree with you politically; ask how you can better respect their needs. The </a:t>
          </a:r>
          <a:r>
            <a:rPr lang="en-US" sz="1100" spc="-20" baseline="0">
              <a:latin typeface="Tahoma" panose="020B0604030504040204" pitchFamily="34" charset="0"/>
              <a:ea typeface="Tahoma" panose="020B0604030504040204" pitchFamily="34" charset="0"/>
              <a:cs typeface="Tahoma" panose="020B0604030504040204" pitchFamily="34" charset="0"/>
            </a:rPr>
            <a:t>more you respect their needs, the more you earn their respect </a:t>
          </a:r>
          <a:r>
            <a:rPr lang="en-US" sz="1100">
              <a:latin typeface="Tahoma" panose="020B0604030504040204" pitchFamily="34" charset="0"/>
              <a:ea typeface="Tahoma" panose="020B0604030504040204" pitchFamily="34" charset="0"/>
              <a:cs typeface="Tahoma" panose="020B0604030504040204" pitchFamily="34" charset="0"/>
            </a:rPr>
            <a:t>for yours. The standard applied sets the standard replied.</a:t>
          </a:r>
          <a:endParaRPr lang="en-US" sz="105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286</xdr:row>
      <xdr:rowOff>38101</xdr:rowOff>
    </xdr:from>
    <xdr:to>
      <xdr:col>14</xdr:col>
      <xdr:colOff>0</xdr:colOff>
      <xdr:row>288</xdr:row>
      <xdr:rowOff>152400</xdr:rowOff>
    </xdr:to>
    <xdr:sp macro="" textlink="">
      <xdr:nvSpPr>
        <xdr:cNvPr id="957" name="TextBox 956">
          <a:extLst>
            <a:ext uri="{FF2B5EF4-FFF2-40B4-BE49-F238E27FC236}">
              <a16:creationId xmlns:a16="http://schemas.microsoft.com/office/drawing/2014/main" id="{028E97C6-37AC-4E03-A915-510EF4FE93C3}"/>
            </a:ext>
          </a:extLst>
        </xdr:cNvPr>
        <xdr:cNvSpPr txBox="1"/>
      </xdr:nvSpPr>
      <xdr:spPr>
        <a:xfrm>
          <a:off x="45720" y="53774341"/>
          <a:ext cx="6141720" cy="464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spc="-20" baseline="0">
              <a:latin typeface="Tahoma" panose="020B0604030504040204" pitchFamily="34" charset="0"/>
              <a:ea typeface="Tahoma" panose="020B0604030504040204" pitchFamily="34" charset="0"/>
              <a:cs typeface="Tahoma" panose="020B0604030504040204" pitchFamily="34" charset="0"/>
            </a:rPr>
            <a:t>Let's stop hating on each other for what neither can easily change</a:t>
          </a:r>
          <a:r>
            <a:rPr lang="en-US" sz="1400" b="1">
              <a:latin typeface="Tahoma" panose="020B0604030504040204" pitchFamily="34" charset="0"/>
              <a:ea typeface="Tahoma" panose="020B0604030504040204" pitchFamily="34" charset="0"/>
              <a:cs typeface="Tahoma" panose="020B0604030504040204" pitchFamily="34" charset="0"/>
            </a:rPr>
            <a:t>. </a:t>
          </a:r>
          <a:endParaRPr lang="en-US" sz="1200" b="1"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81249</xdr:colOff>
      <xdr:row>275</xdr:row>
      <xdr:rowOff>165933</xdr:rowOff>
    </xdr:from>
    <xdr:to>
      <xdr:col>7</xdr:col>
      <xdr:colOff>403861</xdr:colOff>
      <xdr:row>281</xdr:row>
      <xdr:rowOff>58400</xdr:rowOff>
    </xdr:to>
    <xdr:sp macro="" textlink="">
      <xdr:nvSpPr>
        <xdr:cNvPr id="958" name="TextBox 957">
          <a:extLst>
            <a:ext uri="{FF2B5EF4-FFF2-40B4-BE49-F238E27FC236}">
              <a16:creationId xmlns:a16="http://schemas.microsoft.com/office/drawing/2014/main" id="{7974CDB7-354E-4D6F-81D3-7323FA933E94}"/>
            </a:ext>
          </a:extLst>
        </xdr:cNvPr>
        <xdr:cNvSpPr txBox="1"/>
      </xdr:nvSpPr>
      <xdr:spPr>
        <a:xfrm>
          <a:off x="81249" y="51974313"/>
          <a:ext cx="3416332" cy="944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latin typeface="Tahoma" panose="020B0604030504040204" pitchFamily="34" charset="0"/>
              <a:ea typeface="Tahoma" panose="020B0604030504040204" pitchFamily="34" charset="0"/>
              <a:cs typeface="Tahoma" panose="020B0604030504040204" pitchFamily="34" charset="0"/>
            </a:rPr>
            <a:t>Can you change your priority of pressing needs to fit the expectations of another's persuasive political arguments? If not, why try to change their priority of pressing needs to fit your expectations? Why set yourself up to hate them for not agreeing with you?</a:t>
          </a:r>
          <a:endParaRPr lang="en-US" sz="105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99060</xdr:colOff>
      <xdr:row>272</xdr:row>
      <xdr:rowOff>114300</xdr:rowOff>
    </xdr:from>
    <xdr:to>
      <xdr:col>8</xdr:col>
      <xdr:colOff>449580</xdr:colOff>
      <xdr:row>275</xdr:row>
      <xdr:rowOff>121920</xdr:rowOff>
    </xdr:to>
    <xdr:sp macro="" textlink="">
      <xdr:nvSpPr>
        <xdr:cNvPr id="959" name="TextBox 958">
          <a:extLst>
            <a:ext uri="{FF2B5EF4-FFF2-40B4-BE49-F238E27FC236}">
              <a16:creationId xmlns:a16="http://schemas.microsoft.com/office/drawing/2014/main" id="{7F6F0971-70C5-4AF6-A9B5-7FA56D71D5DA}"/>
            </a:ext>
          </a:extLst>
        </xdr:cNvPr>
        <xdr:cNvSpPr txBox="1"/>
      </xdr:nvSpPr>
      <xdr:spPr>
        <a:xfrm>
          <a:off x="99060" y="51396900"/>
          <a:ext cx="393954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b="1"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Your guarded political views outwardly express your inwardly vulnerable psychosocial orientation</a:t>
          </a:r>
          <a:r>
            <a:rPr lang="en-US" sz="1100" b="0"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132079</xdr:colOff>
      <xdr:row>236</xdr:row>
      <xdr:rowOff>78738</xdr:rowOff>
    </xdr:from>
    <xdr:to>
      <xdr:col>12</xdr:col>
      <xdr:colOff>411480</xdr:colOff>
      <xdr:row>240</xdr:row>
      <xdr:rowOff>101598</xdr:rowOff>
    </xdr:to>
    <xdr:sp macro="" textlink="">
      <xdr:nvSpPr>
        <xdr:cNvPr id="980" name="TextBox: Politics defined">
          <a:extLst>
            <a:ext uri="{FF2B5EF4-FFF2-40B4-BE49-F238E27FC236}">
              <a16:creationId xmlns:a16="http://schemas.microsoft.com/office/drawing/2014/main" id="{49C7A57C-CF70-49F6-99E5-D9D137E73654}"/>
            </a:ext>
          </a:extLst>
        </xdr:cNvPr>
        <xdr:cNvSpPr txBox="1"/>
      </xdr:nvSpPr>
      <xdr:spPr>
        <a:xfrm>
          <a:off x="253999" y="42842178"/>
          <a:ext cx="5727701" cy="731520"/>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Your</a:t>
          </a:r>
          <a:r>
            <a:rPr lang="en-US" sz="2000" b="1" baseline="0">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political outlook outwardly expresses your inward psychosocial orientation</a:t>
          </a: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0</xdr:colOff>
      <xdr:row>183</xdr:row>
      <xdr:rowOff>160020</xdr:rowOff>
    </xdr:from>
    <xdr:to>
      <xdr:col>6</xdr:col>
      <xdr:colOff>266700</xdr:colOff>
      <xdr:row>191</xdr:row>
      <xdr:rowOff>99060</xdr:rowOff>
    </xdr:to>
    <xdr:sp macro="" textlink="">
      <xdr:nvSpPr>
        <xdr:cNvPr id="982" name="WIDE oriented">
          <a:extLst>
            <a:ext uri="{FF2B5EF4-FFF2-40B4-BE49-F238E27FC236}">
              <a16:creationId xmlns:a16="http://schemas.microsoft.com/office/drawing/2014/main" id="{B5CA1A86-CF99-4840-A154-EA531E83EB62}"/>
            </a:ext>
          </a:extLst>
        </xdr:cNvPr>
        <xdr:cNvSpPr/>
      </xdr:nvSpPr>
      <xdr:spPr>
        <a:xfrm>
          <a:off x="121920" y="31645860"/>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WIDE</a:t>
          </a:r>
          <a:endParaRPr lang="en-US" sz="54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focus</a:t>
          </a:r>
          <a:endParaRPr lang="en-US" sz="54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100257</xdr:colOff>
      <xdr:row>183</xdr:row>
      <xdr:rowOff>187499</xdr:rowOff>
    </xdr:from>
    <xdr:to>
      <xdr:col>12</xdr:col>
      <xdr:colOff>366957</xdr:colOff>
      <xdr:row>191</xdr:row>
      <xdr:rowOff>126539</xdr:rowOff>
    </xdr:to>
    <xdr:sp macro="" textlink="">
      <xdr:nvSpPr>
        <xdr:cNvPr id="983" name="DEEP oriented">
          <a:extLst>
            <a:ext uri="{FF2B5EF4-FFF2-40B4-BE49-F238E27FC236}">
              <a16:creationId xmlns:a16="http://schemas.microsoft.com/office/drawing/2014/main" id="{95AF4505-272C-4CB5-AC61-62F225560BBE}"/>
            </a:ext>
          </a:extLst>
        </xdr:cNvPr>
        <xdr:cNvSpPr/>
      </xdr:nvSpPr>
      <xdr:spPr>
        <a:xfrm>
          <a:off x="3193977" y="31673339"/>
          <a:ext cx="2743200" cy="1371600"/>
        </a:xfrm>
        <a:prstGeom prst="rect">
          <a:avLst/>
        </a:prstGeom>
        <a:noFill/>
      </xdr:spPr>
      <xdr:txBody>
        <a:bodyPr spcFirstLastPara="1" wrap="square" lIns="91440" tIns="45720" rIns="91440" bIns="45720" numCol="1">
          <a:prstTxWarp prst="textButton">
            <a:avLst>
              <a:gd name="adj" fmla="val 10900490"/>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spc="30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DEEP</a:t>
          </a:r>
          <a:r>
            <a:rPr lang="en-US" sz="5400" b="1">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focus</a:t>
          </a:r>
        </a:p>
      </xdr:txBody>
    </xdr:sp>
    <xdr:clientData/>
  </xdr:twoCellAnchor>
  <xdr:twoCellAnchor>
    <xdr:from>
      <xdr:col>1</xdr:col>
      <xdr:colOff>7620</xdr:colOff>
      <xdr:row>148</xdr:row>
      <xdr:rowOff>22860</xdr:rowOff>
    </xdr:from>
    <xdr:to>
      <xdr:col>13</xdr:col>
      <xdr:colOff>7620</xdr:colOff>
      <xdr:row>155</xdr:row>
      <xdr:rowOff>167640</xdr:rowOff>
    </xdr:to>
    <xdr:sp macro="" textlink="">
      <xdr:nvSpPr>
        <xdr:cNvPr id="997" name="You believe whatever serves your needs.">
          <a:extLst>
            <a:ext uri="{FF2B5EF4-FFF2-40B4-BE49-F238E27FC236}">
              <a16:creationId xmlns:a16="http://schemas.microsoft.com/office/drawing/2014/main" id="{E727064F-E80F-4ACC-AEB9-DD7CF8784E3E}"/>
            </a:ext>
          </a:extLst>
        </xdr:cNvPr>
        <xdr:cNvSpPr txBox="1">
          <a:spLocks/>
        </xdr:cNvSpPr>
      </xdr:nvSpPr>
      <xdr:spPr>
        <a:xfrm>
          <a:off x="129540" y="32362140"/>
          <a:ext cx="5943600" cy="13716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In anankelogy, this is called the </a:t>
          </a:r>
          <a:r>
            <a:rPr lang="en-US" sz="1200" b="0" i="1">
              <a:solidFill>
                <a:sysClr val="windowText" lastClr="000000"/>
              </a:solidFill>
              <a:latin typeface="Tahoma" panose="020B0604030504040204" pitchFamily="34" charset="0"/>
              <a:ea typeface="Tahoma" panose="020B0604030504040204" pitchFamily="34" charset="0"/>
              <a:cs typeface="Tahoma" panose="020B0604030504040204" pitchFamily="34" charset="0"/>
            </a:rPr>
            <a:t>need-experience funnel</a:t>
          </a: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sees a </a:t>
          </a:r>
          <a:r>
            <a:rPr lang="en-US" sz="1200" b="1">
              <a:solidFill>
                <a:sysClr val="windowText" lastClr="000000"/>
              </a:solidFill>
              <a:latin typeface="Tahoma" panose="020B0604030504040204" pitchFamily="34" charset="0"/>
              <a:ea typeface="Tahoma" panose="020B0604030504040204" pitchFamily="34" charset="0"/>
              <a:cs typeface="Tahoma" panose="020B0604030504040204" pitchFamily="34" charset="0"/>
            </a:rPr>
            <a:t>false comparison </a:t>
          </a: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trying to contrast the</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more common needs shared by liberals and conservatives alike. It sees a </a:t>
          </a:r>
          <a:r>
            <a:rPr lang="en-US" sz="12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false equivalency </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when conflating liberal and conservative outlooks to serve these more common needs. </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r>
            <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a:t>
          </a:r>
          <a:r>
            <a:rPr lang="en-US" sz="12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can remember this need-experience funnel by its accidental acroynm. Can we now all agree that politics is full of CRAP?</a:t>
          </a:r>
          <a:endParaRPr lang="en-US" sz="12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45720</xdr:colOff>
      <xdr:row>99</xdr:row>
      <xdr:rowOff>60961</xdr:rowOff>
    </xdr:from>
    <xdr:to>
      <xdr:col>13</xdr:col>
      <xdr:colOff>114300</xdr:colOff>
      <xdr:row>104</xdr:row>
      <xdr:rowOff>236221</xdr:rowOff>
    </xdr:to>
    <xdr:grpSp>
      <xdr:nvGrpSpPr>
        <xdr:cNvPr id="3" name="Group 2">
          <a:extLst>
            <a:ext uri="{FF2B5EF4-FFF2-40B4-BE49-F238E27FC236}">
              <a16:creationId xmlns:a16="http://schemas.microsoft.com/office/drawing/2014/main" id="{0AC2EE74-FA3E-45BD-A51A-2735B5599500}"/>
            </a:ext>
          </a:extLst>
        </xdr:cNvPr>
        <xdr:cNvGrpSpPr/>
      </xdr:nvGrpSpPr>
      <xdr:grpSpPr>
        <a:xfrm>
          <a:off x="45720" y="20421601"/>
          <a:ext cx="6134100" cy="1409700"/>
          <a:chOff x="91440" y="12268201"/>
          <a:chExt cx="6134100" cy="1447800"/>
        </a:xfrm>
      </xdr:grpSpPr>
      <xdr:sp macro="" textlink="">
        <xdr:nvSpPr>
          <xdr:cNvPr id="992" name="TextBox 991">
            <a:extLst>
              <a:ext uri="{FF2B5EF4-FFF2-40B4-BE49-F238E27FC236}">
                <a16:creationId xmlns:a16="http://schemas.microsoft.com/office/drawing/2014/main" id="{604B2ECB-97E4-4B57-B362-30FA999DE7F7}"/>
              </a:ext>
            </a:extLst>
          </xdr:cNvPr>
          <xdr:cNvSpPr txBox="1"/>
        </xdr:nvSpPr>
        <xdr:spPr>
          <a:xfrm>
            <a:off x="91440" y="12481561"/>
            <a:ext cx="350520" cy="1188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aseline="0">
                <a:latin typeface="Tahoma" panose="020B0604030504040204" pitchFamily="34" charset="0"/>
                <a:ea typeface="Tahoma" panose="020B0604030504040204" pitchFamily="34" charset="0"/>
                <a:cs typeface="Tahoma" panose="020B0604030504040204" pitchFamily="34" charset="0"/>
              </a:rPr>
              <a:t>1.</a:t>
            </a:r>
          </a:p>
          <a:p>
            <a:pPr algn="l"/>
            <a:endPar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lgn="l"/>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2.</a:t>
            </a:r>
          </a:p>
          <a:p>
            <a:pPr algn="l"/>
            <a:endPar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lgn="l"/>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3.</a:t>
            </a:r>
          </a:p>
          <a:p>
            <a:pPr algn="l"/>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998" name="TextBox 997">
            <a:extLst>
              <a:ext uri="{FF2B5EF4-FFF2-40B4-BE49-F238E27FC236}">
                <a16:creationId xmlns:a16="http://schemas.microsoft.com/office/drawing/2014/main" id="{9B45AECD-4C88-4EEC-AFD6-3A37CA7B29DF}"/>
              </a:ext>
            </a:extLst>
          </xdr:cNvPr>
          <xdr:cNvSpPr txBox="1"/>
        </xdr:nvSpPr>
        <xdr:spPr>
          <a:xfrm>
            <a:off x="281940" y="12481561"/>
            <a:ext cx="5943600" cy="1234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aseline="0">
                <a:ln>
                  <a:solidFill>
                    <a:schemeClr val="tx1"/>
                  </a:solidFill>
                </a:ln>
                <a:latin typeface="Tahoma" panose="020B0604030504040204" pitchFamily="34" charset="0"/>
                <a:ea typeface="Tahoma" panose="020B0604030504040204" pitchFamily="34" charset="0"/>
                <a:cs typeface="Tahoma" panose="020B0604030504040204" pitchFamily="34" charset="0"/>
              </a:rPr>
              <a:t>Politics favors broad generalizations over your specific needs</a:t>
            </a:r>
            <a:r>
              <a:rPr lang="en-US" sz="1200" baseline="0">
                <a:latin typeface="Tahoma" panose="020B0604030504040204" pitchFamily="34" charset="0"/>
                <a:ea typeface="Tahoma" panose="020B0604030504040204" pitchFamily="34" charset="0"/>
                <a:cs typeface="Tahoma" panose="020B0604030504040204" pitchFamily="34" charset="0"/>
              </a:rPr>
              <a:t>. We become easily polarized over generalizations that poorly fit our specific needs.</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ln>
                  <a:solidFill>
                    <a:schemeClr val="tx1"/>
                  </a:solidFill>
                </a:ln>
                <a:latin typeface="Tahoma" panose="020B0604030504040204" pitchFamily="34" charset="0"/>
                <a:ea typeface="Tahoma" panose="020B0604030504040204" pitchFamily="34" charset="0"/>
                <a:cs typeface="Tahoma" panose="020B0604030504040204" pitchFamily="34" charset="0"/>
              </a:rPr>
              <a:t>Politics shapes legal agreements to address public-facing </a:t>
            </a:r>
            <a:r>
              <a:rPr lang="en-US" sz="120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needs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We become easily polarized by alienating laws, as they coerce compliance against our priority of needs.</a:t>
            </a:r>
          </a:p>
          <a:p>
            <a:pPr marL="0" marR="0" lvl="0" indent="0" algn="l" defTabSz="914400" eaLnBrk="1" fontAlgn="auto" latinLnBrk="0" hangingPunct="1">
              <a:lnSpc>
                <a:spcPct val="100000"/>
              </a:lnSpc>
              <a:spcBef>
                <a:spcPts val="0"/>
              </a:spcBef>
              <a:spcAft>
                <a:spcPts val="0"/>
              </a:spcAft>
              <a:buClrTx/>
              <a:buSzTx/>
              <a:buFontTx/>
              <a:buNone/>
              <a:tabLst/>
              <a:defRPr/>
            </a:pPr>
            <a:r>
              <a:rPr lang="en-US" sz="120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Politics mitigates between contrasting situationally-prioritized needs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We become easily polarized by mutual defensiveness toward each other's situational needs.</a:t>
            </a:r>
          </a:p>
          <a:p>
            <a:pPr algn="l"/>
            <a:endParaRPr lang="en-US" sz="11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999" name="TextBox 998">
            <a:extLst>
              <a:ext uri="{FF2B5EF4-FFF2-40B4-BE49-F238E27FC236}">
                <a16:creationId xmlns:a16="http://schemas.microsoft.com/office/drawing/2014/main" id="{5807117C-3986-4880-AA84-BDE5C788BA67}"/>
              </a:ext>
            </a:extLst>
          </xdr:cNvPr>
          <xdr:cNvSpPr txBox="1"/>
        </xdr:nvSpPr>
        <xdr:spPr>
          <a:xfrm>
            <a:off x="99060" y="12268201"/>
            <a:ext cx="6035040" cy="29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solidFill>
                  <a:schemeClr val="dk1"/>
                </a:solidFill>
                <a:latin typeface="Tahoma" panose="020B0604030504040204" pitchFamily="34" charset="0"/>
                <a:ea typeface="Tahoma" panose="020B0604030504040204" pitchFamily="34" charset="0"/>
                <a:cs typeface="Tahoma" panose="020B0604030504040204" pitchFamily="34" charset="0"/>
              </a:rPr>
              <a:t>This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packs three dynamics fueling polarized politics.</a:t>
            </a:r>
            <a:endParaRPr lang="en-US" sz="120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7620</xdr:colOff>
      <xdr:row>188</xdr:row>
      <xdr:rowOff>68580</xdr:rowOff>
    </xdr:from>
    <xdr:to>
      <xdr:col>6</xdr:col>
      <xdr:colOff>365760</xdr:colOff>
      <xdr:row>194</xdr:row>
      <xdr:rowOff>114300</xdr:rowOff>
    </xdr:to>
    <xdr:sp macro="" textlink="">
      <xdr:nvSpPr>
        <xdr:cNvPr id="1002" name="You believe whatever serves your needs.">
          <a:extLst>
            <a:ext uri="{FF2B5EF4-FFF2-40B4-BE49-F238E27FC236}">
              <a16:creationId xmlns:a16="http://schemas.microsoft.com/office/drawing/2014/main" id="{B23DD624-29F5-40F4-9D9B-7C42794733B8}"/>
            </a:ext>
          </a:extLst>
        </xdr:cNvPr>
        <xdr:cNvSpPr txBox="1">
          <a:spLocks/>
        </xdr:cNvSpPr>
      </xdr:nvSpPr>
      <xdr:spPr>
        <a:xfrm>
          <a:off x="129540" y="32461200"/>
          <a:ext cx="2834640" cy="10972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If your </a:t>
          </a:r>
          <a:r>
            <a:rPr lang="en-US" sz="1100" b="0" i="1">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self-needs</a:t>
          </a: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resolve</a:t>
          </a:r>
          <a:r>
            <a:rPr lang="en-US" sz="11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more than your </a:t>
          </a:r>
          <a:r>
            <a:rPr lang="en-US" sz="1100" b="0" i="1" baseline="0">
              <a:ln>
                <a:solidFill>
                  <a:srgbClr val="2D143C"/>
                </a:solidFill>
              </a:ln>
              <a:solidFill>
                <a:srgbClr val="2D143C"/>
              </a:solidFill>
              <a:latin typeface="Tahoma" panose="020B0604030504040204" pitchFamily="34" charset="0"/>
              <a:ea typeface="Tahoma" panose="020B0604030504040204" pitchFamily="34" charset="0"/>
              <a:cs typeface="Tahoma" panose="020B0604030504040204" pitchFamily="34" charset="0"/>
            </a:rPr>
            <a:t>social-needs</a:t>
          </a: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a:t>
          </a:r>
          <a:r>
            <a:rPr lang="en-US" sz="11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tend to </a:t>
          </a:r>
          <a:r>
            <a:rPr lang="en-US" sz="11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focus wide</a:t>
          </a:r>
          <a:r>
            <a:rPr lang="en-US" sz="11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 naturally focus more toward the needs of the disadvantaged. You yearn for inclusiveness, for what we can do more for each other, and for social equality for better lives.</a:t>
          </a:r>
          <a:endPar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137160</xdr:colOff>
      <xdr:row>188</xdr:row>
      <xdr:rowOff>68580</xdr:rowOff>
    </xdr:from>
    <xdr:to>
      <xdr:col>13</xdr:col>
      <xdr:colOff>0</xdr:colOff>
      <xdr:row>194</xdr:row>
      <xdr:rowOff>114300</xdr:rowOff>
    </xdr:to>
    <xdr:sp macro="" textlink="">
      <xdr:nvSpPr>
        <xdr:cNvPr id="1003" name="You believe whatever serves your needs.">
          <a:extLst>
            <a:ext uri="{FF2B5EF4-FFF2-40B4-BE49-F238E27FC236}">
              <a16:creationId xmlns:a16="http://schemas.microsoft.com/office/drawing/2014/main" id="{02B06325-218A-49E3-A883-CB2394BE1D92}"/>
            </a:ext>
          </a:extLst>
        </xdr:cNvPr>
        <xdr:cNvSpPr txBox="1">
          <a:spLocks/>
        </xdr:cNvSpPr>
      </xdr:nvSpPr>
      <xdr:spPr>
        <a:xfrm>
          <a:off x="3230880" y="32461200"/>
          <a:ext cx="2834640" cy="10972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If your </a:t>
          </a:r>
          <a:r>
            <a:rPr lang="en-US" sz="1100" b="0" i="1">
              <a:ln>
                <a:solidFill>
                  <a:srgbClr val="2D143C"/>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resolve more than your </a:t>
          </a:r>
          <a:r>
            <a:rPr lang="en-US" sz="1100" b="0" i="1">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self-needs</a:t>
          </a:r>
          <a:r>
            <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a:t>
          </a:r>
          <a:r>
            <a:rPr lang="en-US" sz="11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tend to </a:t>
          </a:r>
          <a:r>
            <a:rPr lang="en-US" sz="1100" b="1"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focus deep</a:t>
          </a:r>
          <a:r>
            <a:rPr lang="en-US" sz="1100" b="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You naturally focus more towards the needs of the resourceful. You yearn for cohesiveness, for what we can do more for ourselves, and for personal responsibility for better lives.</a:t>
          </a:r>
          <a:endParaRPr lang="en-US" sz="1100" b="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22860</xdr:colOff>
      <xdr:row>194</xdr:row>
      <xdr:rowOff>152400</xdr:rowOff>
    </xdr:from>
    <xdr:to>
      <xdr:col>12</xdr:col>
      <xdr:colOff>441960</xdr:colOff>
      <xdr:row>196</xdr:row>
      <xdr:rowOff>76200</xdr:rowOff>
    </xdr:to>
    <xdr:sp macro="" textlink="">
      <xdr:nvSpPr>
        <xdr:cNvPr id="1004" name="You believe whatever serves your needs.">
          <a:extLst>
            <a:ext uri="{FF2B5EF4-FFF2-40B4-BE49-F238E27FC236}">
              <a16:creationId xmlns:a16="http://schemas.microsoft.com/office/drawing/2014/main" id="{F272666F-7521-4910-B4F0-02EFBD1051C0}"/>
            </a:ext>
          </a:extLst>
        </xdr:cNvPr>
        <xdr:cNvSpPr txBox="1">
          <a:spLocks/>
        </xdr:cNvSpPr>
      </xdr:nvSpPr>
      <xdr:spPr>
        <a:xfrm>
          <a:off x="144780" y="33596580"/>
          <a:ext cx="5867400" cy="27432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100" b="0" spc="-10">
              <a:solidFill>
                <a:sysClr val="windowText" lastClr="000000"/>
              </a:solidFill>
              <a:latin typeface="Tahoma" panose="020B0604030504040204" pitchFamily="34" charset="0"/>
              <a:ea typeface="Tahoma" panose="020B0604030504040204" pitchFamily="34" charset="0"/>
              <a:cs typeface="Tahoma" panose="020B0604030504040204" pitchFamily="34" charset="0"/>
            </a:rPr>
            <a:t>Your situation first focuses your needs. Your</a:t>
          </a:r>
          <a:r>
            <a:rPr lang="en-US" sz="1100" b="0" spc="-1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politics arrive after, to give them shared expression.</a:t>
          </a:r>
          <a:endParaRPr lang="en-US" sz="1100" b="0" spc="-1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228600</xdr:colOff>
      <xdr:row>273</xdr:row>
      <xdr:rowOff>15240</xdr:rowOff>
    </xdr:from>
    <xdr:to>
      <xdr:col>12</xdr:col>
      <xdr:colOff>487680</xdr:colOff>
      <xdr:row>285</xdr:row>
      <xdr:rowOff>152400</xdr:rowOff>
    </xdr:to>
    <xdr:grpSp>
      <xdr:nvGrpSpPr>
        <xdr:cNvPr id="1006" name="Group 1005">
          <a:extLst>
            <a:ext uri="{FF2B5EF4-FFF2-40B4-BE49-F238E27FC236}">
              <a16:creationId xmlns:a16="http://schemas.microsoft.com/office/drawing/2014/main" id="{3FDD44CC-13C6-487D-A244-BEB498AE771A}"/>
            </a:ext>
          </a:extLst>
        </xdr:cNvPr>
        <xdr:cNvGrpSpPr/>
      </xdr:nvGrpSpPr>
      <xdr:grpSpPr>
        <a:xfrm>
          <a:off x="3817620" y="59862720"/>
          <a:ext cx="2240280" cy="2240280"/>
          <a:chOff x="7452360" y="100683060"/>
          <a:chExt cx="2240280" cy="2240280"/>
        </a:xfrm>
      </xdr:grpSpPr>
      <xdr:sp macro="" textlink="">
        <xdr:nvSpPr>
          <xdr:cNvPr id="1007" name="Oval 1006">
            <a:extLst>
              <a:ext uri="{FF2B5EF4-FFF2-40B4-BE49-F238E27FC236}">
                <a16:creationId xmlns:a16="http://schemas.microsoft.com/office/drawing/2014/main" id="{CE622639-498A-4BA6-A0F2-FFC0E32486BF}"/>
              </a:ext>
            </a:extLst>
          </xdr:cNvPr>
          <xdr:cNvSpPr>
            <a:spLocks noChangeAspect="1"/>
          </xdr:cNvSpPr>
        </xdr:nvSpPr>
        <xdr:spPr>
          <a:xfrm>
            <a:off x="7452360" y="100683060"/>
            <a:ext cx="2240280" cy="2240280"/>
          </a:xfrm>
          <a:prstGeom prst="ellipse">
            <a:avLst/>
          </a:prstGeom>
          <a:gradFill flip="none" rotWithShape="1">
            <a:gsLst>
              <a:gs pos="79000">
                <a:srgbClr val="4B1E64">
                  <a:shade val="30000"/>
                  <a:satMod val="115000"/>
                </a:srgbClr>
              </a:gs>
              <a:gs pos="0">
                <a:srgbClr val="F0CDFF"/>
              </a:gs>
              <a:gs pos="100000">
                <a:srgbClr val="7030A0"/>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8" name="Oval 1007">
            <a:extLst>
              <a:ext uri="{FF2B5EF4-FFF2-40B4-BE49-F238E27FC236}">
                <a16:creationId xmlns:a16="http://schemas.microsoft.com/office/drawing/2014/main" id="{004AE7F1-40B8-4FC6-9E2A-F4A886EED7EC}"/>
              </a:ext>
            </a:extLst>
          </xdr:cNvPr>
          <xdr:cNvSpPr>
            <a:spLocks noChangeAspect="1"/>
          </xdr:cNvSpPr>
        </xdr:nvSpPr>
        <xdr:spPr>
          <a:xfrm rot="328935">
            <a:off x="7744972" y="100985088"/>
            <a:ext cx="1645920" cy="1645920"/>
          </a:xfrm>
          <a:prstGeom prst="ellipse">
            <a:avLst/>
          </a:prstGeom>
          <a:gradFill>
            <a:gsLst>
              <a:gs pos="0">
                <a:srgbClr val="D2FFE6"/>
              </a:gs>
              <a:gs pos="100000">
                <a:srgbClr val="96FFC8"/>
              </a:gs>
            </a:gsLst>
            <a:path path="circle">
              <a:fillToRect l="50000" t="50000" r="50000" b="50000"/>
            </a:path>
          </a:gra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sp macro="" textlink="">
        <xdr:nvSpPr>
          <xdr:cNvPr id="1009" name="Rectangle 1008">
            <a:extLst>
              <a:ext uri="{FF2B5EF4-FFF2-40B4-BE49-F238E27FC236}">
                <a16:creationId xmlns:a16="http://schemas.microsoft.com/office/drawing/2014/main" id="{7A2D3D9B-BD0F-4BA6-B305-39A0416AB422}"/>
              </a:ext>
            </a:extLst>
          </xdr:cNvPr>
          <xdr:cNvSpPr>
            <a:spLocks noChangeAspect="1"/>
          </xdr:cNvSpPr>
        </xdr:nvSpPr>
        <xdr:spPr>
          <a:xfrm rot="16200000">
            <a:off x="7907694" y="101139770"/>
            <a:ext cx="1325880" cy="1325880"/>
          </a:xfrm>
          <a:prstGeom prst="rect">
            <a:avLst/>
          </a:prstGeom>
          <a:noFill/>
        </xdr:spPr>
        <xdr:txBody>
          <a:bodyPr wrap="none" lIns="91440" tIns="45720" rIns="91440" bIns="45720">
            <a:prstTxWarp prst="textCircle">
              <a:avLst>
                <a:gd name="adj" fmla="val 12144837"/>
              </a:avLst>
            </a:prstTxWarp>
            <a:noAutofit/>
            <a:scene3d>
              <a:camera prst="orthographicFront"/>
              <a:lightRig rig="threePt" dir="t"/>
            </a:scene3d>
            <a:sp3d extrusionH="57150">
              <a:bevelT w="50800" h="38100" prst="riblet"/>
            </a:sp3d>
          </a:bodyPr>
          <a:lstStyle/>
          <a:p>
            <a:pPr algn="ctr"/>
            <a:r>
              <a:rPr lang="en-US" sz="1800" b="1" cap="none" spc="0">
                <a:ln w="0">
                  <a:solidFill>
                    <a:srgbClr val="C00000"/>
                  </a:solidFill>
                </a:ln>
                <a:solidFill>
                  <a:srgbClr val="C80000"/>
                </a:solidFill>
                <a:effectLst>
                  <a:glow rad="12700">
                    <a:schemeClr val="bg1">
                      <a:alpha val="65000"/>
                    </a:schemeClr>
                  </a:glow>
                  <a:outerShdw blurRad="25400" dir="5400000" sx="102000" sy="102000" algn="ctr" rotWithShape="0">
                    <a:prstClr val="black"/>
                  </a:outerShdw>
                </a:effectLst>
                <a:latin typeface="Arial Black" panose="020B0A04020102020204" pitchFamily="34" charset="0"/>
              </a:rPr>
              <a:t>YOUR VULNERABLY FELT NEEDS</a:t>
            </a:r>
          </a:p>
        </xdr:txBody>
      </xdr:sp>
      <xdr:sp macro="" textlink="">
        <xdr:nvSpPr>
          <xdr:cNvPr id="1010" name="Rectangle 1009">
            <a:extLst>
              <a:ext uri="{FF2B5EF4-FFF2-40B4-BE49-F238E27FC236}">
                <a16:creationId xmlns:a16="http://schemas.microsoft.com/office/drawing/2014/main" id="{3178B7CF-9E18-4047-AFAB-67D226522AAE}"/>
              </a:ext>
            </a:extLst>
          </xdr:cNvPr>
          <xdr:cNvSpPr>
            <a:spLocks noChangeAspect="1"/>
          </xdr:cNvSpPr>
        </xdr:nvSpPr>
        <xdr:spPr>
          <a:xfrm rot="16200000">
            <a:off x="7649649" y="100882915"/>
            <a:ext cx="1828800" cy="1828800"/>
          </a:xfrm>
          <a:prstGeom prst="rect">
            <a:avLst/>
          </a:prstGeom>
          <a:noFill/>
        </xdr:spPr>
        <xdr:txBody>
          <a:bodyPr wrap="none" lIns="91440" tIns="45720" rIns="91440" bIns="45720">
            <a:prstTxWarp prst="textCircle">
              <a:avLst>
                <a:gd name="adj" fmla="val 11057429"/>
              </a:avLst>
            </a:prstTxWarp>
            <a:noAutofit/>
          </a:bodyPr>
          <a:lstStyle/>
          <a:p>
            <a:pPr algn="ctr"/>
            <a:r>
              <a:rPr lang="en-US" sz="1800" b="0" cap="none" spc="0">
                <a:ln w="0">
                  <a:solidFill>
                    <a:schemeClr val="bg1"/>
                  </a:solidFill>
                </a:ln>
                <a:solidFill>
                  <a:schemeClr val="bg1"/>
                </a:solidFill>
                <a:effectLst>
                  <a:glow rad="25400">
                    <a:srgbClr val="7030A0"/>
                  </a:glow>
                  <a:outerShdw blurRad="25400" dist="12700" dir="5400000" algn="tl" rotWithShape="0">
                    <a:schemeClr val="dk1"/>
                  </a:outerShdw>
                </a:effectLst>
                <a:latin typeface="Arial Black" panose="020B0A04020102020204" pitchFamily="34" charset="0"/>
              </a:rPr>
              <a:t>YOUR GUARDED POLITICAL OPINIONS</a:t>
            </a:r>
          </a:p>
        </xdr:txBody>
      </xdr:sp>
    </xdr:grpSp>
    <xdr:clientData/>
  </xdr:twoCellAnchor>
  <xdr:twoCellAnchor>
    <xdr:from>
      <xdr:col>0</xdr:col>
      <xdr:colOff>43148</xdr:colOff>
      <xdr:row>288</xdr:row>
      <xdr:rowOff>1</xdr:rowOff>
    </xdr:from>
    <xdr:to>
      <xdr:col>12</xdr:col>
      <xdr:colOff>297179</xdr:colOff>
      <xdr:row>289</xdr:row>
      <xdr:rowOff>160020</xdr:rowOff>
    </xdr:to>
    <xdr:sp macro="" textlink="">
      <xdr:nvSpPr>
        <xdr:cNvPr id="1012" name="TextBox 1011">
          <a:extLst>
            <a:ext uri="{FF2B5EF4-FFF2-40B4-BE49-F238E27FC236}">
              <a16:creationId xmlns:a16="http://schemas.microsoft.com/office/drawing/2014/main" id="{4DAADC14-8B95-4055-80FA-9B58B91AD13D}"/>
            </a:ext>
          </a:extLst>
        </xdr:cNvPr>
        <xdr:cNvSpPr txBox="1"/>
      </xdr:nvSpPr>
      <xdr:spPr>
        <a:xfrm>
          <a:off x="43148" y="54086761"/>
          <a:ext cx="5824251" cy="335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400" b="1">
              <a:latin typeface="Tahoma" panose="020B0604030504040204" pitchFamily="34" charset="0"/>
              <a:ea typeface="Tahoma" panose="020B0604030504040204" pitchFamily="34" charset="0"/>
              <a:cs typeface="Tahoma" panose="020B0604030504040204" pitchFamily="34" charset="0"/>
            </a:rPr>
            <a:t>Let's understand others as</a:t>
          </a:r>
          <a:r>
            <a:rPr lang="en-US" sz="1400" b="1" baseline="0">
              <a:latin typeface="Tahoma" panose="020B0604030504040204" pitchFamily="34" charset="0"/>
              <a:ea typeface="Tahoma" panose="020B0604030504040204" pitchFamily="34" charset="0"/>
              <a:cs typeface="Tahoma" panose="020B0604030504040204" pitchFamily="34" charset="0"/>
            </a:rPr>
            <a:t> we expect others to understand us</a:t>
          </a:r>
          <a:r>
            <a:rPr lang="en-US" sz="1400" b="1">
              <a:latin typeface="Tahoma" panose="020B0604030504040204" pitchFamily="34" charset="0"/>
              <a:ea typeface="Tahoma" panose="020B0604030504040204" pitchFamily="34" charset="0"/>
              <a:cs typeface="Tahoma" panose="020B0604030504040204" pitchFamily="34" charset="0"/>
            </a:rPr>
            <a:t>. </a:t>
          </a:r>
          <a:endParaRPr lang="en-US" sz="1200" b="1"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15240</xdr:colOff>
      <xdr:row>372</xdr:row>
      <xdr:rowOff>129540</xdr:rowOff>
    </xdr:from>
    <xdr:to>
      <xdr:col>12</xdr:col>
      <xdr:colOff>438150</xdr:colOff>
      <xdr:row>388</xdr:row>
      <xdr:rowOff>60969</xdr:rowOff>
    </xdr:to>
    <xdr:grpSp>
      <xdr:nvGrpSpPr>
        <xdr:cNvPr id="43" name="Group 42">
          <a:extLst>
            <a:ext uri="{FF2B5EF4-FFF2-40B4-BE49-F238E27FC236}">
              <a16:creationId xmlns:a16="http://schemas.microsoft.com/office/drawing/2014/main" id="{97D6DA96-D441-412B-9FDD-3C7CEEEFBAB8}"/>
            </a:ext>
          </a:extLst>
        </xdr:cNvPr>
        <xdr:cNvGrpSpPr/>
      </xdr:nvGrpSpPr>
      <xdr:grpSpPr>
        <a:xfrm>
          <a:off x="137160" y="77754480"/>
          <a:ext cx="5871210" cy="2727969"/>
          <a:chOff x="137160" y="69364860"/>
          <a:chExt cx="5871210" cy="2727969"/>
        </a:xfrm>
      </xdr:grpSpPr>
      <xdr:sp macro="" textlink="">
        <xdr:nvSpPr>
          <xdr:cNvPr id="860" name="WIDE oriented">
            <a:extLst>
              <a:ext uri="{FF2B5EF4-FFF2-40B4-BE49-F238E27FC236}">
                <a16:creationId xmlns:a16="http://schemas.microsoft.com/office/drawing/2014/main" id="{00000000-0008-0000-0000-00005C030000}"/>
              </a:ext>
            </a:extLst>
          </xdr:cNvPr>
          <xdr:cNvSpPr/>
        </xdr:nvSpPr>
        <xdr:spPr>
          <a:xfrm>
            <a:off x="144780" y="69364860"/>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WIDE</a:t>
            </a:r>
            <a:endParaRPr lang="en-US" sz="5400" b="1">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oriented</a:t>
            </a:r>
            <a:endParaRPr lang="en-US" sz="5400" b="1" spc="-150">
              <a:ln w="18415" cmpd="sng">
                <a:solidFill>
                  <a:srgbClr val="FFFFFF"/>
                </a:solidFill>
                <a:prstDash val="solid"/>
              </a:ln>
              <a:gradFill flip="none" rotWithShape="1">
                <a:gsLst>
                  <a:gs pos="0">
                    <a:srgbClr val="00B0F0">
                      <a:tint val="66000"/>
                      <a:satMod val="160000"/>
                    </a:srgbClr>
                  </a:gs>
                  <a:gs pos="50000">
                    <a:srgbClr val="00B0F0">
                      <a:tint val="44500"/>
                      <a:satMod val="160000"/>
                    </a:srgbClr>
                  </a:gs>
                  <a:gs pos="100000">
                    <a:srgbClr val="00B0F0">
                      <a:tint val="23500"/>
                      <a:satMod val="160000"/>
                    </a:srgbClr>
                  </a:gs>
                </a:gsLst>
                <a:lin ang="16200000" scaled="1"/>
                <a:tileRect/>
              </a:gradFill>
              <a:effectLst>
                <a:glow rad="63500">
                  <a:schemeClr val="accent1">
                    <a:satMod val="175000"/>
                    <a:alpha val="40000"/>
                  </a:scheme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861" name="DEEP oriented">
            <a:extLst>
              <a:ext uri="{FF2B5EF4-FFF2-40B4-BE49-F238E27FC236}">
                <a16:creationId xmlns:a16="http://schemas.microsoft.com/office/drawing/2014/main" id="{00000000-0008-0000-0000-00005D030000}"/>
              </a:ext>
            </a:extLst>
          </xdr:cNvPr>
          <xdr:cNvSpPr/>
        </xdr:nvSpPr>
        <xdr:spPr>
          <a:xfrm>
            <a:off x="3262557" y="69369479"/>
            <a:ext cx="2743200" cy="1371600"/>
          </a:xfrm>
          <a:prstGeom prst="rect">
            <a:avLst/>
          </a:prstGeom>
          <a:noFill/>
        </xdr:spPr>
        <xdr:txBody>
          <a:bodyPr spcFirstLastPara="1" wrap="square" lIns="91440" tIns="45720" rIns="91440" bIns="45720" numCol="1">
            <a:prstTxWarp prst="textButton">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7200"/>
              </a:lnSpc>
              <a:buFont typeface="Wingdings 3" panose="05040102010807070707" pitchFamily="18" charset="2"/>
              <a:buNone/>
            </a:pPr>
            <a:r>
              <a:rPr lang="en-US" sz="6600" b="1" spc="30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DEEP</a:t>
            </a:r>
            <a:r>
              <a:rPr lang="en-US" sz="5400" b="1">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3600"/>
              </a:lnSpc>
              <a:buFont typeface="Wingdings 3" panose="05040102010807070707" pitchFamily="18" charset="2"/>
              <a:buNone/>
            </a:pPr>
            <a:r>
              <a:rPr lang="en-US" sz="4800" b="1" spc="-150">
                <a:ln w="18415" cmpd="sng">
                  <a:solidFill>
                    <a:srgbClr val="FFFFFF"/>
                  </a:solidFill>
                  <a:prstDash val="solid"/>
                </a:ln>
                <a:gradFill flip="none" rotWithShape="1">
                  <a:gsLst>
                    <a:gs pos="0">
                      <a:srgbClr val="FF5050">
                        <a:tint val="66000"/>
                        <a:satMod val="160000"/>
                      </a:srgbClr>
                    </a:gs>
                    <a:gs pos="50000">
                      <a:srgbClr val="FF5050">
                        <a:tint val="44500"/>
                        <a:satMod val="160000"/>
                      </a:srgbClr>
                    </a:gs>
                    <a:gs pos="100000">
                      <a:srgbClr val="FF5050">
                        <a:tint val="23500"/>
                        <a:satMod val="160000"/>
                      </a:srgbClr>
                    </a:gs>
                  </a:gsLst>
                  <a:lin ang="16200000" scaled="1"/>
                  <a:tileRect/>
                </a:gradFill>
                <a:effectLst>
                  <a:glow rad="63500">
                    <a:srgbClr val="FF3C3C">
                      <a:alpha val="40000"/>
                    </a:srgbClr>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oriented</a:t>
            </a:r>
          </a:p>
        </xdr:txBody>
      </xdr:sp>
      <xdr:grpSp>
        <xdr:nvGrpSpPr>
          <xdr:cNvPr id="1250" name="Group 1249">
            <a:extLst>
              <a:ext uri="{FF2B5EF4-FFF2-40B4-BE49-F238E27FC236}">
                <a16:creationId xmlns:a16="http://schemas.microsoft.com/office/drawing/2014/main" id="{CA65E187-5B04-4ABF-9CFF-72BBF26BFF31}"/>
              </a:ext>
            </a:extLst>
          </xdr:cNvPr>
          <xdr:cNvGrpSpPr/>
        </xdr:nvGrpSpPr>
        <xdr:grpSpPr>
          <a:xfrm>
            <a:off x="137160" y="70264029"/>
            <a:ext cx="2743200" cy="1828800"/>
            <a:chOff x="167640" y="48415786"/>
            <a:chExt cx="2743200" cy="1977081"/>
          </a:xfrm>
        </xdr:grpSpPr>
        <xdr:grpSp>
          <xdr:nvGrpSpPr>
            <xdr:cNvPr id="1251" name="Group 1250">
              <a:extLst>
                <a:ext uri="{FF2B5EF4-FFF2-40B4-BE49-F238E27FC236}">
                  <a16:creationId xmlns:a16="http://schemas.microsoft.com/office/drawing/2014/main" id="{F38B70EE-8336-48B0-A0E2-D615A323F203}"/>
                </a:ext>
              </a:extLst>
            </xdr:cNvPr>
            <xdr:cNvGrpSpPr>
              <a:grpSpLocks noChangeAspect="1"/>
            </xdr:cNvGrpSpPr>
          </xdr:nvGrpSpPr>
          <xdr:grpSpPr>
            <a:xfrm>
              <a:off x="167640" y="48415786"/>
              <a:ext cx="2743200" cy="1977081"/>
              <a:chOff x="0" y="-1"/>
              <a:chExt cx="3200400" cy="2240695"/>
            </a:xfrm>
          </xdr:grpSpPr>
          <xdr:sp macro="" textlink="">
            <xdr:nvSpPr>
              <xdr:cNvPr id="1256" name="Rectangle 1255">
                <a:extLst>
                  <a:ext uri="{FF2B5EF4-FFF2-40B4-BE49-F238E27FC236}">
                    <a16:creationId xmlns:a16="http://schemas.microsoft.com/office/drawing/2014/main" id="{B9132851-7771-44E2-BCFD-C71461202F57}"/>
                  </a:ext>
                </a:extLst>
              </xdr:cNvPr>
              <xdr:cNvSpPr/>
            </xdr:nvSpPr>
            <xdr:spPr>
              <a:xfrm>
                <a:off x="0" y="-1"/>
                <a:ext cx="3200400" cy="2240695"/>
              </a:xfrm>
              <a:prstGeom prst="rect">
                <a:avLst/>
              </a:prstGeom>
              <a:solidFill>
                <a:srgbClr val="C2DAF0">
                  <a:alpha val="84706"/>
                </a:srgbClr>
              </a:solidFill>
              <a:ln w="28575">
                <a:solidFill>
                  <a:srgbClr val="0070C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1257" name="Group 1256">
                <a:extLst>
                  <a:ext uri="{FF2B5EF4-FFF2-40B4-BE49-F238E27FC236}">
                    <a16:creationId xmlns:a16="http://schemas.microsoft.com/office/drawing/2014/main" id="{E45F6C81-75A9-4025-81D5-04D4E77A5632}"/>
                  </a:ext>
                </a:extLst>
              </xdr:cNvPr>
              <xdr:cNvGrpSpPr/>
            </xdr:nvGrpSpPr>
            <xdr:grpSpPr>
              <a:xfrm>
                <a:off x="88900" y="99060"/>
                <a:ext cx="1112520" cy="1371600"/>
                <a:chOff x="-124460" y="0"/>
                <a:chExt cx="1112520" cy="1371600"/>
              </a:xfrm>
            </xdr:grpSpPr>
            <xdr:sp macro="" textlink="">
              <xdr:nvSpPr>
                <xdr:cNvPr id="1258" name="Rectangle 1257">
                  <a:extLst>
                    <a:ext uri="{FF2B5EF4-FFF2-40B4-BE49-F238E27FC236}">
                      <a16:creationId xmlns:a16="http://schemas.microsoft.com/office/drawing/2014/main" id="{F669167F-B296-4700-B7CB-F9870939C875}"/>
                    </a:ext>
                  </a:extLst>
                </xdr:cNvPr>
                <xdr:cNvSpPr/>
              </xdr:nvSpPr>
              <xdr:spPr>
                <a:xfrm>
                  <a:off x="-124460" y="0"/>
                  <a:ext cx="457200" cy="1371600"/>
                </a:xfrm>
                <a:prstGeom prst="rect">
                  <a:avLst/>
                </a:prstGeom>
                <a:gradFill>
                  <a:gsLst>
                    <a:gs pos="0">
                      <a:schemeClr val="accent4">
                        <a:lumMod val="20000"/>
                        <a:lumOff val="80000"/>
                      </a:schemeClr>
                    </a:gs>
                    <a:gs pos="69000">
                      <a:schemeClr val="accent4">
                        <a:lumMod val="20000"/>
                        <a:lumOff val="80000"/>
                      </a:schemeClr>
                    </a:gs>
                    <a:gs pos="70000">
                      <a:schemeClr val="accent6">
                        <a:lumMod val="40000"/>
                        <a:lumOff val="60000"/>
                      </a:schemeClr>
                    </a:gs>
                    <a:gs pos="100000">
                      <a:schemeClr val="accent6">
                        <a:lumMod val="60000"/>
                        <a:lumOff val="40000"/>
                      </a:schemeClr>
                    </a:gs>
                  </a:gsLst>
                  <a:lin ang="5400000" scaled="1"/>
                </a:gradFill>
                <a:ln>
                  <a:solidFill>
                    <a:srgbClr val="00B050"/>
                  </a:solidFill>
                </a:ln>
                <a:effectLst>
                  <a:glow rad="63500">
                    <a:schemeClr val="accent5">
                      <a:satMod val="175000"/>
                      <a:alpha val="40000"/>
                    </a:schemeClr>
                  </a:glow>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259" name="Rectangle 1258">
                  <a:extLst>
                    <a:ext uri="{FF2B5EF4-FFF2-40B4-BE49-F238E27FC236}">
                      <a16:creationId xmlns:a16="http://schemas.microsoft.com/office/drawing/2014/main" id="{0A88F80D-623C-4744-BDBB-96CA3018FE1F}"/>
                    </a:ext>
                  </a:extLst>
                </xdr:cNvPr>
                <xdr:cNvSpPr/>
              </xdr:nvSpPr>
              <xdr:spPr>
                <a:xfrm>
                  <a:off x="530860" y="0"/>
                  <a:ext cx="457200" cy="1371600"/>
                </a:xfrm>
                <a:prstGeom prst="rect">
                  <a:avLst/>
                </a:prstGeom>
                <a:gradFill>
                  <a:gsLst>
                    <a:gs pos="0">
                      <a:schemeClr val="accent4">
                        <a:lumMod val="20000"/>
                        <a:lumOff val="80000"/>
                      </a:schemeClr>
                    </a:gs>
                    <a:gs pos="79000">
                      <a:schemeClr val="accent4">
                        <a:lumMod val="20000"/>
                        <a:lumOff val="80000"/>
                      </a:schemeClr>
                    </a:gs>
                    <a:gs pos="80000">
                      <a:srgbClr val="F0CDFF"/>
                    </a:gs>
                    <a:gs pos="100000">
                      <a:srgbClr val="D7B9FF"/>
                    </a:gs>
                  </a:gsLst>
                  <a:lin ang="5400000" scaled="1"/>
                </a:gradFill>
                <a:ln>
                  <a:solidFill>
                    <a:srgbClr val="7030A0"/>
                  </a:solidFill>
                </a:ln>
                <a:effectLst>
                  <a:glow rad="63500">
                    <a:schemeClr val="accent5">
                      <a:satMod val="175000"/>
                      <a:alpha val="40000"/>
                    </a:schemeClr>
                  </a:glow>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1260" name="Straight Connector 1259">
                  <a:extLst>
                    <a:ext uri="{FF2B5EF4-FFF2-40B4-BE49-F238E27FC236}">
                      <a16:creationId xmlns:a16="http://schemas.microsoft.com/office/drawing/2014/main" id="{075AC03B-13EE-4EA6-AAB1-FEEDBD90AD7F}"/>
                    </a:ext>
                  </a:extLst>
                </xdr:cNvPr>
                <xdr:cNvCxnSpPr/>
              </xdr:nvCxnSpPr>
              <xdr:spPr>
                <a:xfrm flipH="1" flipV="1">
                  <a:off x="332740" y="968564"/>
                  <a:ext cx="198120" cy="129740"/>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52" name="TextBox 1251">
              <a:extLst>
                <a:ext uri="{FF2B5EF4-FFF2-40B4-BE49-F238E27FC236}">
                  <a16:creationId xmlns:a16="http://schemas.microsoft.com/office/drawing/2014/main" id="{5C34CEEB-F599-45BA-BF53-F41AD834276F}"/>
                </a:ext>
              </a:extLst>
            </xdr:cNvPr>
            <xdr:cNvSpPr txBox="1"/>
          </xdr:nvSpPr>
          <xdr:spPr>
            <a:xfrm>
              <a:off x="228600" y="48626516"/>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1253" name="TextBox 1252">
              <a:extLst>
                <a:ext uri="{FF2B5EF4-FFF2-40B4-BE49-F238E27FC236}">
                  <a16:creationId xmlns:a16="http://schemas.microsoft.com/office/drawing/2014/main" id="{6712C815-22D9-4089-8431-6CD21765133F}"/>
                </a:ext>
              </a:extLst>
            </xdr:cNvPr>
            <xdr:cNvSpPr txBox="1"/>
          </xdr:nvSpPr>
          <xdr:spPr>
            <a:xfrm>
              <a:off x="792480" y="48626516"/>
              <a:ext cx="41148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1254" name="TextBox 1253">
              <a:extLst>
                <a:ext uri="{FF2B5EF4-FFF2-40B4-BE49-F238E27FC236}">
                  <a16:creationId xmlns:a16="http://schemas.microsoft.com/office/drawing/2014/main" id="{2C377EB1-1A8D-4EF0-9A7B-00E4B2B15427}"/>
                </a:ext>
              </a:extLst>
            </xdr:cNvPr>
            <xdr:cNvSpPr txBox="1"/>
          </xdr:nvSpPr>
          <xdr:spPr>
            <a:xfrm>
              <a:off x="1333500" y="49096072"/>
              <a:ext cx="141732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Narrow" panose="020B0606020202030204" pitchFamily="34" charset="0"/>
                </a:rPr>
                <a:t>Your</a:t>
              </a:r>
              <a:r>
                <a:rPr lang="en-US" sz="1050" baseline="0">
                  <a:latin typeface="Arial Narrow" panose="020B0606020202030204" pitchFamily="34" charset="0"/>
                </a:rPr>
                <a:t> relatively more </a:t>
              </a:r>
              <a:r>
                <a:rPr lang="en-US" sz="1050">
                  <a:latin typeface="Arial Narrow" panose="020B0606020202030204" pitchFamily="34" charset="0"/>
                </a:rPr>
                <a:t>resolved </a:t>
              </a:r>
              <a:r>
                <a:rPr lang="en-US" sz="1050" b="1" i="1">
                  <a:latin typeface="Arial Narrow" panose="020B0606020202030204" pitchFamily="34" charset="0"/>
                </a:rPr>
                <a:t>self-needs</a:t>
              </a:r>
              <a:r>
                <a:rPr lang="en-US" sz="1050">
                  <a:latin typeface="Arial Narrow" panose="020B0606020202030204" pitchFamily="34" charset="0"/>
                </a:rPr>
                <a:t> </a:t>
              </a:r>
              <a:r>
                <a:rPr lang="en-US" sz="1050" b="1">
                  <a:latin typeface="Arial Narrow" panose="020B0606020202030204" pitchFamily="34" charset="0"/>
                </a:rPr>
                <a:t>prioritize</a:t>
              </a:r>
              <a:r>
                <a:rPr lang="en-US" sz="1050">
                  <a:latin typeface="Arial Narrow" panose="020B0606020202030204" pitchFamily="34" charset="0"/>
                </a:rPr>
                <a:t> your defenses to remain painless.</a:t>
              </a:r>
            </a:p>
          </xdr:txBody>
        </xdr:sp>
        <xdr:sp macro="" textlink="">
          <xdr:nvSpPr>
            <xdr:cNvPr id="1255" name="TextBox 1254">
              <a:extLst>
                <a:ext uri="{FF2B5EF4-FFF2-40B4-BE49-F238E27FC236}">
                  <a16:creationId xmlns:a16="http://schemas.microsoft.com/office/drawing/2014/main" id="{0B95F461-9ED4-4919-BD94-B70E6DDCBCF1}"/>
                </a:ext>
              </a:extLst>
            </xdr:cNvPr>
            <xdr:cNvSpPr txBox="1"/>
          </xdr:nvSpPr>
          <xdr:spPr>
            <a:xfrm>
              <a:off x="1318260" y="48494710"/>
              <a:ext cx="141732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0" i="0">
                  <a:latin typeface="Arial Narrow" panose="020B0606020202030204" pitchFamily="34" charset="0"/>
                </a:rPr>
                <a:t>Your</a:t>
              </a:r>
              <a:r>
                <a:rPr lang="en-US" sz="1100" baseline="0">
                  <a:latin typeface="Arial Narrow" panose="020B0606020202030204" pitchFamily="34" charset="0"/>
                </a:rPr>
                <a:t> less</a:t>
              </a:r>
              <a:r>
                <a:rPr lang="en-US" sz="1100">
                  <a:latin typeface="Arial Narrow" panose="020B0606020202030204" pitchFamily="34" charset="0"/>
                </a:rPr>
                <a:t> resolved </a:t>
              </a:r>
              <a:r>
                <a:rPr lang="en-US" sz="1100" b="1" i="1" spc="-30" baseline="0">
                  <a:latin typeface="Arial Narrow" panose="020B0606020202030204" pitchFamily="34" charset="0"/>
                </a:rPr>
                <a:t>social-needs</a:t>
              </a:r>
              <a:r>
                <a:rPr lang="en-US" sz="1100" spc="-30" baseline="0">
                  <a:latin typeface="Arial Narrow" panose="020B0606020202030204" pitchFamily="34" charset="0"/>
                </a:rPr>
                <a:t> </a:t>
              </a:r>
              <a:r>
                <a:rPr lang="en-US" sz="1100" b="1" spc="-30" baseline="0">
                  <a:latin typeface="Arial Narrow" panose="020B0606020202030204" pitchFamily="34" charset="0"/>
                </a:rPr>
                <a:t>prioritize</a:t>
              </a:r>
              <a:r>
                <a:rPr lang="en-US" sz="1100" spc="-30" baseline="0">
                  <a:latin typeface="Arial Narrow" panose="020B0606020202030204" pitchFamily="34" charset="0"/>
                </a:rPr>
                <a:t> your beliefs and actions for their relief.</a:t>
              </a:r>
            </a:p>
          </xdr:txBody>
        </xdr:sp>
        <xdr:sp macro="" textlink="">
          <xdr:nvSpPr>
            <xdr:cNvPr id="1272" name="TextBox 1271">
              <a:extLst>
                <a:ext uri="{FF2B5EF4-FFF2-40B4-BE49-F238E27FC236}">
                  <a16:creationId xmlns:a16="http://schemas.microsoft.com/office/drawing/2014/main" id="{714F0ABA-7E25-4CF4-9565-972B7CC985D4}"/>
                </a:ext>
              </a:extLst>
            </xdr:cNvPr>
            <xdr:cNvSpPr txBox="1"/>
          </xdr:nvSpPr>
          <xdr:spPr>
            <a:xfrm>
              <a:off x="213360" y="49766784"/>
              <a:ext cx="2606040"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panose="020B0604020202020204" pitchFamily="34" charset="0"/>
                  <a:cs typeface="Arial" panose="020B0604020202020204" pitchFamily="34" charset="0"/>
                </a:rPr>
                <a:t>These priorities </a:t>
              </a:r>
              <a:r>
                <a:rPr lang="en-US" sz="1050" b="1" i="1">
                  <a:latin typeface="Arial" panose="020B0604020202020204" pitchFamily="34" charset="0"/>
                  <a:cs typeface="Arial" panose="020B0604020202020204" pitchFamily="34" charset="0"/>
                </a:rPr>
                <a:t>orient</a:t>
              </a:r>
              <a:r>
                <a:rPr lang="en-US" sz="1050" b="0" i="0">
                  <a:latin typeface="Arial" panose="020B0604020202020204" pitchFamily="34" charset="0"/>
                  <a:cs typeface="Arial" panose="020B0604020202020204" pitchFamily="34" charset="0"/>
                </a:rPr>
                <a:t> you toward </a:t>
              </a:r>
              <a:r>
                <a:rPr lang="en-US" sz="1050" b="1" i="0">
                  <a:latin typeface="Arial" panose="020B0604020202020204" pitchFamily="34" charset="0"/>
                  <a:cs typeface="Arial" panose="020B0604020202020204" pitchFamily="34" charset="0"/>
                </a:rPr>
                <a:t>wider</a:t>
              </a:r>
              <a:r>
                <a:rPr lang="en-US" sz="1050" b="0" i="0">
                  <a:latin typeface="Arial" panose="020B0604020202020204" pitchFamily="34" charset="0"/>
                  <a:cs typeface="Arial" panose="020B0604020202020204" pitchFamily="34" charset="0"/>
                </a:rPr>
                <a:t> relating to ease your psychosocial needs. </a:t>
              </a:r>
              <a:r>
                <a:rPr lang="en-US" sz="1050" b="1" i="0">
                  <a:solidFill>
                    <a:schemeClr val="accent5">
                      <a:lumMod val="50000"/>
                    </a:schemeClr>
                  </a:solidFill>
                  <a:effectLst>
                    <a:glow rad="63500">
                      <a:schemeClr val="accent5">
                        <a:lumMod val="20000"/>
                        <a:lumOff val="80000"/>
                      </a:schemeClr>
                    </a:glow>
                  </a:effectLst>
                  <a:latin typeface="Verdana" panose="020B0604030504040204" pitchFamily="34" charset="0"/>
                  <a:ea typeface="Verdana" panose="020B0604030504040204" pitchFamily="34" charset="0"/>
                  <a:cs typeface="Arial" panose="020B0604020202020204" pitchFamily="34" charset="0"/>
                </a:rPr>
                <a:t>Liberalism</a:t>
              </a:r>
              <a:r>
                <a:rPr lang="en-US" sz="1050" b="0" i="0" baseline="0">
                  <a:latin typeface="Arial" panose="020B0604020202020204" pitchFamily="34" charset="0"/>
                  <a:cs typeface="Arial" panose="020B0604020202020204" pitchFamily="34" charset="0"/>
                </a:rPr>
                <a:t> emerged to express it.</a:t>
              </a:r>
              <a:r>
                <a:rPr lang="en-US" sz="1050" b="0" i="0">
                  <a:latin typeface="Arial" panose="020B0604020202020204" pitchFamily="34" charset="0"/>
                  <a:cs typeface="Arial" panose="020B0604020202020204" pitchFamily="34" charset="0"/>
                </a:rPr>
                <a:t> </a:t>
              </a:r>
              <a:endParaRPr lang="en-US" sz="1050">
                <a:latin typeface="Arial" panose="020B0604020202020204" pitchFamily="34" charset="0"/>
                <a:cs typeface="Arial" panose="020B0604020202020204" pitchFamily="34" charset="0"/>
              </a:endParaRPr>
            </a:p>
          </xdr:txBody>
        </xdr:sp>
      </xdr:grpSp>
      <xdr:grpSp>
        <xdr:nvGrpSpPr>
          <xdr:cNvPr id="1261" name="Group 1260">
            <a:extLst>
              <a:ext uri="{FF2B5EF4-FFF2-40B4-BE49-F238E27FC236}">
                <a16:creationId xmlns:a16="http://schemas.microsoft.com/office/drawing/2014/main" id="{C2056BF6-8324-4BCF-BC5E-461EABB6E8A2}"/>
              </a:ext>
            </a:extLst>
          </xdr:cNvPr>
          <xdr:cNvGrpSpPr/>
        </xdr:nvGrpSpPr>
        <xdr:grpSpPr>
          <a:xfrm>
            <a:off x="3268980" y="70264029"/>
            <a:ext cx="2739390" cy="1828800"/>
            <a:chOff x="3299460" y="48415786"/>
            <a:chExt cx="2743200" cy="1977081"/>
          </a:xfrm>
        </xdr:grpSpPr>
        <xdr:grpSp>
          <xdr:nvGrpSpPr>
            <xdr:cNvPr id="1262" name="Group 1261">
              <a:extLst>
                <a:ext uri="{FF2B5EF4-FFF2-40B4-BE49-F238E27FC236}">
                  <a16:creationId xmlns:a16="http://schemas.microsoft.com/office/drawing/2014/main" id="{3BDEB6D2-821D-40E8-A205-C162923FD384}"/>
                </a:ext>
              </a:extLst>
            </xdr:cNvPr>
            <xdr:cNvGrpSpPr>
              <a:grpSpLocks noChangeAspect="1"/>
            </xdr:cNvGrpSpPr>
          </xdr:nvGrpSpPr>
          <xdr:grpSpPr>
            <a:xfrm>
              <a:off x="3299460" y="48415786"/>
              <a:ext cx="2743200" cy="1977081"/>
              <a:chOff x="0" y="-1"/>
              <a:chExt cx="3200400" cy="2240695"/>
            </a:xfrm>
          </xdr:grpSpPr>
          <xdr:sp macro="" textlink="">
            <xdr:nvSpPr>
              <xdr:cNvPr id="1267" name="Rectangle 1266">
                <a:extLst>
                  <a:ext uri="{FF2B5EF4-FFF2-40B4-BE49-F238E27FC236}">
                    <a16:creationId xmlns:a16="http://schemas.microsoft.com/office/drawing/2014/main" id="{AFB22C70-A5BB-42BE-9F46-2B6EC5C21477}"/>
                  </a:ext>
                </a:extLst>
              </xdr:cNvPr>
              <xdr:cNvSpPr/>
            </xdr:nvSpPr>
            <xdr:spPr>
              <a:xfrm>
                <a:off x="0" y="-1"/>
                <a:ext cx="3200400" cy="2240695"/>
              </a:xfrm>
              <a:prstGeom prst="rect">
                <a:avLst/>
              </a:prstGeom>
              <a:solidFill>
                <a:srgbClr val="FFC1C1">
                  <a:alpha val="80000"/>
                </a:srgbClr>
              </a:solidFill>
              <a:ln w="28575">
                <a:solidFill>
                  <a:srgbClr val="C0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nvGrpSpPr>
              <xdr:cNvPr id="1268" name="Group 1267">
                <a:extLst>
                  <a:ext uri="{FF2B5EF4-FFF2-40B4-BE49-F238E27FC236}">
                    <a16:creationId xmlns:a16="http://schemas.microsoft.com/office/drawing/2014/main" id="{035B8F4F-A618-4560-BA39-A10B50B946F7}"/>
                  </a:ext>
                </a:extLst>
              </xdr:cNvPr>
              <xdr:cNvGrpSpPr/>
            </xdr:nvGrpSpPr>
            <xdr:grpSpPr>
              <a:xfrm>
                <a:off x="1993832" y="99060"/>
                <a:ext cx="1112521" cy="1371600"/>
                <a:chOff x="1780472" y="0"/>
                <a:chExt cx="1112521" cy="1371600"/>
              </a:xfrm>
            </xdr:grpSpPr>
            <xdr:sp macro="" textlink="">
              <xdr:nvSpPr>
                <xdr:cNvPr id="1269" name="Rectangle 1268">
                  <a:extLst>
                    <a:ext uri="{FF2B5EF4-FFF2-40B4-BE49-F238E27FC236}">
                      <a16:creationId xmlns:a16="http://schemas.microsoft.com/office/drawing/2014/main" id="{2BE9BBD7-C38B-4E7C-812E-B203A510B632}"/>
                    </a:ext>
                  </a:extLst>
                </xdr:cNvPr>
                <xdr:cNvSpPr/>
              </xdr:nvSpPr>
              <xdr:spPr>
                <a:xfrm>
                  <a:off x="1780472" y="0"/>
                  <a:ext cx="457201" cy="1371600"/>
                </a:xfrm>
                <a:prstGeom prst="rect">
                  <a:avLst/>
                </a:prstGeom>
                <a:gradFill>
                  <a:gsLst>
                    <a:gs pos="0">
                      <a:schemeClr val="accent4">
                        <a:lumMod val="20000"/>
                        <a:lumOff val="80000"/>
                      </a:schemeClr>
                    </a:gs>
                    <a:gs pos="79000">
                      <a:schemeClr val="accent4">
                        <a:lumMod val="20000"/>
                        <a:lumOff val="80000"/>
                      </a:schemeClr>
                    </a:gs>
                    <a:gs pos="80000">
                      <a:schemeClr val="accent6">
                        <a:lumMod val="40000"/>
                        <a:lumOff val="60000"/>
                      </a:schemeClr>
                    </a:gs>
                    <a:gs pos="100000">
                      <a:schemeClr val="accent6">
                        <a:lumMod val="60000"/>
                        <a:lumOff val="40000"/>
                      </a:schemeClr>
                    </a:gs>
                  </a:gsLst>
                  <a:lin ang="5400000" scaled="1"/>
                </a:gradFill>
                <a:ln>
                  <a:solidFill>
                    <a:srgbClr val="00B050"/>
                  </a:solidFill>
                </a:ln>
                <a:effectLst>
                  <a:glow rad="63500">
                    <a:srgbClr val="FF3C3C">
                      <a:alpha val="40000"/>
                    </a:srgbClr>
                  </a:glow>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270" name="Rectangle 1269">
                  <a:extLst>
                    <a:ext uri="{FF2B5EF4-FFF2-40B4-BE49-F238E27FC236}">
                      <a16:creationId xmlns:a16="http://schemas.microsoft.com/office/drawing/2014/main" id="{CDC7815C-BC02-4046-8C65-29D530497D2C}"/>
                    </a:ext>
                  </a:extLst>
                </xdr:cNvPr>
                <xdr:cNvSpPr/>
              </xdr:nvSpPr>
              <xdr:spPr>
                <a:xfrm>
                  <a:off x="2435793" y="0"/>
                  <a:ext cx="457200" cy="1371600"/>
                </a:xfrm>
                <a:prstGeom prst="rect">
                  <a:avLst/>
                </a:prstGeom>
                <a:gradFill>
                  <a:gsLst>
                    <a:gs pos="0">
                      <a:schemeClr val="accent4">
                        <a:lumMod val="20000"/>
                        <a:lumOff val="80000"/>
                      </a:schemeClr>
                    </a:gs>
                    <a:gs pos="69000">
                      <a:schemeClr val="accent4">
                        <a:lumMod val="20000"/>
                        <a:lumOff val="80000"/>
                      </a:schemeClr>
                    </a:gs>
                    <a:gs pos="70000">
                      <a:srgbClr val="F0CDFF"/>
                    </a:gs>
                    <a:gs pos="100000">
                      <a:srgbClr val="D7B9FF"/>
                    </a:gs>
                  </a:gsLst>
                  <a:lin ang="5400000" scaled="1"/>
                </a:gradFill>
                <a:ln>
                  <a:solidFill>
                    <a:srgbClr val="7030A0"/>
                  </a:solidFill>
                </a:ln>
                <a:effectLst>
                  <a:glow rad="63500">
                    <a:srgbClr val="FF3C3C">
                      <a:alpha val="40000"/>
                    </a:srgbClr>
                  </a:glow>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xnSp macro="">
              <xdr:nvCxnSpPr>
                <xdr:cNvPr id="1271" name="Straight Connector 1270">
                  <a:extLst>
                    <a:ext uri="{FF2B5EF4-FFF2-40B4-BE49-F238E27FC236}">
                      <a16:creationId xmlns:a16="http://schemas.microsoft.com/office/drawing/2014/main" id="{74A6DBAA-0A5A-4EFF-B557-ABFC62295C40}"/>
                    </a:ext>
                  </a:extLst>
                </xdr:cNvPr>
                <xdr:cNvCxnSpPr/>
              </xdr:nvCxnSpPr>
              <xdr:spPr>
                <a:xfrm flipV="1">
                  <a:off x="2237673" y="967135"/>
                  <a:ext cx="198120" cy="129739"/>
                </a:xfrm>
                <a:prstGeom prst="line">
                  <a:avLst/>
                </a:prstGeom>
                <a:ln w="1270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63" name="TextBox 1262">
              <a:extLst>
                <a:ext uri="{FF2B5EF4-FFF2-40B4-BE49-F238E27FC236}">
                  <a16:creationId xmlns:a16="http://schemas.microsoft.com/office/drawing/2014/main" id="{7BC67C7F-A2F9-4221-AC00-2ABD33904841}"/>
                </a:ext>
              </a:extLst>
            </xdr:cNvPr>
            <xdr:cNvSpPr txBox="1"/>
          </xdr:nvSpPr>
          <xdr:spPr>
            <a:xfrm>
              <a:off x="5000840" y="48610040"/>
              <a:ext cx="411481"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self-needs</a:t>
              </a:r>
            </a:p>
          </xdr:txBody>
        </xdr:sp>
        <xdr:sp macro="" textlink="">
          <xdr:nvSpPr>
            <xdr:cNvPr id="1264" name="TextBox 1263">
              <a:extLst>
                <a:ext uri="{FF2B5EF4-FFF2-40B4-BE49-F238E27FC236}">
                  <a16:creationId xmlns:a16="http://schemas.microsoft.com/office/drawing/2014/main" id="{4DCC6628-902A-428F-8F2D-6EB9080D5578}"/>
                </a:ext>
              </a:extLst>
            </xdr:cNvPr>
            <xdr:cNvSpPr txBox="1"/>
          </xdr:nvSpPr>
          <xdr:spPr>
            <a:xfrm>
              <a:off x="5564719" y="48610040"/>
              <a:ext cx="411481"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800" b="1" i="1">
                  <a:latin typeface="Agency FB" panose="020B0503020202020204" pitchFamily="34" charset="0"/>
                </a:rPr>
                <a:t>your</a:t>
              </a:r>
              <a:r>
                <a:rPr lang="en-US" sz="800" baseline="0">
                  <a:latin typeface="Agency FB" panose="020B0503020202020204" pitchFamily="34" charset="0"/>
                </a:rPr>
                <a:t> level </a:t>
              </a:r>
            </a:p>
            <a:p>
              <a:pPr algn="ctr"/>
              <a:r>
                <a:rPr lang="en-US" sz="800" baseline="0">
                  <a:latin typeface="Agency FB" panose="020B0503020202020204" pitchFamily="34" charset="0"/>
                </a:rPr>
                <a:t>of</a:t>
              </a:r>
              <a:r>
                <a:rPr lang="en-US" sz="800">
                  <a:latin typeface="Agency FB" panose="020B0503020202020204" pitchFamily="34" charset="0"/>
                </a:rPr>
                <a:t> resolved </a:t>
              </a:r>
              <a:r>
                <a:rPr lang="en-US" sz="800" spc="-30" baseline="0">
                  <a:latin typeface="Agency FB" panose="020B0503020202020204" pitchFamily="34" charset="0"/>
                </a:rPr>
                <a:t>social-needs</a:t>
              </a:r>
            </a:p>
          </xdr:txBody>
        </xdr:sp>
        <xdr:sp macro="" textlink="">
          <xdr:nvSpPr>
            <xdr:cNvPr id="1265" name="TextBox 1264">
              <a:extLst>
                <a:ext uri="{FF2B5EF4-FFF2-40B4-BE49-F238E27FC236}">
                  <a16:creationId xmlns:a16="http://schemas.microsoft.com/office/drawing/2014/main" id="{5CBF58BD-4EB0-4679-8BBF-896B9AA79B3C}"/>
                </a:ext>
              </a:extLst>
            </xdr:cNvPr>
            <xdr:cNvSpPr txBox="1"/>
          </xdr:nvSpPr>
          <xdr:spPr>
            <a:xfrm>
              <a:off x="3505242" y="48511186"/>
              <a:ext cx="1419291"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Narrow" panose="020B0606020202030204" pitchFamily="34" charset="0"/>
                </a:rPr>
                <a:t>Your</a:t>
              </a:r>
              <a:r>
                <a:rPr lang="en-US" sz="1050" baseline="0">
                  <a:latin typeface="Arial Narrow" panose="020B0606020202030204" pitchFamily="34" charset="0"/>
                </a:rPr>
                <a:t> less</a:t>
              </a:r>
              <a:r>
                <a:rPr lang="en-US" sz="1050">
                  <a:latin typeface="Arial Narrow" panose="020B0606020202030204" pitchFamily="34" charset="0"/>
                </a:rPr>
                <a:t> resolved </a:t>
              </a:r>
              <a:r>
                <a:rPr lang="en-US" sz="1050" b="1" i="1">
                  <a:latin typeface="Arial Narrow" panose="020B0606020202030204" pitchFamily="34" charset="0"/>
                </a:rPr>
                <a:t>self-needs</a:t>
              </a:r>
              <a:r>
                <a:rPr lang="en-US" sz="1050">
                  <a:latin typeface="Arial Narrow" panose="020B0606020202030204" pitchFamily="34" charset="0"/>
                </a:rPr>
                <a:t> </a:t>
              </a:r>
              <a:r>
                <a:rPr lang="en-US" sz="1050" b="1">
                  <a:latin typeface="Arial Narrow" panose="020B0606020202030204" pitchFamily="34" charset="0"/>
                </a:rPr>
                <a:t>priortize</a:t>
              </a:r>
              <a:r>
                <a:rPr lang="en-US" sz="1050" baseline="0">
                  <a:latin typeface="Arial Narrow" panose="020B0606020202030204" pitchFamily="34" charset="0"/>
                </a:rPr>
                <a:t> your beliefs and actions for their relief.</a:t>
              </a:r>
              <a:endParaRPr lang="en-US" sz="1050">
                <a:latin typeface="Arial Narrow" panose="020B0606020202030204" pitchFamily="34" charset="0"/>
              </a:endParaRPr>
            </a:p>
          </xdr:txBody>
        </xdr:sp>
        <xdr:sp macro="" textlink="">
          <xdr:nvSpPr>
            <xdr:cNvPr id="1266" name="TextBox 1265">
              <a:extLst>
                <a:ext uri="{FF2B5EF4-FFF2-40B4-BE49-F238E27FC236}">
                  <a16:creationId xmlns:a16="http://schemas.microsoft.com/office/drawing/2014/main" id="{88DA5A25-5D1F-4C56-9440-D058C351308E}"/>
                </a:ext>
              </a:extLst>
            </xdr:cNvPr>
            <xdr:cNvSpPr txBox="1"/>
          </xdr:nvSpPr>
          <xdr:spPr>
            <a:xfrm>
              <a:off x="3496826" y="49104310"/>
              <a:ext cx="1419291"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0">
                  <a:latin typeface="Arial Narrow" panose="020B0606020202030204" pitchFamily="34" charset="0"/>
                </a:rPr>
                <a:t>Your</a:t>
              </a:r>
              <a:r>
                <a:rPr lang="en-US" sz="1050" baseline="0">
                  <a:latin typeface="Arial Narrow" panose="020B0606020202030204" pitchFamily="34" charset="0"/>
                </a:rPr>
                <a:t> relatively more </a:t>
              </a:r>
              <a:r>
                <a:rPr lang="en-US" sz="1050">
                  <a:latin typeface="Arial Narrow" panose="020B0606020202030204" pitchFamily="34" charset="0"/>
                </a:rPr>
                <a:t>resolved </a:t>
              </a:r>
              <a:r>
                <a:rPr lang="en-US" sz="1050" b="1" i="1" spc="-30" baseline="0">
                  <a:latin typeface="Arial Narrow" panose="020B0606020202030204" pitchFamily="34" charset="0"/>
                </a:rPr>
                <a:t>social-needs</a:t>
              </a:r>
              <a:r>
                <a:rPr lang="en-US" sz="1050" spc="-30" baseline="0">
                  <a:latin typeface="Arial Narrow" panose="020B0606020202030204" pitchFamily="34" charset="0"/>
                </a:rPr>
                <a:t> </a:t>
              </a:r>
              <a:r>
                <a:rPr lang="en-US" sz="1050" b="1" spc="-30" baseline="0">
                  <a:latin typeface="Arial Narrow" panose="020B0606020202030204" pitchFamily="34" charset="0"/>
                </a:rPr>
                <a:t>prioritize</a:t>
              </a:r>
              <a:r>
                <a:rPr lang="en-US" sz="1050" spc="-30" baseline="0">
                  <a:latin typeface="Arial Narrow" panose="020B0606020202030204" pitchFamily="34" charset="0"/>
                </a:rPr>
                <a:t> your defenses to remain painless.</a:t>
              </a:r>
            </a:p>
          </xdr:txBody>
        </xdr:sp>
        <xdr:sp macro="" textlink="">
          <xdr:nvSpPr>
            <xdr:cNvPr id="1273" name="TextBox 1272">
              <a:extLst>
                <a:ext uri="{FF2B5EF4-FFF2-40B4-BE49-F238E27FC236}">
                  <a16:creationId xmlns:a16="http://schemas.microsoft.com/office/drawing/2014/main" id="{9DA86D1F-A933-47DC-8774-B13C6EE9E039}"/>
                </a:ext>
              </a:extLst>
            </xdr:cNvPr>
            <xdr:cNvSpPr txBox="1"/>
          </xdr:nvSpPr>
          <xdr:spPr>
            <a:xfrm>
              <a:off x="3367106" y="49755101"/>
              <a:ext cx="2609665" cy="593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0" i="0">
                  <a:solidFill>
                    <a:schemeClr val="dk1"/>
                  </a:solidFill>
                  <a:effectLst/>
                  <a:latin typeface="Arial" panose="020B0604020202020204" pitchFamily="34" charset="0"/>
                  <a:ea typeface="+mn-ea"/>
                  <a:cs typeface="Arial" panose="020B0604020202020204" pitchFamily="34" charset="0"/>
                </a:rPr>
                <a:t>These priorities </a:t>
              </a:r>
              <a:r>
                <a:rPr lang="en-US" sz="1100" b="1" i="1">
                  <a:solidFill>
                    <a:schemeClr val="dk1"/>
                  </a:solidFill>
                  <a:effectLst/>
                  <a:latin typeface="Arial" panose="020B0604020202020204" pitchFamily="34" charset="0"/>
                  <a:ea typeface="+mn-ea"/>
                  <a:cs typeface="Arial" panose="020B0604020202020204" pitchFamily="34" charset="0"/>
                </a:rPr>
                <a:t>orient</a:t>
              </a:r>
              <a:r>
                <a:rPr lang="en-US" sz="1100" b="0" i="0">
                  <a:solidFill>
                    <a:schemeClr val="dk1"/>
                  </a:solidFill>
                  <a:effectLst/>
                  <a:latin typeface="Arial" panose="020B0604020202020204" pitchFamily="34" charset="0"/>
                  <a:ea typeface="+mn-ea"/>
                  <a:cs typeface="Arial" panose="020B0604020202020204" pitchFamily="34" charset="0"/>
                </a:rPr>
                <a:t> you toward </a:t>
              </a:r>
              <a:r>
                <a:rPr lang="en-US" sz="1100" b="1" i="0">
                  <a:solidFill>
                    <a:schemeClr val="dk1"/>
                  </a:solidFill>
                  <a:effectLst/>
                  <a:latin typeface="Arial" panose="020B0604020202020204" pitchFamily="34" charset="0"/>
                  <a:ea typeface="+mn-ea"/>
                  <a:cs typeface="Arial" panose="020B0604020202020204" pitchFamily="34" charset="0"/>
                </a:rPr>
                <a:t>deeper</a:t>
              </a:r>
              <a:r>
                <a:rPr lang="en-US" sz="1100" b="0" i="0">
                  <a:solidFill>
                    <a:schemeClr val="dk1"/>
                  </a:solidFill>
                  <a:effectLst/>
                  <a:latin typeface="Arial" panose="020B0604020202020204" pitchFamily="34" charset="0"/>
                  <a:ea typeface="+mn-ea"/>
                  <a:cs typeface="Arial" panose="020B0604020202020204" pitchFamily="34" charset="0"/>
                </a:rPr>
                <a:t> relating to ease your psychosocial needs. </a:t>
              </a:r>
              <a:r>
                <a:rPr lang="en-US" sz="1100" b="1" i="0">
                  <a:solidFill>
                    <a:srgbClr val="7D0000"/>
                  </a:solidFill>
                  <a:effectLst>
                    <a:glow rad="63500">
                      <a:srgbClr val="FFCCCC"/>
                    </a:glow>
                  </a:effectLst>
                  <a:latin typeface="Verdana" panose="020B0604030504040204" pitchFamily="34" charset="0"/>
                  <a:ea typeface="Verdana" panose="020B0604030504040204" pitchFamily="34" charset="0"/>
                  <a:cs typeface="Arial" panose="020B0604020202020204" pitchFamily="34" charset="0"/>
                </a:rPr>
                <a:t>Conservatism</a:t>
              </a:r>
              <a:r>
                <a:rPr lang="en-US" sz="1100" b="0" i="0" baseline="0">
                  <a:solidFill>
                    <a:schemeClr val="dk1"/>
                  </a:solidFill>
                  <a:effectLst/>
                  <a:latin typeface="Arial" panose="020B0604020202020204" pitchFamily="34" charset="0"/>
                  <a:ea typeface="+mn-ea"/>
                  <a:cs typeface="Arial" panose="020B0604020202020204" pitchFamily="34" charset="0"/>
                </a:rPr>
                <a:t> best expresses it.</a:t>
              </a:r>
              <a:r>
                <a:rPr lang="en-US" sz="1100" b="0" i="0">
                  <a:solidFill>
                    <a:schemeClr val="dk1"/>
                  </a:solidFill>
                  <a:effectLst/>
                  <a:latin typeface="Arial" panose="020B0604020202020204" pitchFamily="34" charset="0"/>
                  <a:ea typeface="+mn-ea"/>
                  <a:cs typeface="Arial" panose="020B0604020202020204" pitchFamily="34" charset="0"/>
                </a:rPr>
                <a:t> </a:t>
              </a:r>
              <a:endParaRPr lang="en-US" sz="1050">
                <a:effectLst/>
                <a:latin typeface="Arial" panose="020B0604020202020204" pitchFamily="34" charset="0"/>
                <a:cs typeface="Arial" panose="020B0604020202020204" pitchFamily="34" charset="0"/>
              </a:endParaRPr>
            </a:p>
          </xdr:txBody>
        </xdr:sp>
      </xdr:grpSp>
    </xdr:grpSp>
    <xdr:clientData/>
  </xdr:twoCellAnchor>
  <xdr:twoCellAnchor>
    <xdr:from>
      <xdr:col>0</xdr:col>
      <xdr:colOff>0</xdr:colOff>
      <xdr:row>554</xdr:row>
      <xdr:rowOff>53340</xdr:rowOff>
    </xdr:from>
    <xdr:to>
      <xdr:col>13</xdr:col>
      <xdr:colOff>99058</xdr:colOff>
      <xdr:row>599</xdr:row>
      <xdr:rowOff>134620</xdr:rowOff>
    </xdr:to>
    <xdr:grpSp>
      <xdr:nvGrpSpPr>
        <xdr:cNvPr id="1155" name="Group 1154">
          <a:extLst>
            <a:ext uri="{FF2B5EF4-FFF2-40B4-BE49-F238E27FC236}">
              <a16:creationId xmlns:a16="http://schemas.microsoft.com/office/drawing/2014/main" id="{00000000-0008-0000-0000-000083040000}"/>
            </a:ext>
          </a:extLst>
        </xdr:cNvPr>
        <xdr:cNvGrpSpPr/>
      </xdr:nvGrpSpPr>
      <xdr:grpSpPr>
        <a:xfrm>
          <a:off x="0" y="110490000"/>
          <a:ext cx="6164578" cy="8059420"/>
          <a:chOff x="15455900" y="60706000"/>
          <a:chExt cx="6375398" cy="7823200"/>
        </a:xfrm>
      </xdr:grpSpPr>
      <xdr:sp macro="" textlink="">
        <xdr:nvSpPr>
          <xdr:cNvPr id="1156" name="Rectangle 1155">
            <a:extLst>
              <a:ext uri="{FF2B5EF4-FFF2-40B4-BE49-F238E27FC236}">
                <a16:creationId xmlns:a16="http://schemas.microsoft.com/office/drawing/2014/main" id="{00000000-0008-0000-0000-000084040000}"/>
              </a:ext>
            </a:extLst>
          </xdr:cNvPr>
          <xdr:cNvSpPr/>
        </xdr:nvSpPr>
        <xdr:spPr>
          <a:xfrm>
            <a:off x="20421599" y="60706000"/>
            <a:ext cx="1409699" cy="7818120"/>
          </a:xfrm>
          <a:prstGeom prst="rect">
            <a:avLst/>
          </a:pr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57" name="Rectangle 1156">
            <a:extLst>
              <a:ext uri="{FF2B5EF4-FFF2-40B4-BE49-F238E27FC236}">
                <a16:creationId xmlns:a16="http://schemas.microsoft.com/office/drawing/2014/main" id="{00000000-0008-0000-0000-000085040000}"/>
              </a:ext>
            </a:extLst>
          </xdr:cNvPr>
          <xdr:cNvSpPr/>
        </xdr:nvSpPr>
        <xdr:spPr>
          <a:xfrm>
            <a:off x="15455900" y="60706000"/>
            <a:ext cx="1409700" cy="7818120"/>
          </a:xfrm>
          <a:prstGeom prst="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nvGrpSpPr>
          <xdr:cNvPr id="1158" name="Group 1157">
            <a:extLst>
              <a:ext uri="{FF2B5EF4-FFF2-40B4-BE49-F238E27FC236}">
                <a16:creationId xmlns:a16="http://schemas.microsoft.com/office/drawing/2014/main" id="{00000000-0008-0000-0000-000086040000}"/>
              </a:ext>
            </a:extLst>
          </xdr:cNvPr>
          <xdr:cNvGrpSpPr/>
        </xdr:nvGrpSpPr>
        <xdr:grpSpPr>
          <a:xfrm>
            <a:off x="16306800" y="60706000"/>
            <a:ext cx="2296879" cy="7823200"/>
            <a:chOff x="3796580" y="60718700"/>
            <a:chExt cx="2296879" cy="7823200"/>
          </a:xfrm>
        </xdr:grpSpPr>
        <xdr:sp macro="" textlink="">
          <xdr:nvSpPr>
            <xdr:cNvPr id="1165" name="Freeform: Shape 1164">
              <a:extLst>
                <a:ext uri="{FF2B5EF4-FFF2-40B4-BE49-F238E27FC236}">
                  <a16:creationId xmlns:a16="http://schemas.microsoft.com/office/drawing/2014/main" id="{00000000-0008-0000-0000-00008D040000}"/>
                </a:ext>
              </a:extLst>
            </xdr:cNvPr>
            <xdr:cNvSpPr/>
          </xdr:nvSpPr>
          <xdr:spPr>
            <a:xfrm>
              <a:off x="42690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6" name="Freeform: Shape 1165">
              <a:extLst>
                <a:ext uri="{FF2B5EF4-FFF2-40B4-BE49-F238E27FC236}">
                  <a16:creationId xmlns:a16="http://schemas.microsoft.com/office/drawing/2014/main" id="{00000000-0008-0000-0000-00008E040000}"/>
                </a:ext>
              </a:extLst>
            </xdr:cNvPr>
            <xdr:cNvSpPr/>
          </xdr:nvSpPr>
          <xdr:spPr>
            <a:xfrm>
              <a:off x="416742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7" name="Freeform: Shape 1166">
              <a:extLst>
                <a:ext uri="{FF2B5EF4-FFF2-40B4-BE49-F238E27FC236}">
                  <a16:creationId xmlns:a16="http://schemas.microsoft.com/office/drawing/2014/main" id="{00000000-0008-0000-0000-00008F040000}"/>
                </a:ext>
              </a:extLst>
            </xdr:cNvPr>
            <xdr:cNvSpPr/>
          </xdr:nvSpPr>
          <xdr:spPr>
            <a:xfrm>
              <a:off x="404296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8" name="Freeform: Shape 1167">
              <a:extLst>
                <a:ext uri="{FF2B5EF4-FFF2-40B4-BE49-F238E27FC236}">
                  <a16:creationId xmlns:a16="http://schemas.microsoft.com/office/drawing/2014/main" id="{00000000-0008-0000-0000-000090040000}"/>
                </a:ext>
              </a:extLst>
            </xdr:cNvPr>
            <xdr:cNvSpPr/>
          </xdr:nvSpPr>
          <xdr:spPr>
            <a:xfrm>
              <a:off x="392104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9" name="Freeform: Shape 1168">
              <a:extLst>
                <a:ext uri="{FF2B5EF4-FFF2-40B4-BE49-F238E27FC236}">
                  <a16:creationId xmlns:a16="http://schemas.microsoft.com/office/drawing/2014/main" id="{00000000-0008-0000-0000-000091040000}"/>
                </a:ext>
              </a:extLst>
            </xdr:cNvPr>
            <xdr:cNvSpPr/>
          </xdr:nvSpPr>
          <xdr:spPr>
            <a:xfrm>
              <a:off x="3796580" y="60718700"/>
              <a:ext cx="182443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159" name="Group 1158">
            <a:extLst>
              <a:ext uri="{FF2B5EF4-FFF2-40B4-BE49-F238E27FC236}">
                <a16:creationId xmlns:a16="http://schemas.microsoft.com/office/drawing/2014/main" id="{00000000-0008-0000-0000-000087040000}"/>
              </a:ext>
            </a:extLst>
          </xdr:cNvPr>
          <xdr:cNvGrpSpPr/>
        </xdr:nvGrpSpPr>
        <xdr:grpSpPr>
          <a:xfrm>
            <a:off x="18742660" y="60706000"/>
            <a:ext cx="2256239" cy="7823200"/>
            <a:chOff x="7845340" y="60718700"/>
            <a:chExt cx="2256239" cy="7823200"/>
          </a:xfrm>
        </xdr:grpSpPr>
        <xdr:sp macro="" textlink="">
          <xdr:nvSpPr>
            <xdr:cNvPr id="1160" name="Freeform: Shape 1159">
              <a:extLst>
                <a:ext uri="{FF2B5EF4-FFF2-40B4-BE49-F238E27FC236}">
                  <a16:creationId xmlns:a16="http://schemas.microsoft.com/office/drawing/2014/main" id="{00000000-0008-0000-0000-000088040000}"/>
                </a:ext>
              </a:extLst>
            </xdr:cNvPr>
            <xdr:cNvSpPr/>
          </xdr:nvSpPr>
          <xdr:spPr>
            <a:xfrm flipH="1">
              <a:off x="784534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1" name="Freeform: Shape 1160">
              <a:extLst>
                <a:ext uri="{FF2B5EF4-FFF2-40B4-BE49-F238E27FC236}">
                  <a16:creationId xmlns:a16="http://schemas.microsoft.com/office/drawing/2014/main" id="{00000000-0008-0000-0000-000089040000}"/>
                </a:ext>
              </a:extLst>
            </xdr:cNvPr>
            <xdr:cNvSpPr/>
          </xdr:nvSpPr>
          <xdr:spPr>
            <a:xfrm flipH="1">
              <a:off x="7944400" y="60718700"/>
              <a:ext cx="182697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7D7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2" name="Freeform: Shape 1161">
              <a:extLst>
                <a:ext uri="{FF2B5EF4-FFF2-40B4-BE49-F238E27FC236}">
                  <a16:creationId xmlns:a16="http://schemas.microsoft.com/office/drawing/2014/main" id="{00000000-0008-0000-0000-00008A040000}"/>
                </a:ext>
              </a:extLst>
            </xdr:cNvPr>
            <xdr:cNvSpPr/>
          </xdr:nvSpPr>
          <xdr:spPr>
            <a:xfrm flipH="1">
              <a:off x="804600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FF3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3" name="Freeform: Shape 1162">
              <a:extLst>
                <a:ext uri="{FF2B5EF4-FFF2-40B4-BE49-F238E27FC236}">
                  <a16:creationId xmlns:a16="http://schemas.microsoft.com/office/drawing/2014/main" id="{00000000-0008-0000-0000-00008B040000}"/>
                </a:ext>
              </a:extLst>
            </xdr:cNvPr>
            <xdr:cNvSpPr/>
          </xdr:nvSpPr>
          <xdr:spPr>
            <a:xfrm flipH="1">
              <a:off x="815268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C8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164" name="Freeform: Shape 1163">
              <a:extLst>
                <a:ext uri="{FF2B5EF4-FFF2-40B4-BE49-F238E27FC236}">
                  <a16:creationId xmlns:a16="http://schemas.microsoft.com/office/drawing/2014/main" id="{00000000-0008-0000-0000-00008C040000}"/>
                </a:ext>
              </a:extLst>
            </xdr:cNvPr>
            <xdr:cNvSpPr/>
          </xdr:nvSpPr>
          <xdr:spPr>
            <a:xfrm flipH="1">
              <a:off x="8272060" y="60718700"/>
              <a:ext cx="1829519" cy="7823200"/>
            </a:xfrm>
            <a:custGeom>
              <a:avLst/>
              <a:gdLst>
                <a:gd name="connsiteX0" fmla="*/ 0 w 1828800"/>
                <a:gd name="connsiteY0" fmla="*/ 7823200 h 7823200"/>
                <a:gd name="connsiteX1" fmla="*/ 12700 w 1828800"/>
                <a:gd name="connsiteY1" fmla="*/ 0 h 7823200"/>
                <a:gd name="connsiteX2" fmla="*/ 228600 w 1828800"/>
                <a:gd name="connsiteY2" fmla="*/ 0 h 7823200"/>
                <a:gd name="connsiteX3" fmla="*/ 482600 w 1828800"/>
                <a:gd name="connsiteY3" fmla="*/ 25400 h 7823200"/>
                <a:gd name="connsiteX4" fmla="*/ 685800 w 1828800"/>
                <a:gd name="connsiteY4" fmla="*/ 114300 h 7823200"/>
                <a:gd name="connsiteX5" fmla="*/ 863600 w 1828800"/>
                <a:gd name="connsiteY5" fmla="*/ 241300 h 7823200"/>
                <a:gd name="connsiteX6" fmla="*/ 1041400 w 1828800"/>
                <a:gd name="connsiteY6" fmla="*/ 393700 h 7823200"/>
                <a:gd name="connsiteX7" fmla="*/ 1206500 w 1828800"/>
                <a:gd name="connsiteY7" fmla="*/ 673100 h 7823200"/>
                <a:gd name="connsiteX8" fmla="*/ 1295400 w 1828800"/>
                <a:gd name="connsiteY8" fmla="*/ 889000 h 7823200"/>
                <a:gd name="connsiteX9" fmla="*/ 1460500 w 1828800"/>
                <a:gd name="connsiteY9" fmla="*/ 1473200 h 7823200"/>
                <a:gd name="connsiteX10" fmla="*/ 1524000 w 1828800"/>
                <a:gd name="connsiteY10" fmla="*/ 1905000 h 7823200"/>
                <a:gd name="connsiteX11" fmla="*/ 1562100 w 1828800"/>
                <a:gd name="connsiteY11" fmla="*/ 2273300 h 7823200"/>
                <a:gd name="connsiteX12" fmla="*/ 1587500 w 1828800"/>
                <a:gd name="connsiteY12" fmla="*/ 2654300 h 7823200"/>
                <a:gd name="connsiteX13" fmla="*/ 1549400 w 1828800"/>
                <a:gd name="connsiteY13" fmla="*/ 2768600 h 7823200"/>
                <a:gd name="connsiteX14" fmla="*/ 1498600 w 1828800"/>
                <a:gd name="connsiteY14" fmla="*/ 2882900 h 7823200"/>
                <a:gd name="connsiteX15" fmla="*/ 1511300 w 1828800"/>
                <a:gd name="connsiteY15" fmla="*/ 3175000 h 7823200"/>
                <a:gd name="connsiteX16" fmla="*/ 1778000 w 1828800"/>
                <a:gd name="connsiteY16" fmla="*/ 3886200 h 7823200"/>
                <a:gd name="connsiteX17" fmla="*/ 1816100 w 1828800"/>
                <a:gd name="connsiteY17" fmla="*/ 4000500 h 7823200"/>
                <a:gd name="connsiteX18" fmla="*/ 1828800 w 1828800"/>
                <a:gd name="connsiteY18" fmla="*/ 4102100 h 7823200"/>
                <a:gd name="connsiteX19" fmla="*/ 1765300 w 1828800"/>
                <a:gd name="connsiteY19" fmla="*/ 4241800 h 7823200"/>
                <a:gd name="connsiteX20" fmla="*/ 1651000 w 1828800"/>
                <a:gd name="connsiteY20" fmla="*/ 4356100 h 7823200"/>
                <a:gd name="connsiteX21" fmla="*/ 1600200 w 1828800"/>
                <a:gd name="connsiteY21" fmla="*/ 4521200 h 7823200"/>
                <a:gd name="connsiteX22" fmla="*/ 1612900 w 1828800"/>
                <a:gd name="connsiteY22" fmla="*/ 4724400 h 7823200"/>
                <a:gd name="connsiteX23" fmla="*/ 1612900 w 1828800"/>
                <a:gd name="connsiteY23" fmla="*/ 4876800 h 7823200"/>
                <a:gd name="connsiteX24" fmla="*/ 1587500 w 1828800"/>
                <a:gd name="connsiteY24" fmla="*/ 4889500 h 7823200"/>
                <a:gd name="connsiteX25" fmla="*/ 1524000 w 1828800"/>
                <a:gd name="connsiteY25" fmla="*/ 4914900 h 7823200"/>
                <a:gd name="connsiteX26" fmla="*/ 1435100 w 1828800"/>
                <a:gd name="connsiteY26" fmla="*/ 4927600 h 7823200"/>
                <a:gd name="connsiteX27" fmla="*/ 1536700 w 1828800"/>
                <a:gd name="connsiteY27" fmla="*/ 4965700 h 7823200"/>
                <a:gd name="connsiteX28" fmla="*/ 1600200 w 1828800"/>
                <a:gd name="connsiteY28" fmla="*/ 5041900 h 7823200"/>
                <a:gd name="connsiteX29" fmla="*/ 1625600 w 1828800"/>
                <a:gd name="connsiteY29" fmla="*/ 5118100 h 7823200"/>
                <a:gd name="connsiteX30" fmla="*/ 1587500 w 1828800"/>
                <a:gd name="connsiteY30" fmla="*/ 5194300 h 7823200"/>
                <a:gd name="connsiteX31" fmla="*/ 1511300 w 1828800"/>
                <a:gd name="connsiteY31" fmla="*/ 5283200 h 7823200"/>
                <a:gd name="connsiteX32" fmla="*/ 1485900 w 1828800"/>
                <a:gd name="connsiteY32" fmla="*/ 5384800 h 7823200"/>
                <a:gd name="connsiteX33" fmla="*/ 1485900 w 1828800"/>
                <a:gd name="connsiteY33" fmla="*/ 5473700 h 7823200"/>
                <a:gd name="connsiteX34" fmla="*/ 1498600 w 1828800"/>
                <a:gd name="connsiteY34" fmla="*/ 5638800 h 7823200"/>
                <a:gd name="connsiteX35" fmla="*/ 1511300 w 1828800"/>
                <a:gd name="connsiteY35" fmla="*/ 5867400 h 7823200"/>
                <a:gd name="connsiteX36" fmla="*/ 1485900 w 1828800"/>
                <a:gd name="connsiteY36" fmla="*/ 6032500 h 7823200"/>
                <a:gd name="connsiteX37" fmla="*/ 1409700 w 1828800"/>
                <a:gd name="connsiteY37" fmla="*/ 6159500 h 7823200"/>
                <a:gd name="connsiteX38" fmla="*/ 1257300 w 1828800"/>
                <a:gd name="connsiteY38" fmla="*/ 6184900 h 7823200"/>
                <a:gd name="connsiteX39" fmla="*/ 1104900 w 1828800"/>
                <a:gd name="connsiteY39" fmla="*/ 6184900 h 7823200"/>
                <a:gd name="connsiteX40" fmla="*/ 927100 w 1828800"/>
                <a:gd name="connsiteY40" fmla="*/ 6146800 h 7823200"/>
                <a:gd name="connsiteX41" fmla="*/ 787400 w 1828800"/>
                <a:gd name="connsiteY41" fmla="*/ 6159500 h 7823200"/>
                <a:gd name="connsiteX42" fmla="*/ 736600 w 1828800"/>
                <a:gd name="connsiteY42" fmla="*/ 6172200 h 7823200"/>
                <a:gd name="connsiteX43" fmla="*/ 673100 w 1828800"/>
                <a:gd name="connsiteY43" fmla="*/ 6223000 h 7823200"/>
                <a:gd name="connsiteX44" fmla="*/ 584200 w 1828800"/>
                <a:gd name="connsiteY44" fmla="*/ 6591300 h 7823200"/>
                <a:gd name="connsiteX45" fmla="*/ 393700 w 1828800"/>
                <a:gd name="connsiteY45" fmla="*/ 7810500 h 7823200"/>
                <a:gd name="connsiteX46" fmla="*/ 0 w 1828800"/>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767013 w 1830513"/>
                <a:gd name="connsiteY19" fmla="*/ 4241800 h 7823200"/>
                <a:gd name="connsiteX20" fmla="*/ 1652713 w 1830513"/>
                <a:gd name="connsiteY20" fmla="*/ 4356100 h 7823200"/>
                <a:gd name="connsiteX21" fmla="*/ 1601913 w 1830513"/>
                <a:gd name="connsiteY21" fmla="*/ 4521200 h 7823200"/>
                <a:gd name="connsiteX22" fmla="*/ 1614613 w 1830513"/>
                <a:gd name="connsiteY22" fmla="*/ 4724400 h 7823200"/>
                <a:gd name="connsiteX23" fmla="*/ 1614613 w 1830513"/>
                <a:gd name="connsiteY23" fmla="*/ 4876800 h 7823200"/>
                <a:gd name="connsiteX24" fmla="*/ 1589213 w 1830513"/>
                <a:gd name="connsiteY24" fmla="*/ 4889500 h 7823200"/>
                <a:gd name="connsiteX25" fmla="*/ 1525713 w 1830513"/>
                <a:gd name="connsiteY25" fmla="*/ 4914900 h 7823200"/>
                <a:gd name="connsiteX26" fmla="*/ 1436813 w 1830513"/>
                <a:gd name="connsiteY26" fmla="*/ 4927600 h 7823200"/>
                <a:gd name="connsiteX27" fmla="*/ 1538413 w 1830513"/>
                <a:gd name="connsiteY27" fmla="*/ 4965700 h 7823200"/>
                <a:gd name="connsiteX28" fmla="*/ 1601913 w 1830513"/>
                <a:gd name="connsiteY28" fmla="*/ 5041900 h 7823200"/>
                <a:gd name="connsiteX29" fmla="*/ 1627313 w 1830513"/>
                <a:gd name="connsiteY29" fmla="*/ 5118100 h 7823200"/>
                <a:gd name="connsiteX30" fmla="*/ 1589213 w 1830513"/>
                <a:gd name="connsiteY30" fmla="*/ 5194300 h 7823200"/>
                <a:gd name="connsiteX31" fmla="*/ 1513013 w 1830513"/>
                <a:gd name="connsiteY31" fmla="*/ 5283200 h 7823200"/>
                <a:gd name="connsiteX32" fmla="*/ 1487613 w 1830513"/>
                <a:gd name="connsiteY32" fmla="*/ 5384800 h 7823200"/>
                <a:gd name="connsiteX33" fmla="*/ 1487613 w 1830513"/>
                <a:gd name="connsiteY33" fmla="*/ 5473700 h 7823200"/>
                <a:gd name="connsiteX34" fmla="*/ 1500313 w 1830513"/>
                <a:gd name="connsiteY34" fmla="*/ 5638800 h 7823200"/>
                <a:gd name="connsiteX35" fmla="*/ 1513013 w 1830513"/>
                <a:gd name="connsiteY35" fmla="*/ 5867400 h 7823200"/>
                <a:gd name="connsiteX36" fmla="*/ 1487613 w 1830513"/>
                <a:gd name="connsiteY36" fmla="*/ 6032500 h 7823200"/>
                <a:gd name="connsiteX37" fmla="*/ 1411413 w 1830513"/>
                <a:gd name="connsiteY37" fmla="*/ 6159500 h 7823200"/>
                <a:gd name="connsiteX38" fmla="*/ 1259013 w 1830513"/>
                <a:gd name="connsiteY38" fmla="*/ 6184900 h 7823200"/>
                <a:gd name="connsiteX39" fmla="*/ 1106613 w 1830513"/>
                <a:gd name="connsiteY39" fmla="*/ 6184900 h 7823200"/>
                <a:gd name="connsiteX40" fmla="*/ 928813 w 1830513"/>
                <a:gd name="connsiteY40" fmla="*/ 6146800 h 7823200"/>
                <a:gd name="connsiteX41" fmla="*/ 789113 w 1830513"/>
                <a:gd name="connsiteY41" fmla="*/ 6159500 h 7823200"/>
                <a:gd name="connsiteX42" fmla="*/ 738313 w 1830513"/>
                <a:gd name="connsiteY42" fmla="*/ 6172200 h 7823200"/>
                <a:gd name="connsiteX43" fmla="*/ 674813 w 1830513"/>
                <a:gd name="connsiteY43" fmla="*/ 6223000 h 7823200"/>
                <a:gd name="connsiteX44" fmla="*/ 585913 w 1830513"/>
                <a:gd name="connsiteY44" fmla="*/ 6591300 h 7823200"/>
                <a:gd name="connsiteX45" fmla="*/ 395413 w 1830513"/>
                <a:gd name="connsiteY45" fmla="*/ 7810500 h 7823200"/>
                <a:gd name="connsiteX46" fmla="*/ 1713 w 1830513"/>
                <a:gd name="connsiteY46"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04010 w 1830513"/>
                <a:gd name="connsiteY19" fmla="*/ 4167524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65313 w 1830513"/>
                <a:gd name="connsiteY5" fmla="*/ 241300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13013 w 1830513"/>
                <a:gd name="connsiteY15" fmla="*/ 3175000 h 7823200"/>
                <a:gd name="connsiteX16" fmla="*/ 1779713 w 1830513"/>
                <a:gd name="connsiteY16" fmla="*/ 3886200 h 7823200"/>
                <a:gd name="connsiteX17" fmla="*/ 1817813 w 1830513"/>
                <a:gd name="connsiteY17" fmla="*/ 4000500 h 7823200"/>
                <a:gd name="connsiteX18" fmla="*/ 1830513 w 1830513"/>
                <a:gd name="connsiteY18" fmla="*/ 4102100 h 7823200"/>
                <a:gd name="connsiteX19" fmla="*/ 1823888 w 1830513"/>
                <a:gd name="connsiteY19" fmla="*/ 4180455 h 7823200"/>
                <a:gd name="connsiteX20" fmla="*/ 1767013 w 1830513"/>
                <a:gd name="connsiteY20" fmla="*/ 4241800 h 7823200"/>
                <a:gd name="connsiteX21" fmla="*/ 1652713 w 1830513"/>
                <a:gd name="connsiteY21" fmla="*/ 4356100 h 7823200"/>
                <a:gd name="connsiteX22" fmla="*/ 1601913 w 1830513"/>
                <a:gd name="connsiteY22" fmla="*/ 4521200 h 7823200"/>
                <a:gd name="connsiteX23" fmla="*/ 1614613 w 1830513"/>
                <a:gd name="connsiteY23" fmla="*/ 4724400 h 7823200"/>
                <a:gd name="connsiteX24" fmla="*/ 1614613 w 1830513"/>
                <a:gd name="connsiteY24" fmla="*/ 4876800 h 7823200"/>
                <a:gd name="connsiteX25" fmla="*/ 1589213 w 1830513"/>
                <a:gd name="connsiteY25" fmla="*/ 4889500 h 7823200"/>
                <a:gd name="connsiteX26" fmla="*/ 1525713 w 1830513"/>
                <a:gd name="connsiteY26" fmla="*/ 4914900 h 7823200"/>
                <a:gd name="connsiteX27" fmla="*/ 1436813 w 1830513"/>
                <a:gd name="connsiteY27" fmla="*/ 4927600 h 7823200"/>
                <a:gd name="connsiteX28" fmla="*/ 1538413 w 1830513"/>
                <a:gd name="connsiteY28" fmla="*/ 4965700 h 7823200"/>
                <a:gd name="connsiteX29" fmla="*/ 1601913 w 1830513"/>
                <a:gd name="connsiteY29" fmla="*/ 5041900 h 7823200"/>
                <a:gd name="connsiteX30" fmla="*/ 1627313 w 1830513"/>
                <a:gd name="connsiteY30" fmla="*/ 5118100 h 7823200"/>
                <a:gd name="connsiteX31" fmla="*/ 1589213 w 1830513"/>
                <a:gd name="connsiteY31" fmla="*/ 5194300 h 7823200"/>
                <a:gd name="connsiteX32" fmla="*/ 1513013 w 1830513"/>
                <a:gd name="connsiteY32" fmla="*/ 5283200 h 7823200"/>
                <a:gd name="connsiteX33" fmla="*/ 1487613 w 1830513"/>
                <a:gd name="connsiteY33" fmla="*/ 5384800 h 7823200"/>
                <a:gd name="connsiteX34" fmla="*/ 1487613 w 1830513"/>
                <a:gd name="connsiteY34" fmla="*/ 5473700 h 7823200"/>
                <a:gd name="connsiteX35" fmla="*/ 1500313 w 1830513"/>
                <a:gd name="connsiteY35" fmla="*/ 5638800 h 7823200"/>
                <a:gd name="connsiteX36" fmla="*/ 1513013 w 1830513"/>
                <a:gd name="connsiteY36" fmla="*/ 5867400 h 7823200"/>
                <a:gd name="connsiteX37" fmla="*/ 1487613 w 1830513"/>
                <a:gd name="connsiteY37" fmla="*/ 6032500 h 7823200"/>
                <a:gd name="connsiteX38" fmla="*/ 1411413 w 1830513"/>
                <a:gd name="connsiteY38" fmla="*/ 6159500 h 7823200"/>
                <a:gd name="connsiteX39" fmla="*/ 1259013 w 1830513"/>
                <a:gd name="connsiteY39" fmla="*/ 6184900 h 7823200"/>
                <a:gd name="connsiteX40" fmla="*/ 1106613 w 1830513"/>
                <a:gd name="connsiteY40" fmla="*/ 6184900 h 7823200"/>
                <a:gd name="connsiteX41" fmla="*/ 928813 w 1830513"/>
                <a:gd name="connsiteY41" fmla="*/ 6146800 h 7823200"/>
                <a:gd name="connsiteX42" fmla="*/ 789113 w 1830513"/>
                <a:gd name="connsiteY42" fmla="*/ 6159500 h 7823200"/>
                <a:gd name="connsiteX43" fmla="*/ 738313 w 1830513"/>
                <a:gd name="connsiteY43" fmla="*/ 6172200 h 7823200"/>
                <a:gd name="connsiteX44" fmla="*/ 674813 w 1830513"/>
                <a:gd name="connsiteY44" fmla="*/ 6223000 h 7823200"/>
                <a:gd name="connsiteX45" fmla="*/ 585913 w 1830513"/>
                <a:gd name="connsiteY45" fmla="*/ 6591300 h 7823200"/>
                <a:gd name="connsiteX46" fmla="*/ 395413 w 1830513"/>
                <a:gd name="connsiteY46" fmla="*/ 7810500 h 7823200"/>
                <a:gd name="connsiteX47" fmla="*/ 1713 w 1830513"/>
                <a:gd name="connsiteY47"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509149 w 1830513"/>
                <a:gd name="connsiteY15" fmla="*/ 2984346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 name="connsiteX0" fmla="*/ 1713 w 1830513"/>
                <a:gd name="connsiteY0" fmla="*/ 7823200 h 7823200"/>
                <a:gd name="connsiteX1" fmla="*/ 1161 w 1830513"/>
                <a:gd name="connsiteY1" fmla="*/ 0 h 7823200"/>
                <a:gd name="connsiteX2" fmla="*/ 230313 w 1830513"/>
                <a:gd name="connsiteY2" fmla="*/ 0 h 7823200"/>
                <a:gd name="connsiteX3" fmla="*/ 484313 w 1830513"/>
                <a:gd name="connsiteY3" fmla="*/ 25400 h 7823200"/>
                <a:gd name="connsiteX4" fmla="*/ 687513 w 1830513"/>
                <a:gd name="connsiteY4" fmla="*/ 114300 h 7823200"/>
                <a:gd name="connsiteX5" fmla="*/ 878565 w 1830513"/>
                <a:gd name="connsiteY5" fmla="*/ 231602 h 7823200"/>
                <a:gd name="connsiteX6" fmla="*/ 1043113 w 1830513"/>
                <a:gd name="connsiteY6" fmla="*/ 393700 h 7823200"/>
                <a:gd name="connsiteX7" fmla="*/ 1208213 w 1830513"/>
                <a:gd name="connsiteY7" fmla="*/ 673100 h 7823200"/>
                <a:gd name="connsiteX8" fmla="*/ 1297113 w 1830513"/>
                <a:gd name="connsiteY8" fmla="*/ 889000 h 7823200"/>
                <a:gd name="connsiteX9" fmla="*/ 1462213 w 1830513"/>
                <a:gd name="connsiteY9" fmla="*/ 1473200 h 7823200"/>
                <a:gd name="connsiteX10" fmla="*/ 1525713 w 1830513"/>
                <a:gd name="connsiteY10" fmla="*/ 1905000 h 7823200"/>
                <a:gd name="connsiteX11" fmla="*/ 1563813 w 1830513"/>
                <a:gd name="connsiteY11" fmla="*/ 2273300 h 7823200"/>
                <a:gd name="connsiteX12" fmla="*/ 1589213 w 1830513"/>
                <a:gd name="connsiteY12" fmla="*/ 2654300 h 7823200"/>
                <a:gd name="connsiteX13" fmla="*/ 1551113 w 1830513"/>
                <a:gd name="connsiteY13" fmla="*/ 2768600 h 7823200"/>
                <a:gd name="connsiteX14" fmla="*/ 1500313 w 1830513"/>
                <a:gd name="connsiteY14" fmla="*/ 2882900 h 7823200"/>
                <a:gd name="connsiteX15" fmla="*/ 1466079 w 1830513"/>
                <a:gd name="connsiteY15" fmla="*/ 2990811 h 7823200"/>
                <a:gd name="connsiteX16" fmla="*/ 1513013 w 1830513"/>
                <a:gd name="connsiteY16" fmla="*/ 3175000 h 7823200"/>
                <a:gd name="connsiteX17" fmla="*/ 1779713 w 1830513"/>
                <a:gd name="connsiteY17" fmla="*/ 3886200 h 7823200"/>
                <a:gd name="connsiteX18" fmla="*/ 1817813 w 1830513"/>
                <a:gd name="connsiteY18" fmla="*/ 4000500 h 7823200"/>
                <a:gd name="connsiteX19" fmla="*/ 1830513 w 1830513"/>
                <a:gd name="connsiteY19" fmla="*/ 4102100 h 7823200"/>
                <a:gd name="connsiteX20" fmla="*/ 1823888 w 1830513"/>
                <a:gd name="connsiteY20" fmla="*/ 4180455 h 7823200"/>
                <a:gd name="connsiteX21" fmla="*/ 1767013 w 1830513"/>
                <a:gd name="connsiteY21" fmla="*/ 4241800 h 7823200"/>
                <a:gd name="connsiteX22" fmla="*/ 1652713 w 1830513"/>
                <a:gd name="connsiteY22" fmla="*/ 4356100 h 7823200"/>
                <a:gd name="connsiteX23" fmla="*/ 1601913 w 1830513"/>
                <a:gd name="connsiteY23" fmla="*/ 4521200 h 7823200"/>
                <a:gd name="connsiteX24" fmla="*/ 1614613 w 1830513"/>
                <a:gd name="connsiteY24" fmla="*/ 4724400 h 7823200"/>
                <a:gd name="connsiteX25" fmla="*/ 1614613 w 1830513"/>
                <a:gd name="connsiteY25" fmla="*/ 4876800 h 7823200"/>
                <a:gd name="connsiteX26" fmla="*/ 1589213 w 1830513"/>
                <a:gd name="connsiteY26" fmla="*/ 4889500 h 7823200"/>
                <a:gd name="connsiteX27" fmla="*/ 1525713 w 1830513"/>
                <a:gd name="connsiteY27" fmla="*/ 4914900 h 7823200"/>
                <a:gd name="connsiteX28" fmla="*/ 1436813 w 1830513"/>
                <a:gd name="connsiteY28" fmla="*/ 4927600 h 7823200"/>
                <a:gd name="connsiteX29" fmla="*/ 1538413 w 1830513"/>
                <a:gd name="connsiteY29" fmla="*/ 4965700 h 7823200"/>
                <a:gd name="connsiteX30" fmla="*/ 1601913 w 1830513"/>
                <a:gd name="connsiteY30" fmla="*/ 5041900 h 7823200"/>
                <a:gd name="connsiteX31" fmla="*/ 1627313 w 1830513"/>
                <a:gd name="connsiteY31" fmla="*/ 5118100 h 7823200"/>
                <a:gd name="connsiteX32" fmla="*/ 1589213 w 1830513"/>
                <a:gd name="connsiteY32" fmla="*/ 5194300 h 7823200"/>
                <a:gd name="connsiteX33" fmla="*/ 1513013 w 1830513"/>
                <a:gd name="connsiteY33" fmla="*/ 5283200 h 7823200"/>
                <a:gd name="connsiteX34" fmla="*/ 1487613 w 1830513"/>
                <a:gd name="connsiteY34" fmla="*/ 5384800 h 7823200"/>
                <a:gd name="connsiteX35" fmla="*/ 1487613 w 1830513"/>
                <a:gd name="connsiteY35" fmla="*/ 5473700 h 7823200"/>
                <a:gd name="connsiteX36" fmla="*/ 1500313 w 1830513"/>
                <a:gd name="connsiteY36" fmla="*/ 5638800 h 7823200"/>
                <a:gd name="connsiteX37" fmla="*/ 1513013 w 1830513"/>
                <a:gd name="connsiteY37" fmla="*/ 5867400 h 7823200"/>
                <a:gd name="connsiteX38" fmla="*/ 1487613 w 1830513"/>
                <a:gd name="connsiteY38" fmla="*/ 6032500 h 7823200"/>
                <a:gd name="connsiteX39" fmla="*/ 1411413 w 1830513"/>
                <a:gd name="connsiteY39" fmla="*/ 6159500 h 7823200"/>
                <a:gd name="connsiteX40" fmla="*/ 1259013 w 1830513"/>
                <a:gd name="connsiteY40" fmla="*/ 6184900 h 7823200"/>
                <a:gd name="connsiteX41" fmla="*/ 1106613 w 1830513"/>
                <a:gd name="connsiteY41" fmla="*/ 6184900 h 7823200"/>
                <a:gd name="connsiteX42" fmla="*/ 928813 w 1830513"/>
                <a:gd name="connsiteY42" fmla="*/ 6146800 h 7823200"/>
                <a:gd name="connsiteX43" fmla="*/ 789113 w 1830513"/>
                <a:gd name="connsiteY43" fmla="*/ 6159500 h 7823200"/>
                <a:gd name="connsiteX44" fmla="*/ 738313 w 1830513"/>
                <a:gd name="connsiteY44" fmla="*/ 6172200 h 7823200"/>
                <a:gd name="connsiteX45" fmla="*/ 674813 w 1830513"/>
                <a:gd name="connsiteY45" fmla="*/ 6223000 h 7823200"/>
                <a:gd name="connsiteX46" fmla="*/ 585913 w 1830513"/>
                <a:gd name="connsiteY46" fmla="*/ 6591300 h 7823200"/>
                <a:gd name="connsiteX47" fmla="*/ 395413 w 1830513"/>
                <a:gd name="connsiteY47" fmla="*/ 7810500 h 7823200"/>
                <a:gd name="connsiteX48" fmla="*/ 1713 w 1830513"/>
                <a:gd name="connsiteY48" fmla="*/ 7823200 h 78232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830513" h="7823200">
                  <a:moveTo>
                    <a:pt x="1713" y="7823200"/>
                  </a:moveTo>
                  <a:cubicBezTo>
                    <a:pt x="5946" y="5215467"/>
                    <a:pt x="-3072" y="2607733"/>
                    <a:pt x="1161" y="0"/>
                  </a:cubicBezTo>
                  <a:lnTo>
                    <a:pt x="230313" y="0"/>
                  </a:lnTo>
                  <a:cubicBezTo>
                    <a:pt x="310838" y="4233"/>
                    <a:pt x="408113" y="6350"/>
                    <a:pt x="484313" y="25400"/>
                  </a:cubicBezTo>
                  <a:cubicBezTo>
                    <a:pt x="560513" y="44450"/>
                    <a:pt x="621804" y="79933"/>
                    <a:pt x="687513" y="114300"/>
                  </a:cubicBezTo>
                  <a:cubicBezTo>
                    <a:pt x="753222" y="148667"/>
                    <a:pt x="819298" y="185035"/>
                    <a:pt x="878565" y="231602"/>
                  </a:cubicBezTo>
                  <a:cubicBezTo>
                    <a:pt x="937832" y="278169"/>
                    <a:pt x="988172" y="320117"/>
                    <a:pt x="1043113" y="393700"/>
                  </a:cubicBezTo>
                  <a:cubicBezTo>
                    <a:pt x="1098054" y="467283"/>
                    <a:pt x="1165880" y="590550"/>
                    <a:pt x="1208213" y="673100"/>
                  </a:cubicBezTo>
                  <a:lnTo>
                    <a:pt x="1297113" y="889000"/>
                  </a:lnTo>
                  <a:cubicBezTo>
                    <a:pt x="1326746" y="960967"/>
                    <a:pt x="1424113" y="1303867"/>
                    <a:pt x="1462213" y="1473200"/>
                  </a:cubicBezTo>
                  <a:lnTo>
                    <a:pt x="1525713" y="1905000"/>
                  </a:lnTo>
                  <a:lnTo>
                    <a:pt x="1563813" y="2273300"/>
                  </a:lnTo>
                  <a:lnTo>
                    <a:pt x="1589213" y="2654300"/>
                  </a:lnTo>
                  <a:lnTo>
                    <a:pt x="1551113" y="2768600"/>
                  </a:lnTo>
                  <a:lnTo>
                    <a:pt x="1500313" y="2882900"/>
                  </a:lnTo>
                  <a:lnTo>
                    <a:pt x="1466079" y="2990811"/>
                  </a:lnTo>
                  <a:lnTo>
                    <a:pt x="1513013" y="3175000"/>
                  </a:lnTo>
                  <a:lnTo>
                    <a:pt x="1779713" y="3886200"/>
                  </a:lnTo>
                  <a:lnTo>
                    <a:pt x="1817813" y="4000500"/>
                  </a:lnTo>
                  <a:lnTo>
                    <a:pt x="1830513" y="4102100"/>
                  </a:lnTo>
                  <a:lnTo>
                    <a:pt x="1823888" y="4180455"/>
                  </a:lnTo>
                  <a:lnTo>
                    <a:pt x="1767013" y="4241800"/>
                  </a:lnTo>
                  <a:lnTo>
                    <a:pt x="1652713" y="4356100"/>
                  </a:lnTo>
                  <a:lnTo>
                    <a:pt x="1601913" y="4521200"/>
                  </a:lnTo>
                  <a:lnTo>
                    <a:pt x="1614613" y="4724400"/>
                  </a:lnTo>
                  <a:cubicBezTo>
                    <a:pt x="1616730" y="4783667"/>
                    <a:pt x="1618846" y="4849283"/>
                    <a:pt x="1614613" y="4876800"/>
                  </a:cubicBezTo>
                  <a:cubicBezTo>
                    <a:pt x="1610380" y="4904317"/>
                    <a:pt x="1604030" y="4883150"/>
                    <a:pt x="1589213" y="4889500"/>
                  </a:cubicBezTo>
                  <a:lnTo>
                    <a:pt x="1525713" y="4914900"/>
                  </a:lnTo>
                  <a:lnTo>
                    <a:pt x="1436813" y="4927600"/>
                  </a:lnTo>
                  <a:lnTo>
                    <a:pt x="1538413" y="4965700"/>
                  </a:lnTo>
                  <a:lnTo>
                    <a:pt x="1601913" y="5041900"/>
                  </a:lnTo>
                  <a:lnTo>
                    <a:pt x="1627313" y="5118100"/>
                  </a:lnTo>
                  <a:lnTo>
                    <a:pt x="1589213" y="5194300"/>
                  </a:lnTo>
                  <a:lnTo>
                    <a:pt x="1513013" y="5283200"/>
                  </a:lnTo>
                  <a:lnTo>
                    <a:pt x="1487613" y="5384800"/>
                  </a:lnTo>
                  <a:lnTo>
                    <a:pt x="1487613" y="5473700"/>
                  </a:lnTo>
                  <a:lnTo>
                    <a:pt x="1500313" y="5638800"/>
                  </a:lnTo>
                  <a:lnTo>
                    <a:pt x="1513013" y="5867400"/>
                  </a:lnTo>
                  <a:lnTo>
                    <a:pt x="1487613" y="6032500"/>
                  </a:lnTo>
                  <a:cubicBezTo>
                    <a:pt x="1470680" y="6081183"/>
                    <a:pt x="1449513" y="6134100"/>
                    <a:pt x="1411413" y="6159500"/>
                  </a:cubicBezTo>
                  <a:cubicBezTo>
                    <a:pt x="1373313" y="6184900"/>
                    <a:pt x="1309813" y="6180667"/>
                    <a:pt x="1259013" y="6184900"/>
                  </a:cubicBezTo>
                  <a:lnTo>
                    <a:pt x="1106613" y="6184900"/>
                  </a:lnTo>
                  <a:lnTo>
                    <a:pt x="928813" y="6146800"/>
                  </a:lnTo>
                  <a:lnTo>
                    <a:pt x="789113" y="6159500"/>
                  </a:lnTo>
                  <a:lnTo>
                    <a:pt x="738313" y="6172200"/>
                  </a:lnTo>
                  <a:lnTo>
                    <a:pt x="674813" y="6223000"/>
                  </a:lnTo>
                  <a:lnTo>
                    <a:pt x="585913" y="6591300"/>
                  </a:lnTo>
                  <a:lnTo>
                    <a:pt x="395413" y="7810500"/>
                  </a:lnTo>
                  <a:lnTo>
                    <a:pt x="1713" y="7823200"/>
                  </a:lnTo>
                  <a:close/>
                </a:path>
              </a:pathLst>
            </a:custGeom>
            <a:solidFill>
              <a:srgbClr val="9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1</xdr:col>
      <xdr:colOff>7620</xdr:colOff>
      <xdr:row>560</xdr:row>
      <xdr:rowOff>8940</xdr:rowOff>
    </xdr:from>
    <xdr:to>
      <xdr:col>2</xdr:col>
      <xdr:colOff>291389</xdr:colOff>
      <xdr:row>571</xdr:row>
      <xdr:rowOff>101042</xdr:rowOff>
    </xdr:to>
    <xdr:grpSp>
      <xdr:nvGrpSpPr>
        <xdr:cNvPr id="1365" name="Group 1364">
          <a:extLst>
            <a:ext uri="{FF2B5EF4-FFF2-40B4-BE49-F238E27FC236}">
              <a16:creationId xmlns:a16="http://schemas.microsoft.com/office/drawing/2014/main" id="{238EE3D1-0A5D-411D-A292-59D76005CB12}"/>
            </a:ext>
          </a:extLst>
        </xdr:cNvPr>
        <xdr:cNvGrpSpPr>
          <a:grpSpLocks noChangeAspect="1"/>
        </xdr:cNvGrpSpPr>
      </xdr:nvGrpSpPr>
      <xdr:grpSpPr>
        <a:xfrm>
          <a:off x="129540" y="111497160"/>
          <a:ext cx="779069" cy="2096162"/>
          <a:chOff x="13620749" y="104774999"/>
          <a:chExt cx="1352551" cy="3438523"/>
        </a:xfrm>
      </xdr:grpSpPr>
      <xdr:grpSp>
        <xdr:nvGrpSpPr>
          <xdr:cNvPr id="1537" name="Group 1536">
            <a:extLst>
              <a:ext uri="{FF2B5EF4-FFF2-40B4-BE49-F238E27FC236}">
                <a16:creationId xmlns:a16="http://schemas.microsoft.com/office/drawing/2014/main" id="{4AABD748-B03C-43DC-8F1C-0B9DA66E828A}"/>
              </a:ext>
            </a:extLst>
          </xdr:cNvPr>
          <xdr:cNvGrpSpPr/>
        </xdr:nvGrpSpPr>
        <xdr:grpSpPr>
          <a:xfrm>
            <a:off x="13620749" y="105470322"/>
            <a:ext cx="1053296" cy="2743200"/>
            <a:chOff x="13620749" y="105470322"/>
            <a:chExt cx="1053296" cy="2743200"/>
          </a:xfrm>
        </xdr:grpSpPr>
        <xdr:grpSp>
          <xdr:nvGrpSpPr>
            <xdr:cNvPr id="1539" name="Group 1538">
              <a:extLst>
                <a:ext uri="{FF2B5EF4-FFF2-40B4-BE49-F238E27FC236}">
                  <a16:creationId xmlns:a16="http://schemas.microsoft.com/office/drawing/2014/main" id="{DAB49176-160E-4164-A8F3-F75963B5125A}"/>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44" name="Rectangle: Rounded Corners 1543">
                <a:extLst>
                  <a:ext uri="{FF2B5EF4-FFF2-40B4-BE49-F238E27FC236}">
                    <a16:creationId xmlns:a16="http://schemas.microsoft.com/office/drawing/2014/main" id="{CD846005-BA6F-47A1-96F4-43C08AA8C2A0}"/>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5" name="Rectangle: Rounded Corners 1544">
                <a:extLst>
                  <a:ext uri="{FF2B5EF4-FFF2-40B4-BE49-F238E27FC236}">
                    <a16:creationId xmlns:a16="http://schemas.microsoft.com/office/drawing/2014/main" id="{0EDA7925-BEEF-4DEB-95A2-D7FFB4F8AE5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6" name="Rectangle: Rounded Corners 1545">
                <a:extLst>
                  <a:ext uri="{FF2B5EF4-FFF2-40B4-BE49-F238E27FC236}">
                    <a16:creationId xmlns:a16="http://schemas.microsoft.com/office/drawing/2014/main" id="{7201E6F8-4921-4492-A47A-C830742592F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7" name="Rectangle: Rounded Corners 1546">
                <a:extLst>
                  <a:ext uri="{FF2B5EF4-FFF2-40B4-BE49-F238E27FC236}">
                    <a16:creationId xmlns:a16="http://schemas.microsoft.com/office/drawing/2014/main" id="{FC2EA6EF-3EE6-439E-BAA7-256623CFD144}"/>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8" name="Rectangle: Rounded Corners 1547">
                <a:extLst>
                  <a:ext uri="{FF2B5EF4-FFF2-40B4-BE49-F238E27FC236}">
                    <a16:creationId xmlns:a16="http://schemas.microsoft.com/office/drawing/2014/main" id="{C9B00D44-8E8F-41E9-A472-1911D73FC69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49" name="Rectangle: Rounded Corners 1548">
                <a:extLst>
                  <a:ext uri="{FF2B5EF4-FFF2-40B4-BE49-F238E27FC236}">
                    <a16:creationId xmlns:a16="http://schemas.microsoft.com/office/drawing/2014/main" id="{8F6C14C3-887E-4063-8C4E-568421A9C3D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50" name="Rectangle: Rounded Corners 1549">
                <a:extLst>
                  <a:ext uri="{FF2B5EF4-FFF2-40B4-BE49-F238E27FC236}">
                    <a16:creationId xmlns:a16="http://schemas.microsoft.com/office/drawing/2014/main" id="{47348F90-A4B1-4B09-9E1F-BBD0BB4EEBCA}"/>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40" name="Group 1539">
              <a:extLst>
                <a:ext uri="{FF2B5EF4-FFF2-40B4-BE49-F238E27FC236}">
                  <a16:creationId xmlns:a16="http://schemas.microsoft.com/office/drawing/2014/main" id="{9A6B4F2F-1A1E-46C2-B658-2CE87F056FB9}"/>
                </a:ext>
              </a:extLst>
            </xdr:cNvPr>
            <xdr:cNvGrpSpPr/>
          </xdr:nvGrpSpPr>
          <xdr:grpSpPr>
            <a:xfrm>
              <a:off x="13679805" y="106093372"/>
              <a:ext cx="953589" cy="1109382"/>
              <a:chOff x="0" y="0"/>
              <a:chExt cx="1112520" cy="1371600"/>
            </a:xfrm>
          </xdr:grpSpPr>
          <xdr:sp macro="" textlink="">
            <xdr:nvSpPr>
              <xdr:cNvPr id="1541" name="Rectangle 1540">
                <a:extLst>
                  <a:ext uri="{FF2B5EF4-FFF2-40B4-BE49-F238E27FC236}">
                    <a16:creationId xmlns:a16="http://schemas.microsoft.com/office/drawing/2014/main" id="{B8692BA8-4BE3-4B03-B256-7FB6CB09B0F3}"/>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42" name="Rectangle 1541">
                <a:extLst>
                  <a:ext uri="{FF2B5EF4-FFF2-40B4-BE49-F238E27FC236}">
                    <a16:creationId xmlns:a16="http://schemas.microsoft.com/office/drawing/2014/main" id="{9500C135-82D3-4FE1-9F57-A5C8F52B5EE3}"/>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43" name="Straight Connector 1542">
                <a:extLst>
                  <a:ext uri="{FF2B5EF4-FFF2-40B4-BE49-F238E27FC236}">
                    <a16:creationId xmlns:a16="http://schemas.microsoft.com/office/drawing/2014/main" id="{F9A1DF36-8AAC-465E-ACB9-519426ACF9A5}"/>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38" name="Thought Bubble: Cloud 1537">
            <a:extLst>
              <a:ext uri="{FF2B5EF4-FFF2-40B4-BE49-F238E27FC236}">
                <a16:creationId xmlns:a16="http://schemas.microsoft.com/office/drawing/2014/main" id="{DEDCF6FA-F9ED-4D97-A757-66EE2693D426}"/>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9</xdr:col>
      <xdr:colOff>192020</xdr:colOff>
      <xdr:row>559</xdr:row>
      <xdr:rowOff>70257</xdr:rowOff>
    </xdr:from>
    <xdr:to>
      <xdr:col>10</xdr:col>
      <xdr:colOff>371547</xdr:colOff>
      <xdr:row>570</xdr:row>
      <xdr:rowOff>144954</xdr:rowOff>
    </xdr:to>
    <xdr:grpSp>
      <xdr:nvGrpSpPr>
        <xdr:cNvPr id="1374" name="Group 1373">
          <a:extLst>
            <a:ext uri="{FF2B5EF4-FFF2-40B4-BE49-F238E27FC236}">
              <a16:creationId xmlns:a16="http://schemas.microsoft.com/office/drawing/2014/main" id="{10F26A73-DA3D-4411-9EE3-2F9E99B6CCF4}"/>
            </a:ext>
          </a:extLst>
        </xdr:cNvPr>
        <xdr:cNvGrpSpPr>
          <a:grpSpLocks noChangeAspect="1"/>
        </xdr:cNvGrpSpPr>
      </xdr:nvGrpSpPr>
      <xdr:grpSpPr>
        <a:xfrm>
          <a:off x="4276340" y="111383217"/>
          <a:ext cx="674827" cy="2078757"/>
          <a:chOff x="14933087" y="104774975"/>
          <a:chExt cx="1171576" cy="3409972"/>
        </a:xfrm>
      </xdr:grpSpPr>
      <xdr:grpSp>
        <xdr:nvGrpSpPr>
          <xdr:cNvPr id="1411" name="Group 1410">
            <a:extLst>
              <a:ext uri="{FF2B5EF4-FFF2-40B4-BE49-F238E27FC236}">
                <a16:creationId xmlns:a16="http://schemas.microsoft.com/office/drawing/2014/main" id="{D723CF59-8B60-4FC0-8106-FF87C462F549}"/>
              </a:ext>
            </a:extLst>
          </xdr:cNvPr>
          <xdr:cNvGrpSpPr/>
        </xdr:nvGrpSpPr>
        <xdr:grpSpPr>
          <a:xfrm>
            <a:off x="14944724" y="105441747"/>
            <a:ext cx="1053296" cy="2743200"/>
            <a:chOff x="14944724" y="105441747"/>
            <a:chExt cx="1053296" cy="2743200"/>
          </a:xfrm>
        </xdr:grpSpPr>
        <xdr:grpSp>
          <xdr:nvGrpSpPr>
            <xdr:cNvPr id="1413" name="Group 1412">
              <a:extLst>
                <a:ext uri="{FF2B5EF4-FFF2-40B4-BE49-F238E27FC236}">
                  <a16:creationId xmlns:a16="http://schemas.microsoft.com/office/drawing/2014/main" id="{6923A9A3-5F95-468E-B171-BB3F59B612C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18" name="Rectangle: Rounded Corners 1417">
                <a:extLst>
                  <a:ext uri="{FF2B5EF4-FFF2-40B4-BE49-F238E27FC236}">
                    <a16:creationId xmlns:a16="http://schemas.microsoft.com/office/drawing/2014/main" id="{A6D298B8-FB65-4513-ADCB-CDDAD24EE898}"/>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19" name="Rectangle: Rounded Corners 1418">
                <a:extLst>
                  <a:ext uri="{FF2B5EF4-FFF2-40B4-BE49-F238E27FC236}">
                    <a16:creationId xmlns:a16="http://schemas.microsoft.com/office/drawing/2014/main" id="{677413D3-715C-45A0-88BC-DF135C84F6C0}"/>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0" name="Rectangle: Rounded Corners 1419">
                <a:extLst>
                  <a:ext uri="{FF2B5EF4-FFF2-40B4-BE49-F238E27FC236}">
                    <a16:creationId xmlns:a16="http://schemas.microsoft.com/office/drawing/2014/main" id="{80EA7382-EA23-4E0F-A14C-2E52A4929736}"/>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1" name="Rectangle: Rounded Corners 1420">
                <a:extLst>
                  <a:ext uri="{FF2B5EF4-FFF2-40B4-BE49-F238E27FC236}">
                    <a16:creationId xmlns:a16="http://schemas.microsoft.com/office/drawing/2014/main" id="{1B832B27-9182-4673-8E64-226D3579A7D5}"/>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2" name="Rectangle: Rounded Corners 1421">
                <a:extLst>
                  <a:ext uri="{FF2B5EF4-FFF2-40B4-BE49-F238E27FC236}">
                    <a16:creationId xmlns:a16="http://schemas.microsoft.com/office/drawing/2014/main" id="{7BA8E6BC-12B1-443E-B73E-09A44527535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3" name="Rectangle: Rounded Corners 1422">
                <a:extLst>
                  <a:ext uri="{FF2B5EF4-FFF2-40B4-BE49-F238E27FC236}">
                    <a16:creationId xmlns:a16="http://schemas.microsoft.com/office/drawing/2014/main" id="{BB113ABF-9174-4356-B173-CE3F06999C7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24" name="Rectangle: Rounded Corners 1423">
                <a:extLst>
                  <a:ext uri="{FF2B5EF4-FFF2-40B4-BE49-F238E27FC236}">
                    <a16:creationId xmlns:a16="http://schemas.microsoft.com/office/drawing/2014/main" id="{523AB21C-150B-491D-B032-D889A0739E2C}"/>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14" name="Group 1413">
              <a:extLst>
                <a:ext uri="{FF2B5EF4-FFF2-40B4-BE49-F238E27FC236}">
                  <a16:creationId xmlns:a16="http://schemas.microsoft.com/office/drawing/2014/main" id="{8333C123-2B58-4BC9-ADD3-62B22DDC1C2B}"/>
                </a:ext>
              </a:extLst>
            </xdr:cNvPr>
            <xdr:cNvGrpSpPr/>
          </xdr:nvGrpSpPr>
          <xdr:grpSpPr>
            <a:xfrm>
              <a:off x="15001875" y="106064797"/>
              <a:ext cx="953589" cy="1109382"/>
              <a:chOff x="-11112" y="0"/>
              <a:chExt cx="1112519" cy="1371600"/>
            </a:xfrm>
          </xdr:grpSpPr>
          <xdr:sp macro="" textlink="">
            <xdr:nvSpPr>
              <xdr:cNvPr id="1415" name="Rectangle 1414">
                <a:extLst>
                  <a:ext uri="{FF2B5EF4-FFF2-40B4-BE49-F238E27FC236}">
                    <a16:creationId xmlns:a16="http://schemas.microsoft.com/office/drawing/2014/main" id="{694E7F69-A8BD-4C2E-8F62-AE73F08777F3}"/>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16" name="Rectangle 1415">
                <a:extLst>
                  <a:ext uri="{FF2B5EF4-FFF2-40B4-BE49-F238E27FC236}">
                    <a16:creationId xmlns:a16="http://schemas.microsoft.com/office/drawing/2014/main" id="{731513AB-8CF0-4F4B-BB85-D1F4E27DD6FE}"/>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17" name="Straight Connector 1416">
                <a:extLst>
                  <a:ext uri="{FF2B5EF4-FFF2-40B4-BE49-F238E27FC236}">
                    <a16:creationId xmlns:a16="http://schemas.microsoft.com/office/drawing/2014/main" id="{4EF19A7E-FF3D-473A-B08B-23729C72BB57}"/>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12" name="Thought Bubble: Cloud 1411">
            <a:extLst>
              <a:ext uri="{FF2B5EF4-FFF2-40B4-BE49-F238E27FC236}">
                <a16:creationId xmlns:a16="http://schemas.microsoft.com/office/drawing/2014/main" id="{8F1CBAD1-2256-4980-B0CF-312BA6345182}"/>
              </a:ext>
            </a:extLst>
          </xdr:cNvPr>
          <xdr:cNvSpPr/>
        </xdr:nvSpPr>
        <xdr:spPr>
          <a:xfrm flipH="1">
            <a:off x="14933087"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8</xdr:col>
      <xdr:colOff>138678</xdr:colOff>
      <xdr:row>559</xdr:row>
      <xdr:rowOff>164452</xdr:rowOff>
    </xdr:from>
    <xdr:to>
      <xdr:col>9</xdr:col>
      <xdr:colOff>371080</xdr:colOff>
      <xdr:row>571</xdr:row>
      <xdr:rowOff>63889</xdr:rowOff>
    </xdr:to>
    <xdr:grpSp>
      <xdr:nvGrpSpPr>
        <xdr:cNvPr id="1366" name="Group 1365">
          <a:extLst>
            <a:ext uri="{FF2B5EF4-FFF2-40B4-BE49-F238E27FC236}">
              <a16:creationId xmlns:a16="http://schemas.microsoft.com/office/drawing/2014/main" id="{74E2E45B-97C5-473C-8146-660559FE01ED}"/>
            </a:ext>
          </a:extLst>
        </xdr:cNvPr>
        <xdr:cNvGrpSpPr>
          <a:grpSpLocks noChangeAspect="1"/>
        </xdr:cNvGrpSpPr>
      </xdr:nvGrpSpPr>
      <xdr:grpSpPr>
        <a:xfrm>
          <a:off x="3727698" y="111477412"/>
          <a:ext cx="727702" cy="2078757"/>
          <a:chOff x="14734647" y="104774975"/>
          <a:chExt cx="1263373" cy="3409972"/>
        </a:xfrm>
      </xdr:grpSpPr>
      <xdr:grpSp>
        <xdr:nvGrpSpPr>
          <xdr:cNvPr id="1523" name="Group 1522">
            <a:extLst>
              <a:ext uri="{FF2B5EF4-FFF2-40B4-BE49-F238E27FC236}">
                <a16:creationId xmlns:a16="http://schemas.microsoft.com/office/drawing/2014/main" id="{389AC255-8E65-49F1-B901-00C1050D79A5}"/>
              </a:ext>
            </a:extLst>
          </xdr:cNvPr>
          <xdr:cNvGrpSpPr/>
        </xdr:nvGrpSpPr>
        <xdr:grpSpPr>
          <a:xfrm>
            <a:off x="14944724" y="105441747"/>
            <a:ext cx="1053296" cy="2743200"/>
            <a:chOff x="14944724" y="105441747"/>
            <a:chExt cx="1053296" cy="2743200"/>
          </a:xfrm>
        </xdr:grpSpPr>
        <xdr:grpSp>
          <xdr:nvGrpSpPr>
            <xdr:cNvPr id="1525" name="Group 1524">
              <a:extLst>
                <a:ext uri="{FF2B5EF4-FFF2-40B4-BE49-F238E27FC236}">
                  <a16:creationId xmlns:a16="http://schemas.microsoft.com/office/drawing/2014/main" id="{F999D8CF-3D70-492A-B5BD-C8CCD7C766B4}"/>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530" name="Rectangle: Rounded Corners 1529">
                <a:extLst>
                  <a:ext uri="{FF2B5EF4-FFF2-40B4-BE49-F238E27FC236}">
                    <a16:creationId xmlns:a16="http://schemas.microsoft.com/office/drawing/2014/main" id="{8ACF2E76-E40C-4B4E-957E-62C4A9AFB452}"/>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1" name="Rectangle: Rounded Corners 1530">
                <a:extLst>
                  <a:ext uri="{FF2B5EF4-FFF2-40B4-BE49-F238E27FC236}">
                    <a16:creationId xmlns:a16="http://schemas.microsoft.com/office/drawing/2014/main" id="{B0422D55-D82B-42B4-AF64-44366EEAF7A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2" name="Rectangle: Rounded Corners 1531">
                <a:extLst>
                  <a:ext uri="{FF2B5EF4-FFF2-40B4-BE49-F238E27FC236}">
                    <a16:creationId xmlns:a16="http://schemas.microsoft.com/office/drawing/2014/main" id="{67103AEF-3B51-4D65-BC8A-28D89067243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3" name="Rectangle: Rounded Corners 1532">
                <a:extLst>
                  <a:ext uri="{FF2B5EF4-FFF2-40B4-BE49-F238E27FC236}">
                    <a16:creationId xmlns:a16="http://schemas.microsoft.com/office/drawing/2014/main" id="{63D6A88F-0B1A-408A-A9A8-DE9C9EB9FF65}"/>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4" name="Rectangle: Rounded Corners 1533">
                <a:extLst>
                  <a:ext uri="{FF2B5EF4-FFF2-40B4-BE49-F238E27FC236}">
                    <a16:creationId xmlns:a16="http://schemas.microsoft.com/office/drawing/2014/main" id="{19BF7F18-4698-40C5-9730-97E86C49498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5" name="Rectangle: Rounded Corners 1534">
                <a:extLst>
                  <a:ext uri="{FF2B5EF4-FFF2-40B4-BE49-F238E27FC236}">
                    <a16:creationId xmlns:a16="http://schemas.microsoft.com/office/drawing/2014/main" id="{093BCAB8-EA07-443E-82A8-B3E966217474}"/>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36" name="Rectangle: Rounded Corners 1535">
                <a:extLst>
                  <a:ext uri="{FF2B5EF4-FFF2-40B4-BE49-F238E27FC236}">
                    <a16:creationId xmlns:a16="http://schemas.microsoft.com/office/drawing/2014/main" id="{70BB4F0B-1ADD-4DE0-BA57-5C5F264E8EBD}"/>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26" name="Group 1525">
              <a:extLst>
                <a:ext uri="{FF2B5EF4-FFF2-40B4-BE49-F238E27FC236}">
                  <a16:creationId xmlns:a16="http://schemas.microsoft.com/office/drawing/2014/main" id="{1B0B1AC4-1695-4FD3-99EA-B477B542191E}"/>
                </a:ext>
              </a:extLst>
            </xdr:cNvPr>
            <xdr:cNvGrpSpPr/>
          </xdr:nvGrpSpPr>
          <xdr:grpSpPr>
            <a:xfrm>
              <a:off x="15001875" y="106064797"/>
              <a:ext cx="953589" cy="1109382"/>
              <a:chOff x="-11112" y="0"/>
              <a:chExt cx="1112519" cy="1371600"/>
            </a:xfrm>
          </xdr:grpSpPr>
          <xdr:sp macro="" textlink="">
            <xdr:nvSpPr>
              <xdr:cNvPr id="1527" name="Rectangle 1526">
                <a:extLst>
                  <a:ext uri="{FF2B5EF4-FFF2-40B4-BE49-F238E27FC236}">
                    <a16:creationId xmlns:a16="http://schemas.microsoft.com/office/drawing/2014/main" id="{E9D92BAA-5079-4A60-BC1D-24678465F332}"/>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28" name="Rectangle 1527">
                <a:extLst>
                  <a:ext uri="{FF2B5EF4-FFF2-40B4-BE49-F238E27FC236}">
                    <a16:creationId xmlns:a16="http://schemas.microsoft.com/office/drawing/2014/main" id="{B17B3F14-23DD-4BDB-B3F9-A94C126F4734}"/>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29" name="Straight Connector 1528">
                <a:extLst>
                  <a:ext uri="{FF2B5EF4-FFF2-40B4-BE49-F238E27FC236}">
                    <a16:creationId xmlns:a16="http://schemas.microsoft.com/office/drawing/2014/main" id="{39A1FEC5-2495-4A31-8DB6-2DEE25F4DE60}"/>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24" name="Thought Bubble: Cloud 1523">
            <a:extLst>
              <a:ext uri="{FF2B5EF4-FFF2-40B4-BE49-F238E27FC236}">
                <a16:creationId xmlns:a16="http://schemas.microsoft.com/office/drawing/2014/main" id="{F693AF85-FDCB-4706-905D-5BD1F5D98EC0}"/>
              </a:ext>
            </a:extLst>
          </xdr:cNvPr>
          <xdr:cNvSpPr/>
        </xdr:nvSpPr>
        <xdr:spPr>
          <a:xfrm flipH="1">
            <a:off x="14734647"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2</xdr:col>
      <xdr:colOff>304800</xdr:colOff>
      <xdr:row>560</xdr:row>
      <xdr:rowOff>972</xdr:rowOff>
    </xdr:from>
    <xdr:to>
      <xdr:col>4</xdr:col>
      <xdr:colOff>93269</xdr:colOff>
      <xdr:row>571</xdr:row>
      <xdr:rowOff>93074</xdr:rowOff>
    </xdr:to>
    <xdr:grpSp>
      <xdr:nvGrpSpPr>
        <xdr:cNvPr id="1367" name="Group 1366">
          <a:extLst>
            <a:ext uri="{FF2B5EF4-FFF2-40B4-BE49-F238E27FC236}">
              <a16:creationId xmlns:a16="http://schemas.microsoft.com/office/drawing/2014/main" id="{89173C37-29D2-4CBB-9306-072EC5C03741}"/>
            </a:ext>
          </a:extLst>
        </xdr:cNvPr>
        <xdr:cNvGrpSpPr>
          <a:grpSpLocks noChangeAspect="1"/>
        </xdr:cNvGrpSpPr>
      </xdr:nvGrpSpPr>
      <xdr:grpSpPr>
        <a:xfrm>
          <a:off x="922020" y="111489192"/>
          <a:ext cx="779069" cy="2096162"/>
          <a:chOff x="13620749" y="104774999"/>
          <a:chExt cx="1352551" cy="3438523"/>
        </a:xfrm>
      </xdr:grpSpPr>
      <xdr:grpSp>
        <xdr:nvGrpSpPr>
          <xdr:cNvPr id="1509" name="Group 1508">
            <a:extLst>
              <a:ext uri="{FF2B5EF4-FFF2-40B4-BE49-F238E27FC236}">
                <a16:creationId xmlns:a16="http://schemas.microsoft.com/office/drawing/2014/main" id="{E4550144-9E2C-4AEB-BA83-75174ADE0532}"/>
              </a:ext>
            </a:extLst>
          </xdr:cNvPr>
          <xdr:cNvGrpSpPr/>
        </xdr:nvGrpSpPr>
        <xdr:grpSpPr>
          <a:xfrm>
            <a:off x="13620749" y="105470322"/>
            <a:ext cx="1053296" cy="2743200"/>
            <a:chOff x="13620749" y="105470322"/>
            <a:chExt cx="1053296" cy="2743200"/>
          </a:xfrm>
        </xdr:grpSpPr>
        <xdr:grpSp>
          <xdr:nvGrpSpPr>
            <xdr:cNvPr id="1511" name="Group 1510">
              <a:extLst>
                <a:ext uri="{FF2B5EF4-FFF2-40B4-BE49-F238E27FC236}">
                  <a16:creationId xmlns:a16="http://schemas.microsoft.com/office/drawing/2014/main" id="{1735D924-245F-4D5E-AB6E-024E51D61DB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16" name="Rectangle: Rounded Corners 1515">
                <a:extLst>
                  <a:ext uri="{FF2B5EF4-FFF2-40B4-BE49-F238E27FC236}">
                    <a16:creationId xmlns:a16="http://schemas.microsoft.com/office/drawing/2014/main" id="{EE791BAA-9B3B-4552-99E2-6580D56C405F}"/>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7" name="Rectangle: Rounded Corners 1516">
                <a:extLst>
                  <a:ext uri="{FF2B5EF4-FFF2-40B4-BE49-F238E27FC236}">
                    <a16:creationId xmlns:a16="http://schemas.microsoft.com/office/drawing/2014/main" id="{3C8535C2-11B8-4354-9E58-E14EF71606FA}"/>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8" name="Rectangle: Rounded Corners 1517">
                <a:extLst>
                  <a:ext uri="{FF2B5EF4-FFF2-40B4-BE49-F238E27FC236}">
                    <a16:creationId xmlns:a16="http://schemas.microsoft.com/office/drawing/2014/main" id="{8566592C-5C44-4BFE-B835-58AE6849B578}"/>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19" name="Rectangle: Rounded Corners 1518">
                <a:extLst>
                  <a:ext uri="{FF2B5EF4-FFF2-40B4-BE49-F238E27FC236}">
                    <a16:creationId xmlns:a16="http://schemas.microsoft.com/office/drawing/2014/main" id="{AA280638-D9D6-4E6D-BD7C-D54667771F9B}"/>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0" name="Rectangle: Rounded Corners 1519">
                <a:extLst>
                  <a:ext uri="{FF2B5EF4-FFF2-40B4-BE49-F238E27FC236}">
                    <a16:creationId xmlns:a16="http://schemas.microsoft.com/office/drawing/2014/main" id="{2F468C78-7453-40D6-95B7-046B77C551DA}"/>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1" name="Rectangle: Rounded Corners 1520">
                <a:extLst>
                  <a:ext uri="{FF2B5EF4-FFF2-40B4-BE49-F238E27FC236}">
                    <a16:creationId xmlns:a16="http://schemas.microsoft.com/office/drawing/2014/main" id="{F1D57DDC-C6A7-49A5-AB2A-F087DDBF1495}"/>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22" name="Rectangle: Rounded Corners 1521">
                <a:extLst>
                  <a:ext uri="{FF2B5EF4-FFF2-40B4-BE49-F238E27FC236}">
                    <a16:creationId xmlns:a16="http://schemas.microsoft.com/office/drawing/2014/main" id="{9AE60DB1-47E5-4AB1-B872-0CA2A4D25F5B}"/>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512" name="Group 1511">
              <a:extLst>
                <a:ext uri="{FF2B5EF4-FFF2-40B4-BE49-F238E27FC236}">
                  <a16:creationId xmlns:a16="http://schemas.microsoft.com/office/drawing/2014/main" id="{5ED0EB84-E4D3-4C0C-822D-63ABA080ADF8}"/>
                </a:ext>
              </a:extLst>
            </xdr:cNvPr>
            <xdr:cNvGrpSpPr/>
          </xdr:nvGrpSpPr>
          <xdr:grpSpPr>
            <a:xfrm>
              <a:off x="13679805" y="106093372"/>
              <a:ext cx="953589" cy="1109382"/>
              <a:chOff x="0" y="0"/>
              <a:chExt cx="1112520" cy="1371600"/>
            </a:xfrm>
          </xdr:grpSpPr>
          <xdr:sp macro="" textlink="">
            <xdr:nvSpPr>
              <xdr:cNvPr id="1513" name="Rectangle 1512">
                <a:extLst>
                  <a:ext uri="{FF2B5EF4-FFF2-40B4-BE49-F238E27FC236}">
                    <a16:creationId xmlns:a16="http://schemas.microsoft.com/office/drawing/2014/main" id="{ECD55D4A-282B-4F7F-B7A0-F691993107D2}"/>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14" name="Rectangle 1513">
                <a:extLst>
                  <a:ext uri="{FF2B5EF4-FFF2-40B4-BE49-F238E27FC236}">
                    <a16:creationId xmlns:a16="http://schemas.microsoft.com/office/drawing/2014/main" id="{A28E7163-F368-4B36-B936-0760766AE7DE}"/>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15" name="Straight Connector 1514">
                <a:extLst>
                  <a:ext uri="{FF2B5EF4-FFF2-40B4-BE49-F238E27FC236}">
                    <a16:creationId xmlns:a16="http://schemas.microsoft.com/office/drawing/2014/main" id="{60F6321C-8052-46B8-BF54-2C6F48F141C7}"/>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510" name="Thought Bubble: Cloud 1509">
            <a:extLst>
              <a:ext uri="{FF2B5EF4-FFF2-40B4-BE49-F238E27FC236}">
                <a16:creationId xmlns:a16="http://schemas.microsoft.com/office/drawing/2014/main" id="{3B51B4B8-4E36-4EAB-9AB5-08A15DA49C31}"/>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4</xdr:col>
      <xdr:colOff>167640</xdr:colOff>
      <xdr:row>559</xdr:row>
      <xdr:rowOff>136395</xdr:rowOff>
    </xdr:from>
    <xdr:to>
      <xdr:col>5</xdr:col>
      <xdr:colOff>451409</xdr:colOff>
      <xdr:row>571</xdr:row>
      <xdr:rowOff>53237</xdr:rowOff>
    </xdr:to>
    <xdr:grpSp>
      <xdr:nvGrpSpPr>
        <xdr:cNvPr id="1368" name="Group 1367">
          <a:extLst>
            <a:ext uri="{FF2B5EF4-FFF2-40B4-BE49-F238E27FC236}">
              <a16:creationId xmlns:a16="http://schemas.microsoft.com/office/drawing/2014/main" id="{6D4D8BEF-77D9-41F3-B859-8CCE5EBC02A3}"/>
            </a:ext>
          </a:extLst>
        </xdr:cNvPr>
        <xdr:cNvGrpSpPr>
          <a:grpSpLocks noChangeAspect="1"/>
        </xdr:cNvGrpSpPr>
      </xdr:nvGrpSpPr>
      <xdr:grpSpPr>
        <a:xfrm>
          <a:off x="1775460" y="111449355"/>
          <a:ext cx="779069" cy="2096162"/>
          <a:chOff x="13620749" y="104774999"/>
          <a:chExt cx="1352551" cy="3438523"/>
        </a:xfrm>
      </xdr:grpSpPr>
      <xdr:grpSp>
        <xdr:nvGrpSpPr>
          <xdr:cNvPr id="1495" name="Group 1494">
            <a:extLst>
              <a:ext uri="{FF2B5EF4-FFF2-40B4-BE49-F238E27FC236}">
                <a16:creationId xmlns:a16="http://schemas.microsoft.com/office/drawing/2014/main" id="{C3F936D5-89F5-4C19-AD0B-763F3C149BB0}"/>
              </a:ext>
            </a:extLst>
          </xdr:cNvPr>
          <xdr:cNvGrpSpPr/>
        </xdr:nvGrpSpPr>
        <xdr:grpSpPr>
          <a:xfrm>
            <a:off x="13620749" y="105470322"/>
            <a:ext cx="1053296" cy="2743200"/>
            <a:chOff x="13620749" y="105470322"/>
            <a:chExt cx="1053296" cy="2743200"/>
          </a:xfrm>
        </xdr:grpSpPr>
        <xdr:grpSp>
          <xdr:nvGrpSpPr>
            <xdr:cNvPr id="1497" name="Group 1496">
              <a:extLst>
                <a:ext uri="{FF2B5EF4-FFF2-40B4-BE49-F238E27FC236}">
                  <a16:creationId xmlns:a16="http://schemas.microsoft.com/office/drawing/2014/main" id="{FEE83977-3E11-4E99-8E54-901DF08C88C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502" name="Rectangle: Rounded Corners 1501">
                <a:extLst>
                  <a:ext uri="{FF2B5EF4-FFF2-40B4-BE49-F238E27FC236}">
                    <a16:creationId xmlns:a16="http://schemas.microsoft.com/office/drawing/2014/main" id="{2B00DB63-2C8F-439F-9013-572A957ADC8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3" name="Rectangle: Rounded Corners 1502">
                <a:extLst>
                  <a:ext uri="{FF2B5EF4-FFF2-40B4-BE49-F238E27FC236}">
                    <a16:creationId xmlns:a16="http://schemas.microsoft.com/office/drawing/2014/main" id="{C3DFE78E-735E-4712-96EC-A49050B4F73B}"/>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4" name="Rectangle: Rounded Corners 1503">
                <a:extLst>
                  <a:ext uri="{FF2B5EF4-FFF2-40B4-BE49-F238E27FC236}">
                    <a16:creationId xmlns:a16="http://schemas.microsoft.com/office/drawing/2014/main" id="{681F9957-AAD7-4F14-A57F-6CD93BA61A2B}"/>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5" name="Rectangle: Rounded Corners 1504">
                <a:extLst>
                  <a:ext uri="{FF2B5EF4-FFF2-40B4-BE49-F238E27FC236}">
                    <a16:creationId xmlns:a16="http://schemas.microsoft.com/office/drawing/2014/main" id="{EB6511EB-54BD-4C67-A12C-09721FF438B6}"/>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6" name="Rectangle: Rounded Corners 1505">
                <a:extLst>
                  <a:ext uri="{FF2B5EF4-FFF2-40B4-BE49-F238E27FC236}">
                    <a16:creationId xmlns:a16="http://schemas.microsoft.com/office/drawing/2014/main" id="{1E1A2A37-19B4-4318-A16F-A2464A64EF52}"/>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7" name="Rectangle: Rounded Corners 1506">
                <a:extLst>
                  <a:ext uri="{FF2B5EF4-FFF2-40B4-BE49-F238E27FC236}">
                    <a16:creationId xmlns:a16="http://schemas.microsoft.com/office/drawing/2014/main" id="{5F56E5F9-05EC-4F87-8A82-ECCE79725EEA}"/>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508" name="Rectangle: Rounded Corners 1507">
                <a:extLst>
                  <a:ext uri="{FF2B5EF4-FFF2-40B4-BE49-F238E27FC236}">
                    <a16:creationId xmlns:a16="http://schemas.microsoft.com/office/drawing/2014/main" id="{15496CB7-394F-4047-973F-E024A4F047DE}"/>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98" name="Group 1497">
              <a:extLst>
                <a:ext uri="{FF2B5EF4-FFF2-40B4-BE49-F238E27FC236}">
                  <a16:creationId xmlns:a16="http://schemas.microsoft.com/office/drawing/2014/main" id="{308B614C-6294-43F5-BED0-C52145F196FE}"/>
                </a:ext>
              </a:extLst>
            </xdr:cNvPr>
            <xdr:cNvGrpSpPr/>
          </xdr:nvGrpSpPr>
          <xdr:grpSpPr>
            <a:xfrm>
              <a:off x="13679805" y="106093372"/>
              <a:ext cx="953589" cy="1109382"/>
              <a:chOff x="0" y="0"/>
              <a:chExt cx="1112520" cy="1371600"/>
            </a:xfrm>
          </xdr:grpSpPr>
          <xdr:sp macro="" textlink="">
            <xdr:nvSpPr>
              <xdr:cNvPr id="1499" name="Rectangle 1498">
                <a:extLst>
                  <a:ext uri="{FF2B5EF4-FFF2-40B4-BE49-F238E27FC236}">
                    <a16:creationId xmlns:a16="http://schemas.microsoft.com/office/drawing/2014/main" id="{6785D422-6211-4928-AF8D-F6B4DB60164A}"/>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500" name="Rectangle 1499">
                <a:extLst>
                  <a:ext uri="{FF2B5EF4-FFF2-40B4-BE49-F238E27FC236}">
                    <a16:creationId xmlns:a16="http://schemas.microsoft.com/office/drawing/2014/main" id="{A76779AB-4A9B-4EF0-809D-1A33E4EC0DD4}"/>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501" name="Straight Connector 1500">
                <a:extLst>
                  <a:ext uri="{FF2B5EF4-FFF2-40B4-BE49-F238E27FC236}">
                    <a16:creationId xmlns:a16="http://schemas.microsoft.com/office/drawing/2014/main" id="{4592C436-8091-4F2B-8545-5F1F0E7751CE}"/>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96" name="Thought Bubble: Cloud 1495">
            <a:extLst>
              <a:ext uri="{FF2B5EF4-FFF2-40B4-BE49-F238E27FC236}">
                <a16:creationId xmlns:a16="http://schemas.microsoft.com/office/drawing/2014/main" id="{164D8143-D17D-409C-B1E2-070AB4F28077}"/>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xdr:col>
      <xdr:colOff>403860</xdr:colOff>
      <xdr:row>559</xdr:row>
      <xdr:rowOff>72655</xdr:rowOff>
    </xdr:from>
    <xdr:to>
      <xdr:col>3</xdr:col>
      <xdr:colOff>192329</xdr:colOff>
      <xdr:row>570</xdr:row>
      <xdr:rowOff>164757</xdr:rowOff>
    </xdr:to>
    <xdr:grpSp>
      <xdr:nvGrpSpPr>
        <xdr:cNvPr id="1369" name="Group 1368">
          <a:extLst>
            <a:ext uri="{FF2B5EF4-FFF2-40B4-BE49-F238E27FC236}">
              <a16:creationId xmlns:a16="http://schemas.microsoft.com/office/drawing/2014/main" id="{33AFDDE9-178E-4693-911F-DBA563FF6B96}"/>
            </a:ext>
          </a:extLst>
        </xdr:cNvPr>
        <xdr:cNvGrpSpPr>
          <a:grpSpLocks noChangeAspect="1"/>
        </xdr:cNvGrpSpPr>
      </xdr:nvGrpSpPr>
      <xdr:grpSpPr>
        <a:xfrm>
          <a:off x="525780" y="111385615"/>
          <a:ext cx="779069" cy="2096162"/>
          <a:chOff x="13620749" y="104774999"/>
          <a:chExt cx="1352551" cy="3438523"/>
        </a:xfrm>
      </xdr:grpSpPr>
      <xdr:grpSp>
        <xdr:nvGrpSpPr>
          <xdr:cNvPr id="1481" name="Group 1480">
            <a:extLst>
              <a:ext uri="{FF2B5EF4-FFF2-40B4-BE49-F238E27FC236}">
                <a16:creationId xmlns:a16="http://schemas.microsoft.com/office/drawing/2014/main" id="{CA9DABC4-050B-4DAA-9802-BE1F67103123}"/>
              </a:ext>
            </a:extLst>
          </xdr:cNvPr>
          <xdr:cNvGrpSpPr/>
        </xdr:nvGrpSpPr>
        <xdr:grpSpPr>
          <a:xfrm>
            <a:off x="13620749" y="105470322"/>
            <a:ext cx="1053296" cy="2743200"/>
            <a:chOff x="13620749" y="105470322"/>
            <a:chExt cx="1053296" cy="2743200"/>
          </a:xfrm>
        </xdr:grpSpPr>
        <xdr:grpSp>
          <xdr:nvGrpSpPr>
            <xdr:cNvPr id="1483" name="Group 1482">
              <a:extLst>
                <a:ext uri="{FF2B5EF4-FFF2-40B4-BE49-F238E27FC236}">
                  <a16:creationId xmlns:a16="http://schemas.microsoft.com/office/drawing/2014/main" id="{40B585C8-77FE-4120-9FFF-A00F0B43D114}"/>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488" name="Rectangle: Rounded Corners 1487">
                <a:extLst>
                  <a:ext uri="{FF2B5EF4-FFF2-40B4-BE49-F238E27FC236}">
                    <a16:creationId xmlns:a16="http://schemas.microsoft.com/office/drawing/2014/main" id="{808E74F7-0C0A-4130-989F-87D113526363}"/>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89" name="Rectangle: Rounded Corners 1488">
                <a:extLst>
                  <a:ext uri="{FF2B5EF4-FFF2-40B4-BE49-F238E27FC236}">
                    <a16:creationId xmlns:a16="http://schemas.microsoft.com/office/drawing/2014/main" id="{93CDB91B-BC7C-42AD-AE25-FFEC367AA7F6}"/>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0" name="Rectangle: Rounded Corners 1489">
                <a:extLst>
                  <a:ext uri="{FF2B5EF4-FFF2-40B4-BE49-F238E27FC236}">
                    <a16:creationId xmlns:a16="http://schemas.microsoft.com/office/drawing/2014/main" id="{9F64BE3C-8A6B-4FF6-B739-02EF73B2FB5E}"/>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1" name="Rectangle: Rounded Corners 1490">
                <a:extLst>
                  <a:ext uri="{FF2B5EF4-FFF2-40B4-BE49-F238E27FC236}">
                    <a16:creationId xmlns:a16="http://schemas.microsoft.com/office/drawing/2014/main" id="{5926A178-633E-40BE-8742-4188CE5DF477}"/>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2" name="Rectangle: Rounded Corners 1491">
                <a:extLst>
                  <a:ext uri="{FF2B5EF4-FFF2-40B4-BE49-F238E27FC236}">
                    <a16:creationId xmlns:a16="http://schemas.microsoft.com/office/drawing/2014/main" id="{929A41A1-7570-4F78-A485-D835CCAEEF9D}"/>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3" name="Rectangle: Rounded Corners 1492">
                <a:extLst>
                  <a:ext uri="{FF2B5EF4-FFF2-40B4-BE49-F238E27FC236}">
                    <a16:creationId xmlns:a16="http://schemas.microsoft.com/office/drawing/2014/main" id="{6B8BA174-62F4-4FEA-9111-34C451977925}"/>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94" name="Rectangle: Rounded Corners 1493">
                <a:extLst>
                  <a:ext uri="{FF2B5EF4-FFF2-40B4-BE49-F238E27FC236}">
                    <a16:creationId xmlns:a16="http://schemas.microsoft.com/office/drawing/2014/main" id="{AB420B6A-DC1B-46D8-B0AA-7590957D1FE9}"/>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84" name="Group 1483">
              <a:extLst>
                <a:ext uri="{FF2B5EF4-FFF2-40B4-BE49-F238E27FC236}">
                  <a16:creationId xmlns:a16="http://schemas.microsoft.com/office/drawing/2014/main" id="{3D09B59F-055F-4FCB-A728-A7AB622EB8D9}"/>
                </a:ext>
              </a:extLst>
            </xdr:cNvPr>
            <xdr:cNvGrpSpPr/>
          </xdr:nvGrpSpPr>
          <xdr:grpSpPr>
            <a:xfrm>
              <a:off x="13679805" y="106093372"/>
              <a:ext cx="953589" cy="1109382"/>
              <a:chOff x="0" y="0"/>
              <a:chExt cx="1112520" cy="1371600"/>
            </a:xfrm>
          </xdr:grpSpPr>
          <xdr:sp macro="" textlink="">
            <xdr:nvSpPr>
              <xdr:cNvPr id="1485" name="Rectangle 1484">
                <a:extLst>
                  <a:ext uri="{FF2B5EF4-FFF2-40B4-BE49-F238E27FC236}">
                    <a16:creationId xmlns:a16="http://schemas.microsoft.com/office/drawing/2014/main" id="{47F1ECDF-F5CA-45D0-A912-6CFF1B067324}"/>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86" name="Rectangle 1485">
                <a:extLst>
                  <a:ext uri="{FF2B5EF4-FFF2-40B4-BE49-F238E27FC236}">
                    <a16:creationId xmlns:a16="http://schemas.microsoft.com/office/drawing/2014/main" id="{C51D008F-CDE5-4367-BD5E-00DA54F47D68}"/>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87" name="Straight Connector 1486">
                <a:extLst>
                  <a:ext uri="{FF2B5EF4-FFF2-40B4-BE49-F238E27FC236}">
                    <a16:creationId xmlns:a16="http://schemas.microsoft.com/office/drawing/2014/main" id="{3AF6E182-FC85-49F4-85DA-C5CC20613418}"/>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82" name="Thought Bubble: Cloud 1481">
            <a:extLst>
              <a:ext uri="{FF2B5EF4-FFF2-40B4-BE49-F238E27FC236}">
                <a16:creationId xmlns:a16="http://schemas.microsoft.com/office/drawing/2014/main" id="{22D52683-55C9-46A9-A6FF-8F0203D308A3}"/>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3</xdr:col>
      <xdr:colOff>220980</xdr:colOff>
      <xdr:row>559</xdr:row>
      <xdr:rowOff>40785</xdr:rowOff>
    </xdr:from>
    <xdr:to>
      <xdr:col>5</xdr:col>
      <xdr:colOff>9449</xdr:colOff>
      <xdr:row>570</xdr:row>
      <xdr:rowOff>132887</xdr:rowOff>
    </xdr:to>
    <xdr:grpSp>
      <xdr:nvGrpSpPr>
        <xdr:cNvPr id="1370" name="Group 1369">
          <a:extLst>
            <a:ext uri="{FF2B5EF4-FFF2-40B4-BE49-F238E27FC236}">
              <a16:creationId xmlns:a16="http://schemas.microsoft.com/office/drawing/2014/main" id="{D6708A71-57AF-4C9E-B48A-63E316A5958A}"/>
            </a:ext>
          </a:extLst>
        </xdr:cNvPr>
        <xdr:cNvGrpSpPr>
          <a:grpSpLocks noChangeAspect="1"/>
        </xdr:cNvGrpSpPr>
      </xdr:nvGrpSpPr>
      <xdr:grpSpPr>
        <a:xfrm>
          <a:off x="1333500" y="111353745"/>
          <a:ext cx="779069" cy="2096162"/>
          <a:chOff x="13620749" y="104774999"/>
          <a:chExt cx="1352551" cy="3438523"/>
        </a:xfrm>
      </xdr:grpSpPr>
      <xdr:grpSp>
        <xdr:nvGrpSpPr>
          <xdr:cNvPr id="1467" name="Group 1466">
            <a:extLst>
              <a:ext uri="{FF2B5EF4-FFF2-40B4-BE49-F238E27FC236}">
                <a16:creationId xmlns:a16="http://schemas.microsoft.com/office/drawing/2014/main" id="{D8F98370-A788-4F5F-902A-7562E125E917}"/>
              </a:ext>
            </a:extLst>
          </xdr:cNvPr>
          <xdr:cNvGrpSpPr/>
        </xdr:nvGrpSpPr>
        <xdr:grpSpPr>
          <a:xfrm>
            <a:off x="13620749" y="105470322"/>
            <a:ext cx="1053296" cy="2743200"/>
            <a:chOff x="13620749" y="105470322"/>
            <a:chExt cx="1053296" cy="2743200"/>
          </a:xfrm>
        </xdr:grpSpPr>
        <xdr:grpSp>
          <xdr:nvGrpSpPr>
            <xdr:cNvPr id="1469" name="Group 1468">
              <a:extLst>
                <a:ext uri="{FF2B5EF4-FFF2-40B4-BE49-F238E27FC236}">
                  <a16:creationId xmlns:a16="http://schemas.microsoft.com/office/drawing/2014/main" id="{800A3DC4-A8B6-4B5D-B65E-64EAE78D2704}"/>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474" name="Rectangle: Rounded Corners 1473">
                <a:extLst>
                  <a:ext uri="{FF2B5EF4-FFF2-40B4-BE49-F238E27FC236}">
                    <a16:creationId xmlns:a16="http://schemas.microsoft.com/office/drawing/2014/main" id="{41775FE9-ABD2-4B35-BC5E-A6C653A5119A}"/>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5" name="Rectangle: Rounded Corners 1474">
                <a:extLst>
                  <a:ext uri="{FF2B5EF4-FFF2-40B4-BE49-F238E27FC236}">
                    <a16:creationId xmlns:a16="http://schemas.microsoft.com/office/drawing/2014/main" id="{E56E2E95-3246-4778-A167-33EB97356359}"/>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6" name="Rectangle: Rounded Corners 1475">
                <a:extLst>
                  <a:ext uri="{FF2B5EF4-FFF2-40B4-BE49-F238E27FC236}">
                    <a16:creationId xmlns:a16="http://schemas.microsoft.com/office/drawing/2014/main" id="{D7BBA3D4-FCA9-4C04-9A20-18BDFAB7BFEF}"/>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7" name="Rectangle: Rounded Corners 1476">
                <a:extLst>
                  <a:ext uri="{FF2B5EF4-FFF2-40B4-BE49-F238E27FC236}">
                    <a16:creationId xmlns:a16="http://schemas.microsoft.com/office/drawing/2014/main" id="{D9F9A33F-BB0A-4CD5-AFD6-3A6CCFDFAD30}"/>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8" name="Rectangle: Rounded Corners 1477">
                <a:extLst>
                  <a:ext uri="{FF2B5EF4-FFF2-40B4-BE49-F238E27FC236}">
                    <a16:creationId xmlns:a16="http://schemas.microsoft.com/office/drawing/2014/main" id="{E1E9D109-A668-4218-B04B-A0A22EC84FD9}"/>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79" name="Rectangle: Rounded Corners 1478">
                <a:extLst>
                  <a:ext uri="{FF2B5EF4-FFF2-40B4-BE49-F238E27FC236}">
                    <a16:creationId xmlns:a16="http://schemas.microsoft.com/office/drawing/2014/main" id="{04293184-9D07-4F2C-A84A-089A83E08F7C}"/>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80" name="Rectangle: Rounded Corners 1479">
                <a:extLst>
                  <a:ext uri="{FF2B5EF4-FFF2-40B4-BE49-F238E27FC236}">
                    <a16:creationId xmlns:a16="http://schemas.microsoft.com/office/drawing/2014/main" id="{665134A7-A43E-463E-9BE1-F5B42065FFC4}"/>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70" name="Group 1469">
              <a:extLst>
                <a:ext uri="{FF2B5EF4-FFF2-40B4-BE49-F238E27FC236}">
                  <a16:creationId xmlns:a16="http://schemas.microsoft.com/office/drawing/2014/main" id="{BE503921-DBB8-425C-8CB9-0B87A6BF517C}"/>
                </a:ext>
              </a:extLst>
            </xdr:cNvPr>
            <xdr:cNvGrpSpPr/>
          </xdr:nvGrpSpPr>
          <xdr:grpSpPr>
            <a:xfrm>
              <a:off x="13679805" y="106093372"/>
              <a:ext cx="953589" cy="1109382"/>
              <a:chOff x="0" y="0"/>
              <a:chExt cx="1112520" cy="1371600"/>
            </a:xfrm>
          </xdr:grpSpPr>
          <xdr:sp macro="" textlink="">
            <xdr:nvSpPr>
              <xdr:cNvPr id="1471" name="Rectangle 1470">
                <a:extLst>
                  <a:ext uri="{FF2B5EF4-FFF2-40B4-BE49-F238E27FC236}">
                    <a16:creationId xmlns:a16="http://schemas.microsoft.com/office/drawing/2014/main" id="{F0A5F2B3-2193-41ED-ADF0-98AB976BB2E9}"/>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72" name="Rectangle 1471">
                <a:extLst>
                  <a:ext uri="{FF2B5EF4-FFF2-40B4-BE49-F238E27FC236}">
                    <a16:creationId xmlns:a16="http://schemas.microsoft.com/office/drawing/2014/main" id="{FF170C3B-DDC5-4D0B-89FC-3D71EC4E73D5}"/>
                  </a:ext>
                </a:extLst>
              </xdr:cNvPr>
              <xdr:cNvSpPr/>
            </xdr:nvSpPr>
            <xdr:spPr>
              <a:xfrm>
                <a:off x="655320" y="0"/>
                <a:ext cx="457200" cy="1371600"/>
              </a:xfrm>
              <a:prstGeom prst="rect">
                <a:avLst/>
              </a:prstGeom>
              <a:gradFill>
                <a:gsLst>
                  <a:gs pos="0">
                    <a:schemeClr val="bg1">
                      <a:lumMod val="95000"/>
                    </a:schemeClr>
                  </a:gs>
                  <a:gs pos="79000">
                    <a:schemeClr val="bg1">
                      <a:lumMod val="95000"/>
                    </a:schemeClr>
                  </a:gs>
                  <a:gs pos="8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73" name="Straight Connector 1472">
                <a:extLst>
                  <a:ext uri="{FF2B5EF4-FFF2-40B4-BE49-F238E27FC236}">
                    <a16:creationId xmlns:a16="http://schemas.microsoft.com/office/drawing/2014/main" id="{FC1385DE-8A16-4E7B-B3A4-1E104EEE740D}"/>
                  </a:ext>
                </a:extLst>
              </xdr:cNvPr>
              <xdr:cNvCxnSpPr/>
            </xdr:nvCxnSpPr>
            <xdr:spPr>
              <a:xfrm flipH="1" flipV="1">
                <a:off x="457200" y="968563"/>
                <a:ext cx="198120" cy="129740"/>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68" name="Thought Bubble: Cloud 1467">
            <a:extLst>
              <a:ext uri="{FF2B5EF4-FFF2-40B4-BE49-F238E27FC236}">
                <a16:creationId xmlns:a16="http://schemas.microsoft.com/office/drawing/2014/main" id="{89CAA039-14C2-44CF-85C5-745A41BF23AC}"/>
              </a:ext>
            </a:extLst>
          </xdr:cNvPr>
          <xdr:cNvSpPr/>
        </xdr:nvSpPr>
        <xdr:spPr>
          <a:xfrm>
            <a:off x="13801725" y="104774999"/>
            <a:ext cx="1171575" cy="514351"/>
          </a:xfrm>
          <a:prstGeom prst="cloudCallout">
            <a:avLst>
              <a:gd name="adj1" fmla="val -9451"/>
              <a:gd name="adj2" fmla="val 107209"/>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10</xdr:col>
      <xdr:colOff>420616</xdr:colOff>
      <xdr:row>559</xdr:row>
      <xdr:rowOff>84802</xdr:rowOff>
    </xdr:from>
    <xdr:to>
      <xdr:col>12</xdr:col>
      <xdr:colOff>119616</xdr:colOff>
      <xdr:row>570</xdr:row>
      <xdr:rowOff>159499</xdr:rowOff>
    </xdr:to>
    <xdr:grpSp>
      <xdr:nvGrpSpPr>
        <xdr:cNvPr id="1375" name="Group 1374">
          <a:extLst>
            <a:ext uri="{FF2B5EF4-FFF2-40B4-BE49-F238E27FC236}">
              <a16:creationId xmlns:a16="http://schemas.microsoft.com/office/drawing/2014/main" id="{B37011FF-D5CF-4A61-9EAD-E41381592E98}"/>
            </a:ext>
          </a:extLst>
        </xdr:cNvPr>
        <xdr:cNvGrpSpPr>
          <a:grpSpLocks noChangeAspect="1"/>
        </xdr:cNvGrpSpPr>
      </xdr:nvGrpSpPr>
      <xdr:grpSpPr>
        <a:xfrm>
          <a:off x="5000236" y="111397762"/>
          <a:ext cx="689600" cy="2078757"/>
          <a:chOff x="14800796" y="104774975"/>
          <a:chExt cx="1197224" cy="3409972"/>
        </a:xfrm>
      </xdr:grpSpPr>
      <xdr:grpSp>
        <xdr:nvGrpSpPr>
          <xdr:cNvPr id="1397" name="Group 1396">
            <a:extLst>
              <a:ext uri="{FF2B5EF4-FFF2-40B4-BE49-F238E27FC236}">
                <a16:creationId xmlns:a16="http://schemas.microsoft.com/office/drawing/2014/main" id="{60E4DBBA-73D4-464E-8702-8BF193CDB5DA}"/>
              </a:ext>
            </a:extLst>
          </xdr:cNvPr>
          <xdr:cNvGrpSpPr/>
        </xdr:nvGrpSpPr>
        <xdr:grpSpPr>
          <a:xfrm>
            <a:off x="14944724" y="105441747"/>
            <a:ext cx="1053296" cy="2743200"/>
            <a:chOff x="14944724" y="105441747"/>
            <a:chExt cx="1053296" cy="2743200"/>
          </a:xfrm>
        </xdr:grpSpPr>
        <xdr:grpSp>
          <xdr:nvGrpSpPr>
            <xdr:cNvPr id="1399" name="Group 1398">
              <a:extLst>
                <a:ext uri="{FF2B5EF4-FFF2-40B4-BE49-F238E27FC236}">
                  <a16:creationId xmlns:a16="http://schemas.microsoft.com/office/drawing/2014/main" id="{5533F5A2-3A73-440B-B446-2AFB29C021A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04" name="Rectangle: Rounded Corners 1403">
                <a:extLst>
                  <a:ext uri="{FF2B5EF4-FFF2-40B4-BE49-F238E27FC236}">
                    <a16:creationId xmlns:a16="http://schemas.microsoft.com/office/drawing/2014/main" id="{CBB9B2A5-9DDF-4CE9-8B3D-26A591CD3804}"/>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5" name="Rectangle: Rounded Corners 1404">
                <a:extLst>
                  <a:ext uri="{FF2B5EF4-FFF2-40B4-BE49-F238E27FC236}">
                    <a16:creationId xmlns:a16="http://schemas.microsoft.com/office/drawing/2014/main" id="{10CC45E6-3039-4A0E-A559-AA7924CA2FC1}"/>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6" name="Rectangle: Rounded Corners 1405">
                <a:extLst>
                  <a:ext uri="{FF2B5EF4-FFF2-40B4-BE49-F238E27FC236}">
                    <a16:creationId xmlns:a16="http://schemas.microsoft.com/office/drawing/2014/main" id="{C6D8DDC6-5458-45C7-90F4-8DF78FF2A142}"/>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7" name="Rectangle: Rounded Corners 1406">
                <a:extLst>
                  <a:ext uri="{FF2B5EF4-FFF2-40B4-BE49-F238E27FC236}">
                    <a16:creationId xmlns:a16="http://schemas.microsoft.com/office/drawing/2014/main" id="{5986D9E4-33C9-4094-A214-830C27B38417}"/>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8" name="Rectangle: Rounded Corners 1407">
                <a:extLst>
                  <a:ext uri="{FF2B5EF4-FFF2-40B4-BE49-F238E27FC236}">
                    <a16:creationId xmlns:a16="http://schemas.microsoft.com/office/drawing/2014/main" id="{4015F21A-D5EB-4AB0-9132-82B8A8C258CC}"/>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09" name="Rectangle: Rounded Corners 1408">
                <a:extLst>
                  <a:ext uri="{FF2B5EF4-FFF2-40B4-BE49-F238E27FC236}">
                    <a16:creationId xmlns:a16="http://schemas.microsoft.com/office/drawing/2014/main" id="{720D0C12-1F70-457D-B544-A5B4BBFEDB0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10" name="Rectangle: Rounded Corners 1409">
                <a:extLst>
                  <a:ext uri="{FF2B5EF4-FFF2-40B4-BE49-F238E27FC236}">
                    <a16:creationId xmlns:a16="http://schemas.microsoft.com/office/drawing/2014/main" id="{C5176E42-CECE-4A13-A5C9-E1CA1214850A}"/>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00" name="Group 1399">
              <a:extLst>
                <a:ext uri="{FF2B5EF4-FFF2-40B4-BE49-F238E27FC236}">
                  <a16:creationId xmlns:a16="http://schemas.microsoft.com/office/drawing/2014/main" id="{67602BC8-E7E2-440E-961F-C1280725DD8C}"/>
                </a:ext>
              </a:extLst>
            </xdr:cNvPr>
            <xdr:cNvGrpSpPr/>
          </xdr:nvGrpSpPr>
          <xdr:grpSpPr>
            <a:xfrm>
              <a:off x="15001875" y="106064797"/>
              <a:ext cx="953589" cy="1109382"/>
              <a:chOff x="-11112" y="0"/>
              <a:chExt cx="1112519" cy="1371600"/>
            </a:xfrm>
          </xdr:grpSpPr>
          <xdr:sp macro="" textlink="">
            <xdr:nvSpPr>
              <xdr:cNvPr id="1401" name="Rectangle 1400">
                <a:extLst>
                  <a:ext uri="{FF2B5EF4-FFF2-40B4-BE49-F238E27FC236}">
                    <a16:creationId xmlns:a16="http://schemas.microsoft.com/office/drawing/2014/main" id="{CC76951B-DDFF-4904-98A2-48805F74A476}"/>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02" name="Rectangle 1401">
                <a:extLst>
                  <a:ext uri="{FF2B5EF4-FFF2-40B4-BE49-F238E27FC236}">
                    <a16:creationId xmlns:a16="http://schemas.microsoft.com/office/drawing/2014/main" id="{7DA21822-A5E0-4265-8716-2C7CF40A1BD9}"/>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03" name="Straight Connector 1402">
                <a:extLst>
                  <a:ext uri="{FF2B5EF4-FFF2-40B4-BE49-F238E27FC236}">
                    <a16:creationId xmlns:a16="http://schemas.microsoft.com/office/drawing/2014/main" id="{DB153DBE-5A02-47E9-A921-E2FB7D3E7543}"/>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98" name="Thought Bubble: Cloud 1397">
            <a:extLst>
              <a:ext uri="{FF2B5EF4-FFF2-40B4-BE49-F238E27FC236}">
                <a16:creationId xmlns:a16="http://schemas.microsoft.com/office/drawing/2014/main" id="{E4158E66-65BD-43D3-9901-53926527BFF3}"/>
              </a:ext>
            </a:extLst>
          </xdr:cNvPr>
          <xdr:cNvSpPr/>
        </xdr:nvSpPr>
        <xdr:spPr>
          <a:xfrm flipH="1">
            <a:off x="14800796" y="104774975"/>
            <a:ext cx="1171577"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2</xdr:col>
      <xdr:colOff>180685</xdr:colOff>
      <xdr:row>563</xdr:row>
      <xdr:rowOff>162842</xdr:rowOff>
    </xdr:from>
    <xdr:to>
      <xdr:col>6</xdr:col>
      <xdr:colOff>353203</xdr:colOff>
      <xdr:row>574</xdr:row>
      <xdr:rowOff>89301</xdr:rowOff>
    </xdr:to>
    <xdr:grpSp>
      <xdr:nvGrpSpPr>
        <xdr:cNvPr id="1371" name="Group 1370">
          <a:extLst>
            <a:ext uri="{FF2B5EF4-FFF2-40B4-BE49-F238E27FC236}">
              <a16:creationId xmlns:a16="http://schemas.microsoft.com/office/drawing/2014/main" id="{4233B72A-2C4F-4F80-811B-CAAAB0DAA83B}"/>
            </a:ext>
          </a:extLst>
        </xdr:cNvPr>
        <xdr:cNvGrpSpPr>
          <a:grpSpLocks noChangeAspect="1"/>
        </xdr:cNvGrpSpPr>
      </xdr:nvGrpSpPr>
      <xdr:grpSpPr>
        <a:xfrm>
          <a:off x="797905" y="112176842"/>
          <a:ext cx="2153718" cy="1945759"/>
          <a:chOff x="16602074" y="105297915"/>
          <a:chExt cx="3415676" cy="2925132"/>
        </a:xfrm>
      </xdr:grpSpPr>
      <xdr:grpSp>
        <xdr:nvGrpSpPr>
          <xdr:cNvPr id="1453" name="Group 1452">
            <a:extLst>
              <a:ext uri="{FF2B5EF4-FFF2-40B4-BE49-F238E27FC236}">
                <a16:creationId xmlns:a16="http://schemas.microsoft.com/office/drawing/2014/main" id="{C02B8888-6FC5-471A-9D68-41E0FF3AF827}"/>
              </a:ext>
            </a:extLst>
          </xdr:cNvPr>
          <xdr:cNvGrpSpPr/>
        </xdr:nvGrpSpPr>
        <xdr:grpSpPr>
          <a:xfrm>
            <a:off x="16602074" y="105479847"/>
            <a:ext cx="1053296" cy="2743200"/>
            <a:chOff x="16602074" y="105479847"/>
            <a:chExt cx="1053296" cy="2743200"/>
          </a:xfrm>
        </xdr:grpSpPr>
        <xdr:grpSp>
          <xdr:nvGrpSpPr>
            <xdr:cNvPr id="1455" name="Group 1454">
              <a:extLst>
                <a:ext uri="{FF2B5EF4-FFF2-40B4-BE49-F238E27FC236}">
                  <a16:creationId xmlns:a16="http://schemas.microsoft.com/office/drawing/2014/main" id="{DCC7D508-D1EC-4871-831C-2E8D99873C78}"/>
                </a:ext>
              </a:extLst>
            </xdr:cNvPr>
            <xdr:cNvGrpSpPr>
              <a:grpSpLocks noChangeAspect="1"/>
            </xdr:cNvGrpSpPr>
          </xdr:nvGrpSpPr>
          <xdr:grpSpPr>
            <a:xfrm>
              <a:off x="16602074" y="105479847"/>
              <a:ext cx="1053296" cy="2743200"/>
              <a:chOff x="4819649" y="104755947"/>
              <a:chExt cx="2600325" cy="6772277"/>
            </a:xfrm>
            <a:solidFill>
              <a:srgbClr val="00B0F0"/>
            </a:solidFill>
          </xdr:grpSpPr>
          <xdr:sp macro="" textlink="">
            <xdr:nvSpPr>
              <xdr:cNvPr id="1460" name="Rectangle: Rounded Corners 1459">
                <a:extLst>
                  <a:ext uri="{FF2B5EF4-FFF2-40B4-BE49-F238E27FC236}">
                    <a16:creationId xmlns:a16="http://schemas.microsoft.com/office/drawing/2014/main" id="{3EB81E84-D814-493F-A071-CB65A736EE5E}"/>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1" name="Rectangle: Rounded Corners 1460">
                <a:extLst>
                  <a:ext uri="{FF2B5EF4-FFF2-40B4-BE49-F238E27FC236}">
                    <a16:creationId xmlns:a16="http://schemas.microsoft.com/office/drawing/2014/main" id="{C097F8D6-929F-428A-A65C-A022D2626375}"/>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2" name="Rectangle: Rounded Corners 1461">
                <a:extLst>
                  <a:ext uri="{FF2B5EF4-FFF2-40B4-BE49-F238E27FC236}">
                    <a16:creationId xmlns:a16="http://schemas.microsoft.com/office/drawing/2014/main" id="{CED3025A-1AF9-4D89-A050-D54D9116B053}"/>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3" name="Rectangle: Rounded Corners 1462">
                <a:extLst>
                  <a:ext uri="{FF2B5EF4-FFF2-40B4-BE49-F238E27FC236}">
                    <a16:creationId xmlns:a16="http://schemas.microsoft.com/office/drawing/2014/main" id="{034BAC9B-CB57-42EE-8667-1CE176FD1ED8}"/>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4" name="Rectangle: Rounded Corners 1463">
                <a:extLst>
                  <a:ext uri="{FF2B5EF4-FFF2-40B4-BE49-F238E27FC236}">
                    <a16:creationId xmlns:a16="http://schemas.microsoft.com/office/drawing/2014/main" id="{6198FF95-758A-4629-B9FD-F20771B609D5}"/>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5" name="Rectangle: Rounded Corners 1464">
                <a:extLst>
                  <a:ext uri="{FF2B5EF4-FFF2-40B4-BE49-F238E27FC236}">
                    <a16:creationId xmlns:a16="http://schemas.microsoft.com/office/drawing/2014/main" id="{4165D5BD-8D17-4DDD-B798-7A312B3B4826}"/>
                  </a:ext>
                </a:extLst>
              </xdr:cNvPr>
              <xdr:cNvSpPr/>
            </xdr:nvSpPr>
            <xdr:spPr>
              <a:xfrm>
                <a:off x="5419725" y="106499024"/>
                <a:ext cx="640080" cy="5029200"/>
              </a:xfrm>
              <a:prstGeom prst="roundRect">
                <a:avLst>
                  <a:gd name="adj" fmla="val 47917"/>
                </a:avLst>
              </a:prstGeom>
              <a:gradFill>
                <a:gsLst>
                  <a:gs pos="0">
                    <a:srgbClr val="00B0F0"/>
                  </a:gs>
                  <a:gs pos="75000">
                    <a:srgbClr val="00B0F0"/>
                  </a:gs>
                  <a:gs pos="100000">
                    <a:srgbClr val="00206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66" name="Rectangle: Rounded Corners 1465">
                <a:extLst>
                  <a:ext uri="{FF2B5EF4-FFF2-40B4-BE49-F238E27FC236}">
                    <a16:creationId xmlns:a16="http://schemas.microsoft.com/office/drawing/2014/main" id="{EB2E93E6-A93A-4861-A45D-8E4A07F9964C}"/>
                  </a:ext>
                </a:extLst>
              </xdr:cNvPr>
              <xdr:cNvSpPr/>
            </xdr:nvSpPr>
            <xdr:spPr>
              <a:xfrm>
                <a:off x="6200775" y="106499024"/>
                <a:ext cx="640080" cy="5029200"/>
              </a:xfrm>
              <a:prstGeom prst="roundRect">
                <a:avLst>
                  <a:gd name="adj" fmla="val 47917"/>
                </a:avLst>
              </a:prstGeom>
              <a:gradFill>
                <a:gsLst>
                  <a:gs pos="0">
                    <a:srgbClr val="00B0F0"/>
                  </a:gs>
                  <a:gs pos="75000">
                    <a:srgbClr val="00B0F0"/>
                  </a:gs>
                  <a:gs pos="100000">
                    <a:srgbClr val="00206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56" name="Group 1455">
              <a:extLst>
                <a:ext uri="{FF2B5EF4-FFF2-40B4-BE49-F238E27FC236}">
                  <a16:creationId xmlns:a16="http://schemas.microsoft.com/office/drawing/2014/main" id="{C5ACC54F-726C-4F3E-B03D-D1182E0722F6}"/>
                </a:ext>
              </a:extLst>
            </xdr:cNvPr>
            <xdr:cNvGrpSpPr/>
          </xdr:nvGrpSpPr>
          <xdr:grpSpPr>
            <a:xfrm>
              <a:off x="16655688" y="106112422"/>
              <a:ext cx="953589" cy="1109382"/>
              <a:chOff x="1638300" y="0"/>
              <a:chExt cx="1112520" cy="1371600"/>
            </a:xfrm>
          </xdr:grpSpPr>
          <xdr:sp macro="" textlink="">
            <xdr:nvSpPr>
              <xdr:cNvPr id="1457" name="Rectangle 1456">
                <a:extLst>
                  <a:ext uri="{FF2B5EF4-FFF2-40B4-BE49-F238E27FC236}">
                    <a16:creationId xmlns:a16="http://schemas.microsoft.com/office/drawing/2014/main" id="{62C09487-8E2C-45DE-A53D-C8B27118041E}"/>
                  </a:ext>
                </a:extLst>
              </xdr:cNvPr>
              <xdr:cNvSpPr/>
            </xdr:nvSpPr>
            <xdr:spPr>
              <a:xfrm>
                <a:off x="1638300" y="0"/>
                <a:ext cx="457200" cy="1371600"/>
              </a:xfrm>
              <a:prstGeom prst="rect">
                <a:avLst/>
              </a:prstGeom>
              <a:gradFill>
                <a:gsLst>
                  <a:gs pos="0">
                    <a:schemeClr val="bg1">
                      <a:lumMod val="95000"/>
                    </a:schemeClr>
                  </a:gs>
                  <a:gs pos="29000">
                    <a:schemeClr val="bg1">
                      <a:lumMod val="95000"/>
                    </a:schemeClr>
                  </a:gs>
                  <a:gs pos="30000">
                    <a:schemeClr val="accent6">
                      <a:lumMod val="40000"/>
                      <a:lumOff val="60000"/>
                    </a:schemeClr>
                  </a:gs>
                  <a:gs pos="100000">
                    <a:schemeClr val="accent6">
                      <a:lumMod val="60000"/>
                      <a:lumOff val="40000"/>
                    </a:schemeClr>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58" name="Rectangle 1457">
                <a:extLst>
                  <a:ext uri="{FF2B5EF4-FFF2-40B4-BE49-F238E27FC236}">
                    <a16:creationId xmlns:a16="http://schemas.microsoft.com/office/drawing/2014/main" id="{0A38A2F0-097A-477F-AFC9-95577AF76E3C}"/>
                  </a:ext>
                </a:extLst>
              </xdr:cNvPr>
              <xdr:cNvSpPr/>
            </xdr:nvSpPr>
            <xdr:spPr>
              <a:xfrm>
                <a:off x="2293620" y="0"/>
                <a:ext cx="457200" cy="1371600"/>
              </a:xfrm>
              <a:prstGeom prst="rect">
                <a:avLst/>
              </a:prstGeom>
              <a:gradFill>
                <a:gsLst>
                  <a:gs pos="0">
                    <a:schemeClr val="bg1">
                      <a:lumMod val="95000"/>
                    </a:schemeClr>
                  </a:gs>
                  <a:gs pos="39000">
                    <a:schemeClr val="bg1">
                      <a:lumMod val="95000"/>
                    </a:schemeClr>
                  </a:gs>
                  <a:gs pos="40000">
                    <a:srgbClr val="F0CDFF"/>
                  </a:gs>
                  <a:gs pos="100000">
                    <a:srgbClr val="D7B9FF"/>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59" name="Straight Connector 1458">
                <a:extLst>
                  <a:ext uri="{FF2B5EF4-FFF2-40B4-BE49-F238E27FC236}">
                    <a16:creationId xmlns:a16="http://schemas.microsoft.com/office/drawing/2014/main" id="{357DEADA-47D1-4DF0-904C-B4E8EB23248D}"/>
                  </a:ext>
                </a:extLst>
              </xdr:cNvPr>
              <xdr:cNvCxnSpPr/>
            </xdr:nvCxnSpPr>
            <xdr:spPr>
              <a:xfrm flipH="1" flipV="1">
                <a:off x="2095500" y="418496"/>
                <a:ext cx="198120" cy="129739"/>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54" name="Speech Bubble: Oval 1453">
            <a:extLst>
              <a:ext uri="{FF2B5EF4-FFF2-40B4-BE49-F238E27FC236}">
                <a16:creationId xmlns:a16="http://schemas.microsoft.com/office/drawing/2014/main" id="{E250AB16-A6F3-43C3-A316-540C24DC7D7C}"/>
              </a:ext>
            </a:extLst>
          </xdr:cNvPr>
          <xdr:cNvSpPr/>
        </xdr:nvSpPr>
        <xdr:spPr>
          <a:xfrm>
            <a:off x="17419496" y="105297915"/>
            <a:ext cx="2598254" cy="504825"/>
          </a:xfrm>
          <a:prstGeom prst="wedgeEllipseCallout">
            <a:avLst>
              <a:gd name="adj1" fmla="val -48040"/>
              <a:gd name="adj2" fmla="val 49213"/>
            </a:avLst>
          </a:prstGeom>
          <a:solidFill>
            <a:srgbClr val="C2DAF0"/>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9</xdr:col>
      <xdr:colOff>481570</xdr:colOff>
      <xdr:row>560</xdr:row>
      <xdr:rowOff>64697</xdr:rowOff>
    </xdr:from>
    <xdr:to>
      <xdr:col>11</xdr:col>
      <xdr:colOff>172952</xdr:colOff>
      <xdr:row>571</xdr:row>
      <xdr:rowOff>139394</xdr:rowOff>
    </xdr:to>
    <xdr:grpSp>
      <xdr:nvGrpSpPr>
        <xdr:cNvPr id="1372" name="Group 1371">
          <a:extLst>
            <a:ext uri="{FF2B5EF4-FFF2-40B4-BE49-F238E27FC236}">
              <a16:creationId xmlns:a16="http://schemas.microsoft.com/office/drawing/2014/main" id="{9381BB64-5590-476A-AD8E-A067C6F18244}"/>
            </a:ext>
          </a:extLst>
        </xdr:cNvPr>
        <xdr:cNvGrpSpPr>
          <a:grpSpLocks noChangeAspect="1"/>
        </xdr:cNvGrpSpPr>
      </xdr:nvGrpSpPr>
      <xdr:grpSpPr>
        <a:xfrm>
          <a:off x="4565890" y="111552917"/>
          <a:ext cx="681982" cy="2078757"/>
          <a:chOff x="14814021" y="104774975"/>
          <a:chExt cx="1183999" cy="3409972"/>
        </a:xfrm>
      </xdr:grpSpPr>
      <xdr:grpSp>
        <xdr:nvGrpSpPr>
          <xdr:cNvPr id="1439" name="Group 1438">
            <a:extLst>
              <a:ext uri="{FF2B5EF4-FFF2-40B4-BE49-F238E27FC236}">
                <a16:creationId xmlns:a16="http://schemas.microsoft.com/office/drawing/2014/main" id="{BBC6ACD2-424D-412D-9762-74CCFA7ECD6D}"/>
              </a:ext>
            </a:extLst>
          </xdr:cNvPr>
          <xdr:cNvGrpSpPr/>
        </xdr:nvGrpSpPr>
        <xdr:grpSpPr>
          <a:xfrm>
            <a:off x="14944724" y="105441747"/>
            <a:ext cx="1053296" cy="2743200"/>
            <a:chOff x="14944724" y="105441747"/>
            <a:chExt cx="1053296" cy="2743200"/>
          </a:xfrm>
        </xdr:grpSpPr>
        <xdr:grpSp>
          <xdr:nvGrpSpPr>
            <xdr:cNvPr id="1441" name="Group 1440">
              <a:extLst>
                <a:ext uri="{FF2B5EF4-FFF2-40B4-BE49-F238E27FC236}">
                  <a16:creationId xmlns:a16="http://schemas.microsoft.com/office/drawing/2014/main" id="{4734BCF9-84BE-4509-9E78-CB365007CA07}"/>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46" name="Rectangle: Rounded Corners 1445">
                <a:extLst>
                  <a:ext uri="{FF2B5EF4-FFF2-40B4-BE49-F238E27FC236}">
                    <a16:creationId xmlns:a16="http://schemas.microsoft.com/office/drawing/2014/main" id="{E590845A-95B0-4F49-8F8B-64EADCCF4CE0}"/>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7" name="Rectangle: Rounded Corners 1446">
                <a:extLst>
                  <a:ext uri="{FF2B5EF4-FFF2-40B4-BE49-F238E27FC236}">
                    <a16:creationId xmlns:a16="http://schemas.microsoft.com/office/drawing/2014/main" id="{1ADDB67A-AB54-469F-BA9F-E2513EFA4EBC}"/>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8" name="Rectangle: Rounded Corners 1447">
                <a:extLst>
                  <a:ext uri="{FF2B5EF4-FFF2-40B4-BE49-F238E27FC236}">
                    <a16:creationId xmlns:a16="http://schemas.microsoft.com/office/drawing/2014/main" id="{65FA908D-A97B-476F-8785-919DB56344C4}"/>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49" name="Rectangle: Rounded Corners 1448">
                <a:extLst>
                  <a:ext uri="{FF2B5EF4-FFF2-40B4-BE49-F238E27FC236}">
                    <a16:creationId xmlns:a16="http://schemas.microsoft.com/office/drawing/2014/main" id="{AC138D8F-91D6-41A9-8B52-F3ACBEB4AEC1}"/>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0" name="Rectangle: Rounded Corners 1449">
                <a:extLst>
                  <a:ext uri="{FF2B5EF4-FFF2-40B4-BE49-F238E27FC236}">
                    <a16:creationId xmlns:a16="http://schemas.microsoft.com/office/drawing/2014/main" id="{F0D8FB21-E8AC-45C6-BEE3-130F357E6784}"/>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1" name="Rectangle: Rounded Corners 1450">
                <a:extLst>
                  <a:ext uri="{FF2B5EF4-FFF2-40B4-BE49-F238E27FC236}">
                    <a16:creationId xmlns:a16="http://schemas.microsoft.com/office/drawing/2014/main" id="{E99E6B6A-C589-49DA-91B4-24104C924E2E}"/>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52" name="Rectangle: Rounded Corners 1451">
                <a:extLst>
                  <a:ext uri="{FF2B5EF4-FFF2-40B4-BE49-F238E27FC236}">
                    <a16:creationId xmlns:a16="http://schemas.microsoft.com/office/drawing/2014/main" id="{85420E9C-C80A-41D5-AC5A-8F13A61D726C}"/>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42" name="Group 1441">
              <a:extLst>
                <a:ext uri="{FF2B5EF4-FFF2-40B4-BE49-F238E27FC236}">
                  <a16:creationId xmlns:a16="http://schemas.microsoft.com/office/drawing/2014/main" id="{0732D441-ED00-4304-90D7-002C83D04BAE}"/>
                </a:ext>
              </a:extLst>
            </xdr:cNvPr>
            <xdr:cNvGrpSpPr/>
          </xdr:nvGrpSpPr>
          <xdr:grpSpPr>
            <a:xfrm>
              <a:off x="15001875" y="106064797"/>
              <a:ext cx="953589" cy="1109382"/>
              <a:chOff x="-11112" y="0"/>
              <a:chExt cx="1112519" cy="1371600"/>
            </a:xfrm>
          </xdr:grpSpPr>
          <xdr:sp macro="" textlink="">
            <xdr:nvSpPr>
              <xdr:cNvPr id="1443" name="Rectangle 1442">
                <a:extLst>
                  <a:ext uri="{FF2B5EF4-FFF2-40B4-BE49-F238E27FC236}">
                    <a16:creationId xmlns:a16="http://schemas.microsoft.com/office/drawing/2014/main" id="{DF4B9A21-173B-4A2D-ADC9-EE7F22D2C67D}"/>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44" name="Rectangle 1443">
                <a:extLst>
                  <a:ext uri="{FF2B5EF4-FFF2-40B4-BE49-F238E27FC236}">
                    <a16:creationId xmlns:a16="http://schemas.microsoft.com/office/drawing/2014/main" id="{0DA65099-D954-404F-8AE2-77C8FC115C65}"/>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45" name="Straight Connector 1444">
                <a:extLst>
                  <a:ext uri="{FF2B5EF4-FFF2-40B4-BE49-F238E27FC236}">
                    <a16:creationId xmlns:a16="http://schemas.microsoft.com/office/drawing/2014/main" id="{03C32054-D4DE-43B2-9F2C-C773DD3132DC}"/>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40" name="Thought Bubble: Cloud 1439">
            <a:extLst>
              <a:ext uri="{FF2B5EF4-FFF2-40B4-BE49-F238E27FC236}">
                <a16:creationId xmlns:a16="http://schemas.microsoft.com/office/drawing/2014/main" id="{D4E1AE31-974E-4BCD-AFD5-3FC7BAE5DF28}"/>
              </a:ext>
            </a:extLst>
          </xdr:cNvPr>
          <xdr:cNvSpPr/>
        </xdr:nvSpPr>
        <xdr:spPr>
          <a:xfrm flipH="1">
            <a:off x="14814021" y="104774975"/>
            <a:ext cx="1171576"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7</xdr:col>
      <xdr:colOff>187817</xdr:colOff>
      <xdr:row>563</xdr:row>
      <xdr:rowOff>162486</xdr:rowOff>
    </xdr:from>
    <xdr:to>
      <xdr:col>11</xdr:col>
      <xdr:colOff>373206</xdr:colOff>
      <xdr:row>574</xdr:row>
      <xdr:rowOff>85531</xdr:rowOff>
    </xdr:to>
    <xdr:grpSp>
      <xdr:nvGrpSpPr>
        <xdr:cNvPr id="1376" name="Group 1375">
          <a:extLst>
            <a:ext uri="{FF2B5EF4-FFF2-40B4-BE49-F238E27FC236}">
              <a16:creationId xmlns:a16="http://schemas.microsoft.com/office/drawing/2014/main" id="{676E9F1F-C9FA-41A9-B47A-C60841EEAD62}"/>
            </a:ext>
          </a:extLst>
        </xdr:cNvPr>
        <xdr:cNvGrpSpPr>
          <a:grpSpLocks noChangeAspect="1"/>
        </xdr:cNvGrpSpPr>
      </xdr:nvGrpSpPr>
      <xdr:grpSpPr>
        <a:xfrm>
          <a:off x="3281537" y="112176486"/>
          <a:ext cx="2166589" cy="1942345"/>
          <a:chOff x="15571811" y="105293615"/>
          <a:chExt cx="3407534" cy="2900857"/>
        </a:xfrm>
      </xdr:grpSpPr>
      <xdr:grpSp>
        <xdr:nvGrpSpPr>
          <xdr:cNvPr id="1383" name="Group 1382">
            <a:extLst>
              <a:ext uri="{FF2B5EF4-FFF2-40B4-BE49-F238E27FC236}">
                <a16:creationId xmlns:a16="http://schemas.microsoft.com/office/drawing/2014/main" id="{85A4B39E-A805-440A-A8B9-99236A1561B0}"/>
              </a:ext>
            </a:extLst>
          </xdr:cNvPr>
          <xdr:cNvGrpSpPr/>
        </xdr:nvGrpSpPr>
        <xdr:grpSpPr>
          <a:xfrm>
            <a:off x="17926049" y="105451272"/>
            <a:ext cx="1053296" cy="2743200"/>
            <a:chOff x="17926049" y="105451272"/>
            <a:chExt cx="1053296" cy="2743200"/>
          </a:xfrm>
        </xdr:grpSpPr>
        <xdr:grpSp>
          <xdr:nvGrpSpPr>
            <xdr:cNvPr id="1385" name="Group 1384">
              <a:extLst>
                <a:ext uri="{FF2B5EF4-FFF2-40B4-BE49-F238E27FC236}">
                  <a16:creationId xmlns:a16="http://schemas.microsoft.com/office/drawing/2014/main" id="{5EAC2AA7-3100-46F3-B410-37048CF00CA8}"/>
                </a:ext>
              </a:extLst>
            </xdr:cNvPr>
            <xdr:cNvGrpSpPr>
              <a:grpSpLocks noChangeAspect="1"/>
            </xdr:cNvGrpSpPr>
          </xdr:nvGrpSpPr>
          <xdr:grpSpPr>
            <a:xfrm>
              <a:off x="17926049" y="105451272"/>
              <a:ext cx="1053296" cy="2743200"/>
              <a:chOff x="4819649" y="104755947"/>
              <a:chExt cx="2600325" cy="6772277"/>
            </a:xfrm>
            <a:solidFill>
              <a:srgbClr val="FF7171"/>
            </a:solidFill>
          </xdr:grpSpPr>
          <xdr:sp macro="" textlink="">
            <xdr:nvSpPr>
              <xdr:cNvPr id="1390" name="Rectangle: Rounded Corners 1389">
                <a:extLst>
                  <a:ext uri="{FF2B5EF4-FFF2-40B4-BE49-F238E27FC236}">
                    <a16:creationId xmlns:a16="http://schemas.microsoft.com/office/drawing/2014/main" id="{107704FF-AA56-4DE7-830E-5DA671632926}"/>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1" name="Rectangle: Rounded Corners 1390">
                <a:extLst>
                  <a:ext uri="{FF2B5EF4-FFF2-40B4-BE49-F238E27FC236}">
                    <a16:creationId xmlns:a16="http://schemas.microsoft.com/office/drawing/2014/main" id="{5F0EE2D3-823F-404C-8692-2A60ED26ED17}"/>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2" name="Rectangle: Rounded Corners 1391">
                <a:extLst>
                  <a:ext uri="{FF2B5EF4-FFF2-40B4-BE49-F238E27FC236}">
                    <a16:creationId xmlns:a16="http://schemas.microsoft.com/office/drawing/2014/main" id="{BFDBAE97-9613-4743-9A4D-DDEC43DBD7DD}"/>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3" name="Rectangle: Rounded Corners 1392">
                <a:extLst>
                  <a:ext uri="{FF2B5EF4-FFF2-40B4-BE49-F238E27FC236}">
                    <a16:creationId xmlns:a16="http://schemas.microsoft.com/office/drawing/2014/main" id="{6AC2DA45-6910-42E2-82F0-486B0B2769EA}"/>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4" name="Rectangle: Rounded Corners 1393">
                <a:extLst>
                  <a:ext uri="{FF2B5EF4-FFF2-40B4-BE49-F238E27FC236}">
                    <a16:creationId xmlns:a16="http://schemas.microsoft.com/office/drawing/2014/main" id="{27D2FFD3-93DF-4E2F-A37F-91284FDC518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5" name="Rectangle: Rounded Corners 1394">
                <a:extLst>
                  <a:ext uri="{FF2B5EF4-FFF2-40B4-BE49-F238E27FC236}">
                    <a16:creationId xmlns:a16="http://schemas.microsoft.com/office/drawing/2014/main" id="{481F48E0-ED11-47B1-9578-BDCDD5D0F582}"/>
                  </a:ext>
                </a:extLst>
              </xdr:cNvPr>
              <xdr:cNvSpPr/>
            </xdr:nvSpPr>
            <xdr:spPr>
              <a:xfrm>
                <a:off x="5419725" y="106499024"/>
                <a:ext cx="640080" cy="5029200"/>
              </a:xfrm>
              <a:prstGeom prst="roundRect">
                <a:avLst>
                  <a:gd name="adj" fmla="val 47917"/>
                </a:avLst>
              </a:prstGeom>
              <a:gradFill>
                <a:gsLst>
                  <a:gs pos="0">
                    <a:srgbClr val="FF7171"/>
                  </a:gs>
                  <a:gs pos="75000">
                    <a:srgbClr val="FF7171"/>
                  </a:gs>
                  <a:gs pos="100000">
                    <a:srgbClr val="73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96" name="Rectangle: Rounded Corners 1395">
                <a:extLst>
                  <a:ext uri="{FF2B5EF4-FFF2-40B4-BE49-F238E27FC236}">
                    <a16:creationId xmlns:a16="http://schemas.microsoft.com/office/drawing/2014/main" id="{512E3DA1-D7A0-42C0-8750-810D3DCF3698}"/>
                  </a:ext>
                </a:extLst>
              </xdr:cNvPr>
              <xdr:cNvSpPr/>
            </xdr:nvSpPr>
            <xdr:spPr>
              <a:xfrm>
                <a:off x="6200775" y="106499024"/>
                <a:ext cx="640080" cy="5029200"/>
              </a:xfrm>
              <a:prstGeom prst="roundRect">
                <a:avLst>
                  <a:gd name="adj" fmla="val 47917"/>
                </a:avLst>
              </a:prstGeom>
              <a:gradFill>
                <a:gsLst>
                  <a:gs pos="0">
                    <a:srgbClr val="FF7171"/>
                  </a:gs>
                  <a:gs pos="75000">
                    <a:srgbClr val="FF7171"/>
                  </a:gs>
                  <a:gs pos="100000">
                    <a:srgbClr val="73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86" name="Group 1385">
              <a:extLst>
                <a:ext uri="{FF2B5EF4-FFF2-40B4-BE49-F238E27FC236}">
                  <a16:creationId xmlns:a16="http://schemas.microsoft.com/office/drawing/2014/main" id="{3AC8A6CD-F301-4F55-A8F2-241047EAF7DF}"/>
                </a:ext>
              </a:extLst>
            </xdr:cNvPr>
            <xdr:cNvGrpSpPr/>
          </xdr:nvGrpSpPr>
          <xdr:grpSpPr>
            <a:xfrm>
              <a:off x="17977758" y="106083847"/>
              <a:ext cx="953589" cy="1109382"/>
              <a:chOff x="1638300" y="0"/>
              <a:chExt cx="1112520" cy="1371600"/>
            </a:xfrm>
          </xdr:grpSpPr>
          <xdr:sp macro="" textlink="">
            <xdr:nvSpPr>
              <xdr:cNvPr id="1387" name="Rectangle 1386">
                <a:extLst>
                  <a:ext uri="{FF2B5EF4-FFF2-40B4-BE49-F238E27FC236}">
                    <a16:creationId xmlns:a16="http://schemas.microsoft.com/office/drawing/2014/main" id="{DB0FBDE9-0DD7-4906-82DF-3B2768A77E49}"/>
                  </a:ext>
                </a:extLst>
              </xdr:cNvPr>
              <xdr:cNvSpPr/>
            </xdr:nvSpPr>
            <xdr:spPr>
              <a:xfrm>
                <a:off x="1638300" y="0"/>
                <a:ext cx="457200" cy="1371600"/>
              </a:xfrm>
              <a:prstGeom prst="rect">
                <a:avLst/>
              </a:prstGeom>
              <a:gradFill>
                <a:gsLst>
                  <a:gs pos="0">
                    <a:schemeClr val="bg1">
                      <a:lumMod val="95000"/>
                    </a:schemeClr>
                  </a:gs>
                  <a:gs pos="39000">
                    <a:schemeClr val="bg1">
                      <a:lumMod val="95000"/>
                    </a:schemeClr>
                  </a:gs>
                  <a:gs pos="40000">
                    <a:schemeClr val="accent6">
                      <a:lumMod val="40000"/>
                      <a:lumOff val="60000"/>
                    </a:schemeClr>
                  </a:gs>
                  <a:gs pos="100000">
                    <a:schemeClr val="accent6">
                      <a:lumMod val="60000"/>
                      <a:lumOff val="40000"/>
                    </a:schemeClr>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88" name="Rectangle 1387">
                <a:extLst>
                  <a:ext uri="{FF2B5EF4-FFF2-40B4-BE49-F238E27FC236}">
                    <a16:creationId xmlns:a16="http://schemas.microsoft.com/office/drawing/2014/main" id="{6E8CBEBF-D28D-417E-8A42-284075527FC5}"/>
                  </a:ext>
                </a:extLst>
              </xdr:cNvPr>
              <xdr:cNvSpPr/>
            </xdr:nvSpPr>
            <xdr:spPr>
              <a:xfrm>
                <a:off x="2293620" y="0"/>
                <a:ext cx="457200" cy="1371600"/>
              </a:xfrm>
              <a:prstGeom prst="rect">
                <a:avLst/>
              </a:prstGeom>
              <a:gradFill>
                <a:gsLst>
                  <a:gs pos="0">
                    <a:schemeClr val="bg1">
                      <a:lumMod val="95000"/>
                    </a:schemeClr>
                  </a:gs>
                  <a:gs pos="29000">
                    <a:schemeClr val="bg1">
                      <a:lumMod val="95000"/>
                    </a:schemeClr>
                  </a:gs>
                  <a:gs pos="30000">
                    <a:srgbClr val="F0CDFF"/>
                  </a:gs>
                  <a:gs pos="100000">
                    <a:srgbClr val="D7B9FF"/>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89" name="Straight Connector 1388">
                <a:extLst>
                  <a:ext uri="{FF2B5EF4-FFF2-40B4-BE49-F238E27FC236}">
                    <a16:creationId xmlns:a16="http://schemas.microsoft.com/office/drawing/2014/main" id="{10051BDF-E48E-4128-8F64-AF0F2713E818}"/>
                  </a:ext>
                </a:extLst>
              </xdr:cNvPr>
              <xdr:cNvCxnSpPr/>
            </xdr:nvCxnSpPr>
            <xdr:spPr>
              <a:xfrm flipV="1">
                <a:off x="2084388" y="411288"/>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84" name="Speech Bubble: Oval 1383">
            <a:extLst>
              <a:ext uri="{FF2B5EF4-FFF2-40B4-BE49-F238E27FC236}">
                <a16:creationId xmlns:a16="http://schemas.microsoft.com/office/drawing/2014/main" id="{2312160F-97E0-4905-A3EA-96AEA22B69CA}"/>
              </a:ext>
            </a:extLst>
          </xdr:cNvPr>
          <xdr:cNvSpPr/>
        </xdr:nvSpPr>
        <xdr:spPr>
          <a:xfrm flipH="1">
            <a:off x="15571811" y="105293615"/>
            <a:ext cx="2541529" cy="504825"/>
          </a:xfrm>
          <a:prstGeom prst="wedgeEllipseCallout">
            <a:avLst>
              <a:gd name="adj1" fmla="val -49376"/>
              <a:gd name="adj2" fmla="val 47104"/>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0</xdr:col>
      <xdr:colOff>68089</xdr:colOff>
      <xdr:row>555</xdr:row>
      <xdr:rowOff>59818</xdr:rowOff>
    </xdr:from>
    <xdr:to>
      <xdr:col>5</xdr:col>
      <xdr:colOff>250969</xdr:colOff>
      <xdr:row>559</xdr:row>
      <xdr:rowOff>75852</xdr:rowOff>
    </xdr:to>
    <xdr:grpSp>
      <xdr:nvGrpSpPr>
        <xdr:cNvPr id="1377" name="Group 1376">
          <a:extLst>
            <a:ext uri="{FF2B5EF4-FFF2-40B4-BE49-F238E27FC236}">
              <a16:creationId xmlns:a16="http://schemas.microsoft.com/office/drawing/2014/main" id="{09402FD6-5A0A-4C63-AB87-66678F804A33}"/>
            </a:ext>
          </a:extLst>
        </xdr:cNvPr>
        <xdr:cNvGrpSpPr/>
      </xdr:nvGrpSpPr>
      <xdr:grpSpPr>
        <a:xfrm>
          <a:off x="68089" y="110671738"/>
          <a:ext cx="2286000" cy="717074"/>
          <a:chOff x="16763508" y="115547025"/>
          <a:chExt cx="2286000" cy="685800"/>
        </a:xfrm>
      </xdr:grpSpPr>
      <xdr:sp macro="" textlink="">
        <xdr:nvSpPr>
          <xdr:cNvPr id="1381" name="Parallelogram 1380">
            <a:extLst>
              <a:ext uri="{FF2B5EF4-FFF2-40B4-BE49-F238E27FC236}">
                <a16:creationId xmlns:a16="http://schemas.microsoft.com/office/drawing/2014/main" id="{E32B0A2B-BD3F-4697-90C9-1A47AA611E4A}"/>
              </a:ext>
            </a:extLst>
          </xdr:cNvPr>
          <xdr:cNvSpPr/>
        </xdr:nvSpPr>
        <xdr:spPr>
          <a:xfrm rot="777534" flipH="1">
            <a:off x="16763508" y="115766132"/>
            <a:ext cx="2286000" cy="228600"/>
          </a:xfrm>
          <a:prstGeom prst="parallelogram">
            <a:avLst/>
          </a:prstGeom>
          <a:solidFill>
            <a:srgbClr val="C2DAF0">
              <a:alpha val="80000"/>
            </a:srgbClr>
          </a:solidFill>
          <a:ln>
            <a:solidFill>
              <a:srgbClr val="9DC3E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82" name="Rectangle 1381">
            <a:extLst>
              <a:ext uri="{FF2B5EF4-FFF2-40B4-BE49-F238E27FC236}">
                <a16:creationId xmlns:a16="http://schemas.microsoft.com/office/drawing/2014/main" id="{7AB23CC6-1027-4E7C-84AF-0681FCF8D99C}"/>
              </a:ext>
            </a:extLst>
          </xdr:cNvPr>
          <xdr:cNvSpPr/>
        </xdr:nvSpPr>
        <xdr:spPr>
          <a:xfrm>
            <a:off x="16883748" y="115547025"/>
            <a:ext cx="2103120" cy="685800"/>
          </a:xfrm>
          <a:prstGeom prst="rect">
            <a:avLst/>
          </a:prstGeom>
          <a:noFill/>
        </xdr:spPr>
        <xdr:txBody>
          <a:bodyPr wrap="none" lIns="91440" tIns="45720" rIns="91440" bIns="45720">
            <a:prstTxWarp prst="textSlantDown">
              <a:avLst>
                <a:gd name="adj" fmla="val 28569"/>
              </a:avLst>
            </a:prstTxWarp>
            <a:spAutoFit/>
          </a:bodyPr>
          <a:lstStyle/>
          <a:p>
            <a:pPr algn="ctr"/>
            <a:r>
              <a:rPr lang="en-US" sz="1100" b="1" cap="none" spc="0">
                <a:ln w="10160">
                  <a:solidFill>
                    <a:schemeClr val="accent6">
                      <a:lumMod val="50000"/>
                    </a:schemeClr>
                  </a:solidFill>
                  <a:prstDash val="solid"/>
                </a:ln>
                <a:solidFill>
                  <a:srgbClr val="C8FFE1"/>
                </a:solidFill>
                <a:effectLst>
                  <a:outerShdw blurRad="38100" dist="22860" dir="5400000" algn="tl" rotWithShape="0">
                    <a:srgbClr val="000000">
                      <a:alpha val="30000"/>
                    </a:srgbClr>
                  </a:outerShdw>
                </a:effectLst>
              </a:rPr>
              <a:t>PSYCHO</a:t>
            </a:r>
            <a:r>
              <a:rPr lang="en-US" sz="1100" b="1" cap="none" spc="0">
                <a:ln w="10160">
                  <a:solidFill>
                    <a:srgbClr val="7030A0"/>
                  </a:solidFill>
                  <a:prstDash val="solid"/>
                </a:ln>
                <a:solidFill>
                  <a:srgbClr val="C8FFE1"/>
                </a:solidFill>
                <a:effectLst>
                  <a:outerShdw blurRad="38100" dist="22860" dir="5400000" algn="tl" rotWithShape="0">
                    <a:srgbClr val="000000">
                      <a:alpha val="30000"/>
                    </a:srgbClr>
                  </a:outerShdw>
                </a:effectLst>
              </a:rPr>
              <a:t>SOCIAL</a:t>
            </a:r>
            <a:r>
              <a:rPr lang="en-US" sz="1100" b="1" cap="none" spc="0">
                <a:ln w="10160">
                  <a:solidFill>
                    <a:schemeClr val="accent5">
                      <a:lumMod val="50000"/>
                    </a:schemeClr>
                  </a:solidFill>
                  <a:prstDash val="solid"/>
                </a:ln>
                <a:solidFill>
                  <a:srgbClr val="C8FFE1"/>
                </a:solidFill>
                <a:effectLst>
                  <a:outerShdw blurRad="38100" dist="22860" dir="5400000" algn="tl" rotWithShape="0">
                    <a:srgbClr val="000000">
                      <a:alpha val="30000"/>
                    </a:srgbClr>
                  </a:outerShdw>
                </a:effectLst>
              </a:rPr>
              <a:t> PRIORITY</a:t>
            </a:r>
          </a:p>
        </xdr:txBody>
      </xdr:sp>
    </xdr:grpSp>
    <xdr:clientData/>
  </xdr:twoCellAnchor>
  <xdr:twoCellAnchor>
    <xdr:from>
      <xdr:col>8</xdr:col>
      <xdr:colOff>239634</xdr:colOff>
      <xdr:row>555</xdr:row>
      <xdr:rowOff>61901</xdr:rowOff>
    </xdr:from>
    <xdr:to>
      <xdr:col>13</xdr:col>
      <xdr:colOff>49134</xdr:colOff>
      <xdr:row>559</xdr:row>
      <xdr:rowOff>69966</xdr:rowOff>
    </xdr:to>
    <xdr:grpSp>
      <xdr:nvGrpSpPr>
        <xdr:cNvPr id="1378" name="Group 1377">
          <a:extLst>
            <a:ext uri="{FF2B5EF4-FFF2-40B4-BE49-F238E27FC236}">
              <a16:creationId xmlns:a16="http://schemas.microsoft.com/office/drawing/2014/main" id="{35F01697-5800-4EBF-B7F0-BDBFBFCE9548}"/>
            </a:ext>
          </a:extLst>
        </xdr:cNvPr>
        <xdr:cNvGrpSpPr/>
      </xdr:nvGrpSpPr>
      <xdr:grpSpPr>
        <a:xfrm>
          <a:off x="3828654" y="110673821"/>
          <a:ext cx="2286000" cy="709105"/>
          <a:chOff x="19541093" y="115533777"/>
          <a:chExt cx="2286000" cy="678179"/>
        </a:xfrm>
      </xdr:grpSpPr>
      <xdr:sp macro="" textlink="">
        <xdr:nvSpPr>
          <xdr:cNvPr id="1379" name="Parallelogram 1378">
            <a:extLst>
              <a:ext uri="{FF2B5EF4-FFF2-40B4-BE49-F238E27FC236}">
                <a16:creationId xmlns:a16="http://schemas.microsoft.com/office/drawing/2014/main" id="{C90AAC09-9CCA-45FC-8967-CC2BB1696A29}"/>
              </a:ext>
            </a:extLst>
          </xdr:cNvPr>
          <xdr:cNvSpPr/>
        </xdr:nvSpPr>
        <xdr:spPr>
          <a:xfrm rot="20822466">
            <a:off x="19541093" y="115769690"/>
            <a:ext cx="2286000" cy="201168"/>
          </a:xfrm>
          <a:prstGeom prst="parallelogram">
            <a:avLst/>
          </a:prstGeom>
          <a:solidFill>
            <a:srgbClr val="FFC1C1">
              <a:alpha val="80000"/>
            </a:srgbClr>
          </a:solidFill>
          <a:ln>
            <a:solidFill>
              <a:srgbClr val="FF99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80" name="Rectangle 1379">
            <a:extLst>
              <a:ext uri="{FF2B5EF4-FFF2-40B4-BE49-F238E27FC236}">
                <a16:creationId xmlns:a16="http://schemas.microsoft.com/office/drawing/2014/main" id="{B88B58C4-5A12-434D-9529-10CDFE36210F}"/>
              </a:ext>
            </a:extLst>
          </xdr:cNvPr>
          <xdr:cNvSpPr/>
        </xdr:nvSpPr>
        <xdr:spPr>
          <a:xfrm>
            <a:off x="19649808" y="115533777"/>
            <a:ext cx="2103120" cy="678179"/>
          </a:xfrm>
          <a:prstGeom prst="rect">
            <a:avLst/>
          </a:prstGeom>
          <a:noFill/>
        </xdr:spPr>
        <xdr:txBody>
          <a:bodyPr wrap="none" lIns="91440" tIns="45720" rIns="91440" bIns="45720">
            <a:prstTxWarp prst="textSlantUp">
              <a:avLst>
                <a:gd name="adj" fmla="val 71431"/>
              </a:avLst>
            </a:prstTxWarp>
            <a:spAutoFit/>
          </a:bodyPr>
          <a:lstStyle/>
          <a:p>
            <a:pPr algn="ctr"/>
            <a:r>
              <a:rPr lang="en-US" sz="1100" b="1" cap="none" spc="0">
                <a:ln w="10160">
                  <a:solidFill>
                    <a:schemeClr val="accent6">
                      <a:lumMod val="50000"/>
                    </a:schemeClr>
                  </a:solidFill>
                  <a:prstDash val="solid"/>
                </a:ln>
                <a:solidFill>
                  <a:srgbClr val="C8FFE1"/>
                </a:solidFill>
                <a:effectLst>
                  <a:outerShdw blurRad="38100" dist="22860" dir="5400000" algn="tl" rotWithShape="0">
                    <a:srgbClr val="000000">
                      <a:alpha val="30000"/>
                    </a:srgbClr>
                  </a:outerShdw>
                </a:effectLst>
              </a:rPr>
              <a:t>PSYCHO</a:t>
            </a:r>
            <a:r>
              <a:rPr lang="en-US" sz="1100" b="1" cap="none" spc="0">
                <a:ln w="10160">
                  <a:solidFill>
                    <a:srgbClr val="7030A0"/>
                  </a:solidFill>
                  <a:prstDash val="solid"/>
                </a:ln>
                <a:solidFill>
                  <a:srgbClr val="C8FFE1"/>
                </a:solidFill>
                <a:effectLst>
                  <a:outerShdw blurRad="38100" dist="22860" dir="5400000" algn="tl" rotWithShape="0">
                    <a:srgbClr val="000000">
                      <a:alpha val="30000"/>
                    </a:srgbClr>
                  </a:outerShdw>
                </a:effectLst>
              </a:rPr>
              <a:t>SOCIAL</a:t>
            </a:r>
            <a:r>
              <a:rPr lang="en-US" sz="1100" b="1" cap="none" spc="0">
                <a:ln w="10160">
                  <a:solidFill>
                    <a:srgbClr val="7D0000"/>
                  </a:solidFill>
                  <a:prstDash val="solid"/>
                </a:ln>
                <a:solidFill>
                  <a:srgbClr val="C8FFE1"/>
                </a:solidFill>
                <a:effectLst>
                  <a:outerShdw blurRad="38100" dist="22860" dir="5400000" algn="tl" rotWithShape="0">
                    <a:srgbClr val="000000">
                      <a:alpha val="30000"/>
                    </a:srgbClr>
                  </a:outerShdw>
                </a:effectLst>
              </a:rPr>
              <a:t> PRIORITY</a:t>
            </a:r>
          </a:p>
        </xdr:txBody>
      </xdr:sp>
    </xdr:grpSp>
    <xdr:clientData/>
  </xdr:twoCellAnchor>
  <xdr:twoCellAnchor>
    <xdr:from>
      <xdr:col>11</xdr:col>
      <xdr:colOff>313945</xdr:colOff>
      <xdr:row>560</xdr:row>
      <xdr:rowOff>48777</xdr:rowOff>
    </xdr:from>
    <xdr:to>
      <xdr:col>12</xdr:col>
      <xdr:colOff>493472</xdr:colOff>
      <xdr:row>571</xdr:row>
      <xdr:rowOff>123459</xdr:rowOff>
    </xdr:to>
    <xdr:grpSp>
      <xdr:nvGrpSpPr>
        <xdr:cNvPr id="1373" name="Group 1372">
          <a:extLst>
            <a:ext uri="{FF2B5EF4-FFF2-40B4-BE49-F238E27FC236}">
              <a16:creationId xmlns:a16="http://schemas.microsoft.com/office/drawing/2014/main" id="{3468F641-5F42-4C3D-8228-5C726E425E43}"/>
            </a:ext>
          </a:extLst>
        </xdr:cNvPr>
        <xdr:cNvGrpSpPr>
          <a:grpSpLocks noChangeAspect="1"/>
        </xdr:cNvGrpSpPr>
      </xdr:nvGrpSpPr>
      <xdr:grpSpPr>
        <a:xfrm>
          <a:off x="5388865" y="111536997"/>
          <a:ext cx="674827" cy="2078742"/>
          <a:chOff x="14866938" y="104774999"/>
          <a:chExt cx="1171575" cy="3409948"/>
        </a:xfrm>
      </xdr:grpSpPr>
      <xdr:grpSp>
        <xdr:nvGrpSpPr>
          <xdr:cNvPr id="1425" name="Group 1424">
            <a:extLst>
              <a:ext uri="{FF2B5EF4-FFF2-40B4-BE49-F238E27FC236}">
                <a16:creationId xmlns:a16="http://schemas.microsoft.com/office/drawing/2014/main" id="{94D5C819-737B-46B9-A9E1-3B776904D250}"/>
              </a:ext>
            </a:extLst>
          </xdr:cNvPr>
          <xdr:cNvGrpSpPr/>
        </xdr:nvGrpSpPr>
        <xdr:grpSpPr>
          <a:xfrm>
            <a:off x="14944724" y="105441747"/>
            <a:ext cx="1053296" cy="2743200"/>
            <a:chOff x="14944724" y="105441747"/>
            <a:chExt cx="1053296" cy="2743200"/>
          </a:xfrm>
        </xdr:grpSpPr>
        <xdr:grpSp>
          <xdr:nvGrpSpPr>
            <xdr:cNvPr id="1427" name="Group 1426">
              <a:extLst>
                <a:ext uri="{FF2B5EF4-FFF2-40B4-BE49-F238E27FC236}">
                  <a16:creationId xmlns:a16="http://schemas.microsoft.com/office/drawing/2014/main" id="{6076C130-45DA-422B-81AA-5B7797C97176}"/>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432" name="Rectangle: Rounded Corners 1431">
                <a:extLst>
                  <a:ext uri="{FF2B5EF4-FFF2-40B4-BE49-F238E27FC236}">
                    <a16:creationId xmlns:a16="http://schemas.microsoft.com/office/drawing/2014/main" id="{C451025C-BDDE-4322-AF99-3E41B9B9803B}"/>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3" name="Rectangle: Rounded Corners 1432">
                <a:extLst>
                  <a:ext uri="{FF2B5EF4-FFF2-40B4-BE49-F238E27FC236}">
                    <a16:creationId xmlns:a16="http://schemas.microsoft.com/office/drawing/2014/main" id="{B4E75F0A-9887-4201-83BE-6454D85CB360}"/>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4" name="Rectangle: Rounded Corners 1433">
                <a:extLst>
                  <a:ext uri="{FF2B5EF4-FFF2-40B4-BE49-F238E27FC236}">
                    <a16:creationId xmlns:a16="http://schemas.microsoft.com/office/drawing/2014/main" id="{4403A30B-8969-4CAE-BCB7-636804E62D60}"/>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5" name="Rectangle: Rounded Corners 1434">
                <a:extLst>
                  <a:ext uri="{FF2B5EF4-FFF2-40B4-BE49-F238E27FC236}">
                    <a16:creationId xmlns:a16="http://schemas.microsoft.com/office/drawing/2014/main" id="{536F2605-61D7-4270-992A-512FFA016B49}"/>
                  </a:ext>
                </a:extLst>
              </xdr:cNvPr>
              <xdr:cNvSpPr/>
            </xdr:nvSpPr>
            <xdr:spPr>
              <a:xfrm rot="16200000">
                <a:off x="5557838" y="104751184"/>
                <a:ext cx="1133477"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6" name="Rectangle: Rounded Corners 1435">
                <a:extLst>
                  <a:ext uri="{FF2B5EF4-FFF2-40B4-BE49-F238E27FC236}">
                    <a16:creationId xmlns:a16="http://schemas.microsoft.com/office/drawing/2014/main" id="{CCAB19D5-2304-402E-8CD9-11B99F04787F}"/>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7" name="Rectangle: Rounded Corners 1436">
                <a:extLst>
                  <a:ext uri="{FF2B5EF4-FFF2-40B4-BE49-F238E27FC236}">
                    <a16:creationId xmlns:a16="http://schemas.microsoft.com/office/drawing/2014/main" id="{D1FB0D89-FD70-462A-B4CC-99F66118A972}"/>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438" name="Rectangle: Rounded Corners 1437">
                <a:extLst>
                  <a:ext uri="{FF2B5EF4-FFF2-40B4-BE49-F238E27FC236}">
                    <a16:creationId xmlns:a16="http://schemas.microsoft.com/office/drawing/2014/main" id="{E1F12601-8213-4E59-AAA8-B0F524338002}"/>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428" name="Group 1427">
              <a:extLst>
                <a:ext uri="{FF2B5EF4-FFF2-40B4-BE49-F238E27FC236}">
                  <a16:creationId xmlns:a16="http://schemas.microsoft.com/office/drawing/2014/main" id="{93ECAAAC-1318-4600-A866-5516073E59E6}"/>
                </a:ext>
              </a:extLst>
            </xdr:cNvPr>
            <xdr:cNvGrpSpPr/>
          </xdr:nvGrpSpPr>
          <xdr:grpSpPr>
            <a:xfrm>
              <a:off x="15001875" y="106064797"/>
              <a:ext cx="953589" cy="1109382"/>
              <a:chOff x="-11112" y="0"/>
              <a:chExt cx="1112519" cy="1371600"/>
            </a:xfrm>
          </xdr:grpSpPr>
          <xdr:sp macro="" textlink="">
            <xdr:nvSpPr>
              <xdr:cNvPr id="1429" name="Rectangle 1428">
                <a:extLst>
                  <a:ext uri="{FF2B5EF4-FFF2-40B4-BE49-F238E27FC236}">
                    <a16:creationId xmlns:a16="http://schemas.microsoft.com/office/drawing/2014/main" id="{279991A5-220F-4E3B-AE09-5D03F7E656EF}"/>
                  </a:ext>
                </a:extLst>
              </xdr:cNvPr>
              <xdr:cNvSpPr/>
            </xdr:nvSpPr>
            <xdr:spPr>
              <a:xfrm>
                <a:off x="-11112" y="0"/>
                <a:ext cx="457200" cy="1371600"/>
              </a:xfrm>
              <a:prstGeom prst="rect">
                <a:avLst/>
              </a:prstGeom>
              <a:gradFill>
                <a:gsLst>
                  <a:gs pos="0">
                    <a:schemeClr val="bg1">
                      <a:lumMod val="95000"/>
                    </a:schemeClr>
                  </a:gs>
                  <a:gs pos="79000">
                    <a:schemeClr val="bg1">
                      <a:lumMod val="95000"/>
                    </a:schemeClr>
                  </a:gs>
                  <a:gs pos="8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430" name="Rectangle 1429">
                <a:extLst>
                  <a:ext uri="{FF2B5EF4-FFF2-40B4-BE49-F238E27FC236}">
                    <a16:creationId xmlns:a16="http://schemas.microsoft.com/office/drawing/2014/main" id="{91D133C7-FB7D-4876-9E55-4CB5A2E297F0}"/>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431" name="Straight Connector 1430">
                <a:extLst>
                  <a:ext uri="{FF2B5EF4-FFF2-40B4-BE49-F238E27FC236}">
                    <a16:creationId xmlns:a16="http://schemas.microsoft.com/office/drawing/2014/main" id="{2A0B4910-98F8-4C4C-B55F-49697390280D}"/>
                  </a:ext>
                </a:extLst>
              </xdr:cNvPr>
              <xdr:cNvCxnSpPr/>
            </xdr:nvCxnSpPr>
            <xdr:spPr>
              <a:xfrm flipV="1">
                <a:off x="446088" y="967135"/>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426" name="Thought Bubble: Cloud 1425">
            <a:extLst>
              <a:ext uri="{FF2B5EF4-FFF2-40B4-BE49-F238E27FC236}">
                <a16:creationId xmlns:a16="http://schemas.microsoft.com/office/drawing/2014/main" id="{2A2694E7-7D29-4B96-838F-D2830875E56F}"/>
              </a:ext>
            </a:extLst>
          </xdr:cNvPr>
          <xdr:cNvSpPr/>
        </xdr:nvSpPr>
        <xdr:spPr>
          <a:xfrm>
            <a:off x="14866938" y="104774999"/>
            <a:ext cx="1171575" cy="514351"/>
          </a:xfrm>
          <a:prstGeom prst="cloudCallout">
            <a:avLst>
              <a:gd name="adj1" fmla="val -7012"/>
              <a:gd name="adj2" fmla="val 109061"/>
            </a:avLst>
          </a:prstGeom>
          <a:solidFill>
            <a:srgbClr val="FFC1C1"/>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1</xdr:col>
      <xdr:colOff>1</xdr:colOff>
      <xdr:row>1058</xdr:row>
      <xdr:rowOff>7620</xdr:rowOff>
    </xdr:from>
    <xdr:to>
      <xdr:col>13</xdr:col>
      <xdr:colOff>2</xdr:colOff>
      <xdr:row>1063</xdr:row>
      <xdr:rowOff>7620</xdr:rowOff>
    </xdr:to>
    <xdr:grpSp>
      <xdr:nvGrpSpPr>
        <xdr:cNvPr id="1631" name="Group 1630" hidden="1">
          <a:extLst>
            <a:ext uri="{FF2B5EF4-FFF2-40B4-BE49-F238E27FC236}">
              <a16:creationId xmlns:a16="http://schemas.microsoft.com/office/drawing/2014/main" id="{791F8A9A-C2A6-4CF9-AA79-1DB8CB902FA7}"/>
            </a:ext>
          </a:extLst>
        </xdr:cNvPr>
        <xdr:cNvGrpSpPr/>
      </xdr:nvGrpSpPr>
      <xdr:grpSpPr>
        <a:xfrm>
          <a:off x="121921" y="207736440"/>
          <a:ext cx="5943601" cy="1257300"/>
          <a:chOff x="7787640" y="586740"/>
          <a:chExt cx="2983245" cy="922020"/>
        </a:xfrm>
      </xdr:grpSpPr>
      <xdr:sp macro="" textlink="">
        <xdr:nvSpPr>
          <xdr:cNvPr id="1632" name="Speech Bubble: Rectangle with Corners Rounded 1631">
            <a:extLst>
              <a:ext uri="{FF2B5EF4-FFF2-40B4-BE49-F238E27FC236}">
                <a16:creationId xmlns:a16="http://schemas.microsoft.com/office/drawing/2014/main" id="{D3D824C9-0841-443D-9DEA-8490697217E4}"/>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33" name="Speech Bubble: Rectangle with Corners Rounded 1632">
            <a:extLst>
              <a:ext uri="{FF2B5EF4-FFF2-40B4-BE49-F238E27FC236}">
                <a16:creationId xmlns:a16="http://schemas.microsoft.com/office/drawing/2014/main" id="{1F844165-1909-4A0F-8369-A5E30E4DA95F}"/>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122767</xdr:colOff>
      <xdr:row>1086</xdr:row>
      <xdr:rowOff>15251</xdr:rowOff>
    </xdr:from>
    <xdr:to>
      <xdr:col>6</xdr:col>
      <xdr:colOff>372532</xdr:colOff>
      <xdr:row>1088</xdr:row>
      <xdr:rowOff>27519</xdr:rowOff>
    </xdr:to>
    <xdr:grpSp>
      <xdr:nvGrpSpPr>
        <xdr:cNvPr id="1639" name="Group 1638">
          <a:extLst>
            <a:ext uri="{FF2B5EF4-FFF2-40B4-BE49-F238E27FC236}">
              <a16:creationId xmlns:a16="http://schemas.microsoft.com/office/drawing/2014/main" id="{4A045413-1951-498B-8552-88B654FF6731}"/>
            </a:ext>
          </a:extLst>
        </xdr:cNvPr>
        <xdr:cNvGrpSpPr/>
      </xdr:nvGrpSpPr>
      <xdr:grpSpPr>
        <a:xfrm>
          <a:off x="244687" y="214723991"/>
          <a:ext cx="2726265" cy="515188"/>
          <a:chOff x="6434667" y="11364816"/>
          <a:chExt cx="2726265" cy="511801"/>
        </a:xfrm>
        <a:effectLst>
          <a:outerShdw blurRad="63500" sx="102000" sy="102000" algn="ctr" rotWithShape="0">
            <a:prstClr val="black">
              <a:alpha val="40000"/>
            </a:prstClr>
          </a:outerShdw>
        </a:effectLst>
      </xdr:grpSpPr>
      <xdr:sp macro="" textlink="">
        <xdr:nvSpPr>
          <xdr:cNvPr id="1640" name="Right Brace 1639">
            <a:extLst>
              <a:ext uri="{FF2B5EF4-FFF2-40B4-BE49-F238E27FC236}">
                <a16:creationId xmlns:a16="http://schemas.microsoft.com/office/drawing/2014/main" id="{C7536A80-5D8F-40E8-BB40-4B8F7569BAE6}"/>
              </a:ext>
            </a:extLst>
          </xdr:cNvPr>
          <xdr:cNvSpPr/>
        </xdr:nvSpPr>
        <xdr:spPr>
          <a:xfrm rot="5867747">
            <a:off x="7697893" y="10763672"/>
            <a:ext cx="182880" cy="1828800"/>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41" name="Right Bracket 1640">
            <a:extLst>
              <a:ext uri="{FF2B5EF4-FFF2-40B4-BE49-F238E27FC236}">
                <a16:creationId xmlns:a16="http://schemas.microsoft.com/office/drawing/2014/main" id="{72F4586C-ADE6-47AF-9A32-2DED3DC4933E}"/>
              </a:ext>
            </a:extLst>
          </xdr:cNvPr>
          <xdr:cNvSpPr/>
        </xdr:nvSpPr>
        <xdr:spPr>
          <a:xfrm rot="5400000">
            <a:off x="6850803" y="10948680"/>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2" name="Right Bracket 1641">
            <a:extLst>
              <a:ext uri="{FF2B5EF4-FFF2-40B4-BE49-F238E27FC236}">
                <a16:creationId xmlns:a16="http://schemas.microsoft.com/office/drawing/2014/main" id="{BB02F0D4-F5D4-4747-8023-47EFBA1B0F2A}"/>
              </a:ext>
            </a:extLst>
          </xdr:cNvPr>
          <xdr:cNvSpPr/>
        </xdr:nvSpPr>
        <xdr:spPr>
          <a:xfrm rot="5400000">
            <a:off x="8662668" y="11202661"/>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3" name="Flowchart: Delay 1642">
            <a:extLst>
              <a:ext uri="{FF2B5EF4-FFF2-40B4-BE49-F238E27FC236}">
                <a16:creationId xmlns:a16="http://schemas.microsoft.com/office/drawing/2014/main" id="{82B299D4-9EB1-40A6-AB08-71B9155C739C}"/>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97371</xdr:colOff>
      <xdr:row>1086</xdr:row>
      <xdr:rowOff>15253</xdr:rowOff>
    </xdr:from>
    <xdr:to>
      <xdr:col>12</xdr:col>
      <xdr:colOff>347136</xdr:colOff>
      <xdr:row>1088</xdr:row>
      <xdr:rowOff>27520</xdr:rowOff>
    </xdr:to>
    <xdr:grpSp>
      <xdr:nvGrpSpPr>
        <xdr:cNvPr id="1644" name="Group 1643">
          <a:extLst>
            <a:ext uri="{FF2B5EF4-FFF2-40B4-BE49-F238E27FC236}">
              <a16:creationId xmlns:a16="http://schemas.microsoft.com/office/drawing/2014/main" id="{78F543B0-7D7B-4724-A203-98C62D38DF8B}"/>
            </a:ext>
          </a:extLst>
        </xdr:cNvPr>
        <xdr:cNvGrpSpPr/>
      </xdr:nvGrpSpPr>
      <xdr:grpSpPr>
        <a:xfrm>
          <a:off x="3191091" y="214723993"/>
          <a:ext cx="2726265" cy="515187"/>
          <a:chOff x="9381071" y="11364818"/>
          <a:chExt cx="2726265" cy="511800"/>
        </a:xfrm>
        <a:effectLst>
          <a:outerShdw blurRad="63500" sx="102000" sy="102000" algn="ctr" rotWithShape="0">
            <a:prstClr val="black">
              <a:alpha val="40000"/>
            </a:prstClr>
          </a:outerShdw>
        </a:effectLst>
      </xdr:grpSpPr>
      <xdr:sp macro="" textlink="">
        <xdr:nvSpPr>
          <xdr:cNvPr id="1645" name="Right Brace 1644">
            <a:extLst>
              <a:ext uri="{FF2B5EF4-FFF2-40B4-BE49-F238E27FC236}">
                <a16:creationId xmlns:a16="http://schemas.microsoft.com/office/drawing/2014/main" id="{FAC6C29F-EA8C-4F39-B1CA-F13A0682D4F9}"/>
              </a:ext>
            </a:extLst>
          </xdr:cNvPr>
          <xdr:cNvSpPr/>
        </xdr:nvSpPr>
        <xdr:spPr>
          <a:xfrm rot="4920000">
            <a:off x="10665463" y="10763672"/>
            <a:ext cx="182880" cy="1828800"/>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46" name="Right Bracket 1645">
            <a:extLst>
              <a:ext uri="{FF2B5EF4-FFF2-40B4-BE49-F238E27FC236}">
                <a16:creationId xmlns:a16="http://schemas.microsoft.com/office/drawing/2014/main" id="{2625BC48-349E-4A99-8DB4-8B154D5767C1}"/>
              </a:ext>
            </a:extLst>
          </xdr:cNvPr>
          <xdr:cNvSpPr/>
        </xdr:nvSpPr>
        <xdr:spPr>
          <a:xfrm rot="5400000">
            <a:off x="9797207" y="11202661"/>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7" name="Right Bracket 1646">
            <a:extLst>
              <a:ext uri="{FF2B5EF4-FFF2-40B4-BE49-F238E27FC236}">
                <a16:creationId xmlns:a16="http://schemas.microsoft.com/office/drawing/2014/main" id="{7E26964D-1145-4B15-9DE7-AE4D0E5655DE}"/>
              </a:ext>
            </a:extLst>
          </xdr:cNvPr>
          <xdr:cNvSpPr/>
        </xdr:nvSpPr>
        <xdr:spPr>
          <a:xfrm rot="5400000">
            <a:off x="11609072" y="10948682"/>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48" name="Flowchart: Delay 1647">
            <a:extLst>
              <a:ext uri="{FF2B5EF4-FFF2-40B4-BE49-F238E27FC236}">
                <a16:creationId xmlns:a16="http://schemas.microsoft.com/office/drawing/2014/main" id="{EFF9A45D-226B-48C3-B543-1C0B3E115DCE}"/>
              </a:ext>
            </a:extLst>
          </xdr:cNvPr>
          <xdr:cNvSpPr/>
        </xdr:nvSpPr>
        <xdr:spPr>
          <a:xfrm rot="16200000">
            <a:off x="10723033" y="11675534"/>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0</xdr:col>
      <xdr:colOff>99060</xdr:colOff>
      <xdr:row>1121</xdr:row>
      <xdr:rowOff>167640</xdr:rowOff>
    </xdr:from>
    <xdr:to>
      <xdr:col>6</xdr:col>
      <xdr:colOff>487680</xdr:colOff>
      <xdr:row>1122</xdr:row>
      <xdr:rowOff>365760</xdr:rowOff>
    </xdr:to>
    <xdr:sp macro="" textlink="">
      <xdr:nvSpPr>
        <xdr:cNvPr id="1649" name="Arrow: Left 1648">
          <a:extLst>
            <a:ext uri="{FF2B5EF4-FFF2-40B4-BE49-F238E27FC236}">
              <a16:creationId xmlns:a16="http://schemas.microsoft.com/office/drawing/2014/main" id="{52C032CB-AE92-4CC0-9226-C02EF8B03718}"/>
            </a:ext>
          </a:extLst>
        </xdr:cNvPr>
        <xdr:cNvSpPr/>
      </xdr:nvSpPr>
      <xdr:spPr>
        <a:xfrm>
          <a:off x="6377940" y="28178760"/>
          <a:ext cx="3025140" cy="411480"/>
        </a:xfrm>
        <a:prstGeom prst="leftArrow">
          <a:avLst>
            <a:gd name="adj1" fmla="val 100000"/>
            <a:gd name="adj2" fmla="val 50000"/>
          </a:avLst>
        </a:prstGeom>
        <a:solidFill>
          <a:schemeClr val="accent5">
            <a:lumMod val="20000"/>
            <a:lumOff val="80000"/>
          </a:schemeClr>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r>
            <a:rPr lang="en-US" sz="2800">
              <a:solidFill>
                <a:srgbClr val="002060"/>
              </a:solidFill>
              <a:effectLst>
                <a:outerShdw blurRad="63500" sx="102000" sy="102000" algn="ctr" rotWithShape="0">
                  <a:prstClr val="black">
                    <a:alpha val="40000"/>
                  </a:prstClr>
                </a:outerShdw>
              </a:effectLst>
              <a:latin typeface="Arial Black" panose="020B0A04020102020204" pitchFamily="34" charset="0"/>
            </a:rPr>
            <a:t>WIDER-focus</a:t>
          </a:r>
        </a:p>
      </xdr:txBody>
    </xdr:sp>
    <xdr:clientData/>
  </xdr:twoCellAnchor>
  <xdr:twoCellAnchor>
    <xdr:from>
      <xdr:col>7</xdr:col>
      <xdr:colOff>7620</xdr:colOff>
      <xdr:row>1121</xdr:row>
      <xdr:rowOff>167640</xdr:rowOff>
    </xdr:from>
    <xdr:to>
      <xdr:col>13</xdr:col>
      <xdr:colOff>22860</xdr:colOff>
      <xdr:row>1122</xdr:row>
      <xdr:rowOff>365760</xdr:rowOff>
    </xdr:to>
    <xdr:sp macro="" textlink="">
      <xdr:nvSpPr>
        <xdr:cNvPr id="1650" name="Arrow: Left 1649">
          <a:extLst>
            <a:ext uri="{FF2B5EF4-FFF2-40B4-BE49-F238E27FC236}">
              <a16:creationId xmlns:a16="http://schemas.microsoft.com/office/drawing/2014/main" id="{9E0655C0-5589-4AD9-A9CB-0D7E8F13A09F}"/>
            </a:ext>
          </a:extLst>
        </xdr:cNvPr>
        <xdr:cNvSpPr/>
      </xdr:nvSpPr>
      <xdr:spPr>
        <a:xfrm flipH="1">
          <a:off x="9425940" y="28178760"/>
          <a:ext cx="3032760" cy="411480"/>
        </a:xfrm>
        <a:prstGeom prst="leftArrow">
          <a:avLst>
            <a:gd name="adj1" fmla="val 100000"/>
            <a:gd name="adj2" fmla="val 50000"/>
          </a:avLst>
        </a:prstGeom>
        <a:solidFill>
          <a:schemeClr val="accent2">
            <a:lumMod val="20000"/>
            <a:lumOff val="8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r>
            <a:rPr lang="en-US" sz="2800">
              <a:solidFill>
                <a:srgbClr val="640000"/>
              </a:solidFill>
              <a:effectLst>
                <a:outerShdw blurRad="63500" sx="102000" sy="102000" algn="ctr" rotWithShape="0">
                  <a:prstClr val="black">
                    <a:alpha val="40000"/>
                  </a:prstClr>
                </a:outerShdw>
              </a:effectLst>
              <a:latin typeface="Arial Black" panose="020B0A04020102020204" pitchFamily="34" charset="0"/>
            </a:rPr>
            <a:t>DEEPER-focus</a:t>
          </a:r>
        </a:p>
      </xdr:txBody>
    </xdr:sp>
    <xdr:clientData/>
  </xdr:twoCellAnchor>
  <xdr:twoCellAnchor>
    <xdr:from>
      <xdr:col>1</xdr:col>
      <xdr:colOff>36178</xdr:colOff>
      <xdr:row>1123</xdr:row>
      <xdr:rowOff>374283</xdr:rowOff>
    </xdr:from>
    <xdr:to>
      <xdr:col>12</xdr:col>
      <xdr:colOff>437314</xdr:colOff>
      <xdr:row>1124</xdr:row>
      <xdr:rowOff>169870</xdr:rowOff>
    </xdr:to>
    <xdr:grpSp>
      <xdr:nvGrpSpPr>
        <xdr:cNvPr id="9" name="Group 8">
          <a:extLst>
            <a:ext uri="{FF2B5EF4-FFF2-40B4-BE49-F238E27FC236}">
              <a16:creationId xmlns:a16="http://schemas.microsoft.com/office/drawing/2014/main" id="{B930922B-1851-4096-A37F-011DC69FDCE6}"/>
            </a:ext>
          </a:extLst>
        </xdr:cNvPr>
        <xdr:cNvGrpSpPr/>
      </xdr:nvGrpSpPr>
      <xdr:grpSpPr>
        <a:xfrm>
          <a:off x="158098" y="223525983"/>
          <a:ext cx="5849436" cy="176587"/>
          <a:chOff x="158098" y="155875623"/>
          <a:chExt cx="5849436" cy="176587"/>
        </a:xfrm>
      </xdr:grpSpPr>
      <xdr:sp macro="" textlink="">
        <xdr:nvSpPr>
          <xdr:cNvPr id="1686" name="wide-yet-shallow">
            <a:extLst>
              <a:ext uri="{FF2B5EF4-FFF2-40B4-BE49-F238E27FC236}">
                <a16:creationId xmlns:a16="http://schemas.microsoft.com/office/drawing/2014/main" id="{994C5794-2639-4668-96E8-E4F598AB8F84}"/>
              </a:ext>
            </a:extLst>
          </xdr:cNvPr>
          <xdr:cNvSpPr/>
        </xdr:nvSpPr>
        <xdr:spPr>
          <a:xfrm>
            <a:off x="158098" y="155875623"/>
            <a:ext cx="907363" cy="176587"/>
          </a:xfrm>
          <a:prstGeom prst="rect">
            <a:avLst/>
          </a:prstGeom>
          <a:noFill/>
        </xdr:spPr>
        <xdr:txBody>
          <a:bodyPr wrap="none" lIns="0" tIns="0" rIns="0" bIns="0">
            <a:spAutoFit/>
          </a:bodyPr>
          <a:lstStyle/>
          <a:p>
            <a:pPr algn="ctr"/>
            <a:r>
              <a:rPr lang="en-US" sz="1200" b="1" cap="none" spc="-50" baseline="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wide-yet-shallow</a:t>
            </a:r>
            <a:endParaRPr lang="en-US" sz="1100" b="1" cap="none" spc="-50" baseline="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7" name="wide-then-deep">
            <a:extLst>
              <a:ext uri="{FF2B5EF4-FFF2-40B4-BE49-F238E27FC236}">
                <a16:creationId xmlns:a16="http://schemas.microsoft.com/office/drawing/2014/main" id="{08466053-F3A5-42CF-8C2C-01E651E0212F}"/>
              </a:ext>
            </a:extLst>
          </xdr:cNvPr>
          <xdr:cNvSpPr/>
        </xdr:nvSpPr>
        <xdr:spPr>
          <a:xfrm>
            <a:off x="1145068" y="155875623"/>
            <a:ext cx="925510" cy="176587"/>
          </a:xfrm>
          <a:prstGeom prst="rect">
            <a:avLst/>
          </a:prstGeom>
          <a:noFill/>
        </xdr:spPr>
        <xdr:txBody>
          <a:bodyPr wrap="none" lIns="0" tIns="0" rIns="0" bIns="0">
            <a:spAutoFit/>
          </a:bodyPr>
          <a:lstStyle/>
          <a:p>
            <a:pPr algn="ctr"/>
            <a:r>
              <a:rPr lang="en-US" sz="12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wide-then-deep</a:t>
            </a:r>
            <a:endParaRPr lang="en-US" sz="11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8" name="wide-and-deep">
            <a:extLst>
              <a:ext uri="{FF2B5EF4-FFF2-40B4-BE49-F238E27FC236}">
                <a16:creationId xmlns:a16="http://schemas.microsoft.com/office/drawing/2014/main" id="{5B804DAF-83D9-451D-83CE-E6ADADF42D12}"/>
              </a:ext>
            </a:extLst>
          </xdr:cNvPr>
          <xdr:cNvSpPr/>
        </xdr:nvSpPr>
        <xdr:spPr>
          <a:xfrm>
            <a:off x="2156667" y="155875623"/>
            <a:ext cx="883512" cy="176587"/>
          </a:xfrm>
          <a:prstGeom prst="rect">
            <a:avLst/>
          </a:prstGeom>
          <a:noFill/>
        </xdr:spPr>
        <xdr:txBody>
          <a:bodyPr wrap="none" lIns="0" tIns="0" rIns="0" bIns="0">
            <a:spAutoFit/>
          </a:bodyPr>
          <a:lstStyle/>
          <a:p>
            <a:pPr algn="ctr"/>
            <a:r>
              <a:rPr lang="en-US" sz="12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rPr>
              <a:t>wide-and-deep</a:t>
            </a:r>
            <a:endParaRPr lang="en-US" sz="1100" b="1" cap="none" spc="0">
              <a:ln w="0">
                <a:solidFill>
                  <a:srgbClr val="002060"/>
                </a:solidFill>
              </a:ln>
              <a:solidFill>
                <a:srgbClr val="00206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89" name="deep-and-wide">
            <a:extLst>
              <a:ext uri="{FF2B5EF4-FFF2-40B4-BE49-F238E27FC236}">
                <a16:creationId xmlns:a16="http://schemas.microsoft.com/office/drawing/2014/main" id="{B5A68295-A7CA-4A3E-8D2A-70BA5474CA02}"/>
              </a:ext>
            </a:extLst>
          </xdr:cNvPr>
          <xdr:cNvSpPr/>
        </xdr:nvSpPr>
        <xdr:spPr>
          <a:xfrm>
            <a:off x="3152710" y="155875623"/>
            <a:ext cx="883512" cy="176587"/>
          </a:xfrm>
          <a:prstGeom prst="rect">
            <a:avLst/>
          </a:prstGeom>
          <a:noFill/>
        </xdr:spPr>
        <xdr:txBody>
          <a:bodyPr wrap="none" lIns="0" tIns="0" rIns="0" bIns="0">
            <a:spAutoFit/>
          </a:bodyPr>
          <a:lstStyle/>
          <a:p>
            <a:pPr algn="ctr"/>
            <a:r>
              <a:rPr lang="en-US" sz="12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deep-and-wide</a:t>
            </a:r>
            <a:endParaRPr lang="en-US" sz="11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90" name="deep-then-wide">
            <a:extLst>
              <a:ext uri="{FF2B5EF4-FFF2-40B4-BE49-F238E27FC236}">
                <a16:creationId xmlns:a16="http://schemas.microsoft.com/office/drawing/2014/main" id="{3CB60B8C-F3CB-4279-A5D0-3CDF53DC0514}"/>
              </a:ext>
            </a:extLst>
          </xdr:cNvPr>
          <xdr:cNvSpPr/>
        </xdr:nvSpPr>
        <xdr:spPr>
          <a:xfrm>
            <a:off x="4111427" y="155875623"/>
            <a:ext cx="925510" cy="176587"/>
          </a:xfrm>
          <a:prstGeom prst="rect">
            <a:avLst/>
          </a:prstGeom>
          <a:noFill/>
        </xdr:spPr>
        <xdr:txBody>
          <a:bodyPr wrap="none" lIns="0" tIns="0" rIns="0" bIns="0">
            <a:spAutoFit/>
          </a:bodyPr>
          <a:lstStyle/>
          <a:p>
            <a:pPr algn="ctr"/>
            <a:r>
              <a:rPr lang="en-US" sz="12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deep-then-wide</a:t>
            </a:r>
            <a:endParaRPr lang="en-US" sz="1100" b="1" cap="none" spc="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sp macro="" textlink="">
        <xdr:nvSpPr>
          <xdr:cNvPr id="1691" name="deep-yet-narrow">
            <a:extLst>
              <a:ext uri="{FF2B5EF4-FFF2-40B4-BE49-F238E27FC236}">
                <a16:creationId xmlns:a16="http://schemas.microsoft.com/office/drawing/2014/main" id="{EDDFCA46-C73D-480F-986B-CEE89ECEE6C0}"/>
              </a:ext>
            </a:extLst>
          </xdr:cNvPr>
          <xdr:cNvSpPr/>
        </xdr:nvSpPr>
        <xdr:spPr>
          <a:xfrm>
            <a:off x="5122035" y="155875623"/>
            <a:ext cx="885499" cy="176587"/>
          </a:xfrm>
          <a:prstGeom prst="rect">
            <a:avLst/>
          </a:prstGeom>
          <a:noFill/>
        </xdr:spPr>
        <xdr:txBody>
          <a:bodyPr wrap="none" lIns="0" tIns="0" rIns="0" bIns="0">
            <a:spAutoFit/>
          </a:bodyPr>
          <a:lstStyle/>
          <a:p>
            <a:pPr algn="ctr"/>
            <a:r>
              <a:rPr lang="en-US" sz="1200" b="1" cap="none" spc="-50" baseline="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rPr>
              <a:t>deep-yet-narrow</a:t>
            </a:r>
            <a:endParaRPr lang="en-US" sz="1100" b="1" cap="none" spc="-50" baseline="0">
              <a:ln w="0">
                <a:solidFill>
                  <a:srgbClr val="870000"/>
                </a:solidFill>
              </a:ln>
              <a:solidFill>
                <a:srgbClr val="870000"/>
              </a:solidFill>
              <a:effectLst>
                <a:outerShdw blurRad="38100" dist="19050" dir="2700000" algn="tl" rotWithShape="0">
                  <a:schemeClr val="dk1">
                    <a:alpha val="40000"/>
                  </a:schemeClr>
                </a:outerShdw>
              </a:effectLst>
              <a:latin typeface="Arial Narrow" panose="020B0606020202030204" pitchFamily="34" charset="0"/>
            </a:endParaRPr>
          </a:p>
        </xdr:txBody>
      </xdr:sp>
    </xdr:grpSp>
    <xdr:clientData/>
  </xdr:twoCellAnchor>
  <xdr:twoCellAnchor>
    <xdr:from>
      <xdr:col>1</xdr:col>
      <xdr:colOff>143936</xdr:colOff>
      <xdr:row>1170</xdr:row>
      <xdr:rowOff>176954</xdr:rowOff>
    </xdr:from>
    <xdr:to>
      <xdr:col>6</xdr:col>
      <xdr:colOff>389469</xdr:colOff>
      <xdr:row>1173</xdr:row>
      <xdr:rowOff>6624</xdr:rowOff>
    </xdr:to>
    <xdr:grpSp>
      <xdr:nvGrpSpPr>
        <xdr:cNvPr id="1694" name="Group 1693">
          <a:extLst>
            <a:ext uri="{FF2B5EF4-FFF2-40B4-BE49-F238E27FC236}">
              <a16:creationId xmlns:a16="http://schemas.microsoft.com/office/drawing/2014/main" id="{894DF00B-C2B9-4412-8419-DB7CFBCE3C10}"/>
            </a:ext>
          </a:extLst>
        </xdr:cNvPr>
        <xdr:cNvGrpSpPr>
          <a:grpSpLocks noChangeAspect="1"/>
        </xdr:cNvGrpSpPr>
      </xdr:nvGrpSpPr>
      <xdr:grpSpPr>
        <a:xfrm>
          <a:off x="265856" y="233874734"/>
          <a:ext cx="2722033" cy="584050"/>
          <a:chOff x="6434667" y="11364816"/>
          <a:chExt cx="2726265" cy="511801"/>
        </a:xfrm>
        <a:effectLst>
          <a:outerShdw blurRad="63500" sx="102000" sy="102000" algn="ctr" rotWithShape="0">
            <a:prstClr val="black">
              <a:alpha val="40000"/>
            </a:prstClr>
          </a:outerShdw>
        </a:effectLst>
      </xdr:grpSpPr>
      <xdr:sp macro="" textlink="">
        <xdr:nvSpPr>
          <xdr:cNvPr id="1695" name="Right Brace 1694">
            <a:extLst>
              <a:ext uri="{FF2B5EF4-FFF2-40B4-BE49-F238E27FC236}">
                <a16:creationId xmlns:a16="http://schemas.microsoft.com/office/drawing/2014/main" id="{45163A21-0A00-44C4-8049-2766198B03D1}"/>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96" name="Right Bracket 1695">
            <a:extLst>
              <a:ext uri="{FF2B5EF4-FFF2-40B4-BE49-F238E27FC236}">
                <a16:creationId xmlns:a16="http://schemas.microsoft.com/office/drawing/2014/main" id="{C1CBB735-6745-4330-8A14-31254F0CC6E7}"/>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97" name="Right Bracket 1696">
            <a:extLst>
              <a:ext uri="{FF2B5EF4-FFF2-40B4-BE49-F238E27FC236}">
                <a16:creationId xmlns:a16="http://schemas.microsoft.com/office/drawing/2014/main" id="{14356CA4-9AF3-4143-B6C1-D33D6C0BB4D0}"/>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98" name="Flowchart: Delay 1697">
            <a:extLst>
              <a:ext uri="{FF2B5EF4-FFF2-40B4-BE49-F238E27FC236}">
                <a16:creationId xmlns:a16="http://schemas.microsoft.com/office/drawing/2014/main" id="{77017070-9FE0-43DA-AD05-50E6D08C3F44}"/>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1</xdr:col>
      <xdr:colOff>110067</xdr:colOff>
      <xdr:row>1163</xdr:row>
      <xdr:rowOff>177799</xdr:rowOff>
    </xdr:from>
    <xdr:to>
      <xdr:col>6</xdr:col>
      <xdr:colOff>355600</xdr:colOff>
      <xdr:row>1166</xdr:row>
      <xdr:rowOff>15089</xdr:rowOff>
    </xdr:to>
    <xdr:grpSp>
      <xdr:nvGrpSpPr>
        <xdr:cNvPr id="1699" name="Group 1698">
          <a:extLst>
            <a:ext uri="{FF2B5EF4-FFF2-40B4-BE49-F238E27FC236}">
              <a16:creationId xmlns:a16="http://schemas.microsoft.com/office/drawing/2014/main" id="{363D63E6-92F0-4CA9-B4AA-1EFBAC74FE2D}"/>
            </a:ext>
          </a:extLst>
        </xdr:cNvPr>
        <xdr:cNvGrpSpPr>
          <a:grpSpLocks noChangeAspect="1"/>
        </xdr:cNvGrpSpPr>
      </xdr:nvGrpSpPr>
      <xdr:grpSpPr>
        <a:xfrm flipH="1">
          <a:off x="231987" y="232115359"/>
          <a:ext cx="2722033" cy="591670"/>
          <a:chOff x="6434667" y="11364816"/>
          <a:chExt cx="2726265" cy="511801"/>
        </a:xfrm>
        <a:effectLst>
          <a:outerShdw blurRad="63500" sx="102000" sy="102000" algn="ctr" rotWithShape="0">
            <a:prstClr val="black">
              <a:alpha val="40000"/>
            </a:prstClr>
          </a:outerShdw>
        </a:effectLst>
      </xdr:grpSpPr>
      <xdr:sp macro="" textlink="">
        <xdr:nvSpPr>
          <xdr:cNvPr id="1700" name="Right Brace 1699">
            <a:extLst>
              <a:ext uri="{FF2B5EF4-FFF2-40B4-BE49-F238E27FC236}">
                <a16:creationId xmlns:a16="http://schemas.microsoft.com/office/drawing/2014/main" id="{CD31F14F-D9E3-4943-AC37-DAF64CC5A75E}"/>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01" name="Right Bracket 1700">
            <a:extLst>
              <a:ext uri="{FF2B5EF4-FFF2-40B4-BE49-F238E27FC236}">
                <a16:creationId xmlns:a16="http://schemas.microsoft.com/office/drawing/2014/main" id="{55A4A235-A5D2-4F0A-A47E-642335B38421}"/>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2" name="Right Bracket 1701">
            <a:extLst>
              <a:ext uri="{FF2B5EF4-FFF2-40B4-BE49-F238E27FC236}">
                <a16:creationId xmlns:a16="http://schemas.microsoft.com/office/drawing/2014/main" id="{673B7361-1AEC-4E97-A95A-B1F64FFC1A8B}"/>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3" name="Flowchart: Delay 1702">
            <a:extLst>
              <a:ext uri="{FF2B5EF4-FFF2-40B4-BE49-F238E27FC236}">
                <a16:creationId xmlns:a16="http://schemas.microsoft.com/office/drawing/2014/main" id="{80F163B9-1BB3-494A-8608-A6CD8AB7E750}"/>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143935</xdr:colOff>
      <xdr:row>1170</xdr:row>
      <xdr:rowOff>176954</xdr:rowOff>
    </xdr:from>
    <xdr:to>
      <xdr:col>12</xdr:col>
      <xdr:colOff>389468</xdr:colOff>
      <xdr:row>1173</xdr:row>
      <xdr:rowOff>6624</xdr:rowOff>
    </xdr:to>
    <xdr:grpSp>
      <xdr:nvGrpSpPr>
        <xdr:cNvPr id="1704" name="Group 1703">
          <a:extLst>
            <a:ext uri="{FF2B5EF4-FFF2-40B4-BE49-F238E27FC236}">
              <a16:creationId xmlns:a16="http://schemas.microsoft.com/office/drawing/2014/main" id="{3612E6C4-817F-4437-95C1-7A1F21C860C5}"/>
            </a:ext>
          </a:extLst>
        </xdr:cNvPr>
        <xdr:cNvGrpSpPr>
          <a:grpSpLocks noChangeAspect="1"/>
        </xdr:cNvGrpSpPr>
      </xdr:nvGrpSpPr>
      <xdr:grpSpPr>
        <a:xfrm>
          <a:off x="3237655" y="233874734"/>
          <a:ext cx="2722033" cy="584050"/>
          <a:chOff x="6434667" y="11364816"/>
          <a:chExt cx="2726265" cy="511801"/>
        </a:xfrm>
        <a:effectLst>
          <a:outerShdw blurRad="63500" sx="102000" sy="102000" algn="ctr" rotWithShape="0">
            <a:prstClr val="black">
              <a:alpha val="40000"/>
            </a:prstClr>
          </a:outerShdw>
        </a:effectLst>
      </xdr:grpSpPr>
      <xdr:sp macro="" textlink="">
        <xdr:nvSpPr>
          <xdr:cNvPr id="1705" name="Right Brace 1704">
            <a:extLst>
              <a:ext uri="{FF2B5EF4-FFF2-40B4-BE49-F238E27FC236}">
                <a16:creationId xmlns:a16="http://schemas.microsoft.com/office/drawing/2014/main" id="{D185F24E-462C-483B-849E-21F604F1F751}"/>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06" name="Right Bracket 1705">
            <a:extLst>
              <a:ext uri="{FF2B5EF4-FFF2-40B4-BE49-F238E27FC236}">
                <a16:creationId xmlns:a16="http://schemas.microsoft.com/office/drawing/2014/main" id="{480C9A4D-9FAB-4305-8A9F-6B6305346845}"/>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7" name="Right Bracket 1706">
            <a:extLst>
              <a:ext uri="{FF2B5EF4-FFF2-40B4-BE49-F238E27FC236}">
                <a16:creationId xmlns:a16="http://schemas.microsoft.com/office/drawing/2014/main" id="{F605497A-8E73-4A78-A197-BCD631C72921}"/>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08" name="Flowchart: Delay 1707">
            <a:extLst>
              <a:ext uri="{FF2B5EF4-FFF2-40B4-BE49-F238E27FC236}">
                <a16:creationId xmlns:a16="http://schemas.microsoft.com/office/drawing/2014/main" id="{A809A5B7-0E6B-4D72-81DA-9C4EE7E53868}"/>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7</xdr:col>
      <xdr:colOff>110066</xdr:colOff>
      <xdr:row>1163</xdr:row>
      <xdr:rowOff>177799</xdr:rowOff>
    </xdr:from>
    <xdr:to>
      <xdr:col>12</xdr:col>
      <xdr:colOff>355599</xdr:colOff>
      <xdr:row>1166</xdr:row>
      <xdr:rowOff>15089</xdr:rowOff>
    </xdr:to>
    <xdr:grpSp>
      <xdr:nvGrpSpPr>
        <xdr:cNvPr id="1709" name="Group 1708">
          <a:extLst>
            <a:ext uri="{FF2B5EF4-FFF2-40B4-BE49-F238E27FC236}">
              <a16:creationId xmlns:a16="http://schemas.microsoft.com/office/drawing/2014/main" id="{AA1F385C-94E9-4E6C-858B-5222B317E607}"/>
            </a:ext>
          </a:extLst>
        </xdr:cNvPr>
        <xdr:cNvGrpSpPr>
          <a:grpSpLocks noChangeAspect="1"/>
        </xdr:cNvGrpSpPr>
      </xdr:nvGrpSpPr>
      <xdr:grpSpPr>
        <a:xfrm flipH="1">
          <a:off x="3203786" y="232115359"/>
          <a:ext cx="2722033" cy="591670"/>
          <a:chOff x="6434667" y="11364816"/>
          <a:chExt cx="2726265" cy="511801"/>
        </a:xfrm>
        <a:effectLst>
          <a:outerShdw blurRad="63500" sx="102000" sy="102000" algn="ctr" rotWithShape="0">
            <a:prstClr val="black">
              <a:alpha val="40000"/>
            </a:prstClr>
          </a:outerShdw>
        </a:effectLst>
      </xdr:grpSpPr>
      <xdr:sp macro="" textlink="">
        <xdr:nvSpPr>
          <xdr:cNvPr id="1710" name="Right Brace 1709">
            <a:extLst>
              <a:ext uri="{FF2B5EF4-FFF2-40B4-BE49-F238E27FC236}">
                <a16:creationId xmlns:a16="http://schemas.microsoft.com/office/drawing/2014/main" id="{6738608C-0D3A-4EF1-8FD6-6C46C38BC975}"/>
              </a:ext>
            </a:extLst>
          </xdr:cNvPr>
          <xdr:cNvSpPr/>
        </xdr:nvSpPr>
        <xdr:spPr>
          <a:xfrm rot="5867747">
            <a:off x="7697893" y="10763672"/>
            <a:ext cx="182880" cy="1828800"/>
          </a:xfrm>
          <a:prstGeom prst="rightBrace">
            <a:avLst>
              <a:gd name="adj1" fmla="val 64950"/>
              <a:gd name="adj2" fmla="val 50000"/>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711" name="Right Bracket 1710">
            <a:extLst>
              <a:ext uri="{FF2B5EF4-FFF2-40B4-BE49-F238E27FC236}">
                <a16:creationId xmlns:a16="http://schemas.microsoft.com/office/drawing/2014/main" id="{12EE46E2-6AE8-45F4-8685-12B677B01A4D}"/>
              </a:ext>
            </a:extLst>
          </xdr:cNvPr>
          <xdr:cNvSpPr/>
        </xdr:nvSpPr>
        <xdr:spPr>
          <a:xfrm rot="5400000">
            <a:off x="6850803" y="10948680"/>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12" name="Right Bracket 1711">
            <a:extLst>
              <a:ext uri="{FF2B5EF4-FFF2-40B4-BE49-F238E27FC236}">
                <a16:creationId xmlns:a16="http://schemas.microsoft.com/office/drawing/2014/main" id="{2F983AAC-F9F8-40ED-8EFB-2338DE905257}"/>
              </a:ext>
            </a:extLst>
          </xdr:cNvPr>
          <xdr:cNvSpPr/>
        </xdr:nvSpPr>
        <xdr:spPr>
          <a:xfrm rot="5400000">
            <a:off x="8662668" y="11202661"/>
            <a:ext cx="82127" cy="914400"/>
          </a:xfrm>
          <a:prstGeom prst="rightBracket">
            <a:avLst/>
          </a:prstGeom>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713" name="Flowchart: Delay 1712">
            <a:extLst>
              <a:ext uri="{FF2B5EF4-FFF2-40B4-BE49-F238E27FC236}">
                <a16:creationId xmlns:a16="http://schemas.microsoft.com/office/drawing/2014/main" id="{9C5380A0-EEAC-40B1-B554-3D04EA9367D7}"/>
              </a:ext>
            </a:extLst>
          </xdr:cNvPr>
          <xdr:cNvSpPr/>
        </xdr:nvSpPr>
        <xdr:spPr>
          <a:xfrm rot="16200000">
            <a:off x="7734299" y="11675533"/>
            <a:ext cx="93134" cy="309034"/>
          </a:xfrm>
          <a:prstGeom prst="flowChartDelay">
            <a:avLst/>
          </a:prstGeom>
          <a:solidFill>
            <a:schemeClr val="accent4">
              <a:lumMod val="60000"/>
              <a:lumOff val="40000"/>
            </a:schemeClr>
          </a:solidFill>
          <a:ln w="19050">
            <a:solidFill>
              <a:schemeClr val="accent4">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clientData/>
  </xdr:twoCellAnchor>
  <xdr:twoCellAnchor>
    <xdr:from>
      <xdr:col>0</xdr:col>
      <xdr:colOff>110066</xdr:colOff>
      <xdr:row>1136</xdr:row>
      <xdr:rowOff>12702</xdr:rowOff>
    </xdr:from>
    <xdr:to>
      <xdr:col>13</xdr:col>
      <xdr:colOff>12699</xdr:colOff>
      <xdr:row>1137</xdr:row>
      <xdr:rowOff>8467</xdr:rowOff>
    </xdr:to>
    <xdr:grpSp>
      <xdr:nvGrpSpPr>
        <xdr:cNvPr id="1716" name="Group 1715">
          <a:extLst>
            <a:ext uri="{FF2B5EF4-FFF2-40B4-BE49-F238E27FC236}">
              <a16:creationId xmlns:a16="http://schemas.microsoft.com/office/drawing/2014/main" id="{97C36494-9E60-4CCF-B881-E99E5187BB76}"/>
            </a:ext>
          </a:extLst>
        </xdr:cNvPr>
        <xdr:cNvGrpSpPr/>
      </xdr:nvGrpSpPr>
      <xdr:grpSpPr>
        <a:xfrm>
          <a:off x="110066" y="226098102"/>
          <a:ext cx="5968153" cy="437725"/>
          <a:chOff x="6341533" y="22263102"/>
          <a:chExt cx="6015566" cy="309032"/>
        </a:xfrm>
      </xdr:grpSpPr>
      <xdr:grpSp>
        <xdr:nvGrpSpPr>
          <xdr:cNvPr id="1717" name="Group 1716">
            <a:extLst>
              <a:ext uri="{FF2B5EF4-FFF2-40B4-BE49-F238E27FC236}">
                <a16:creationId xmlns:a16="http://schemas.microsoft.com/office/drawing/2014/main" id="{AED7B06E-425A-4E80-A8F3-ECDC5A255DEE}"/>
              </a:ext>
            </a:extLst>
          </xdr:cNvPr>
          <xdr:cNvGrpSpPr/>
        </xdr:nvGrpSpPr>
        <xdr:grpSpPr>
          <a:xfrm>
            <a:off x="6356532" y="22265897"/>
            <a:ext cx="5974927" cy="295065"/>
            <a:chOff x="6309361" y="22083931"/>
            <a:chExt cx="5928360" cy="163286"/>
          </a:xfrm>
        </xdr:grpSpPr>
        <xdr:sp macro="" textlink="">
          <xdr:nvSpPr>
            <xdr:cNvPr id="1730" name="Arrow: Left 1729">
              <a:extLst>
                <a:ext uri="{FF2B5EF4-FFF2-40B4-BE49-F238E27FC236}">
                  <a16:creationId xmlns:a16="http://schemas.microsoft.com/office/drawing/2014/main" id="{E8CA167A-0164-428A-A436-71D98582421A}"/>
                </a:ext>
              </a:extLst>
            </xdr:cNvPr>
            <xdr:cNvSpPr/>
          </xdr:nvSpPr>
          <xdr:spPr>
            <a:xfrm>
              <a:off x="6309361" y="22084937"/>
              <a:ext cx="1965960" cy="161926"/>
            </a:xfrm>
            <a:prstGeom prst="leftArrow">
              <a:avLst>
                <a:gd name="adj1" fmla="val 100000"/>
                <a:gd name="adj2" fmla="val 37748"/>
              </a:avLst>
            </a:prstGeom>
            <a:noFill/>
            <a:ln>
              <a:solidFill>
                <a:schemeClr val="accent5">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endParaRPr lang="en-US" sz="1100">
                <a:solidFill>
                  <a:srgbClr val="002060"/>
                </a:solidFill>
                <a:effectLst>
                  <a:outerShdw blurRad="63500" sx="102000" sy="102000" algn="ctr" rotWithShape="0">
                    <a:prstClr val="black">
                      <a:alpha val="40000"/>
                    </a:prstClr>
                  </a:outerShdw>
                </a:effectLst>
                <a:latin typeface="Arial Black" panose="020B0A04020102020204" pitchFamily="34" charset="0"/>
              </a:endParaRPr>
            </a:p>
          </xdr:txBody>
        </xdr:sp>
        <xdr:sp macro="" textlink="">
          <xdr:nvSpPr>
            <xdr:cNvPr id="1731" name="Arrow: Left 1730">
              <a:extLst>
                <a:ext uri="{FF2B5EF4-FFF2-40B4-BE49-F238E27FC236}">
                  <a16:creationId xmlns:a16="http://schemas.microsoft.com/office/drawing/2014/main" id="{5F455E63-8CCD-4A0B-AAF4-FD1E4096E608}"/>
                </a:ext>
              </a:extLst>
            </xdr:cNvPr>
            <xdr:cNvSpPr/>
          </xdr:nvSpPr>
          <xdr:spPr>
            <a:xfrm flipH="1">
              <a:off x="10271761" y="22084964"/>
              <a:ext cx="1965960" cy="161926"/>
            </a:xfrm>
            <a:prstGeom prst="leftArrow">
              <a:avLst>
                <a:gd name="adj1" fmla="val 100000"/>
                <a:gd name="adj2" fmla="val 28555"/>
              </a:avLst>
            </a:prstGeom>
            <a:noFill/>
            <a:ln>
              <a:solidFill>
                <a:schemeClr val="accent2">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endParaRPr lang="en-US" sz="1100">
                <a:solidFill>
                  <a:srgbClr val="002060"/>
                </a:solidFill>
                <a:effectLst>
                  <a:outerShdw blurRad="63500" sx="102000" sy="102000" algn="ctr" rotWithShape="0">
                    <a:prstClr val="black">
                      <a:alpha val="40000"/>
                    </a:prstClr>
                  </a:outerShdw>
                </a:effectLst>
                <a:latin typeface="Arial Black" panose="020B0A04020102020204" pitchFamily="34" charset="0"/>
              </a:endParaRPr>
            </a:p>
          </xdr:txBody>
        </xdr:sp>
        <xdr:sp macro="" textlink="">
          <xdr:nvSpPr>
            <xdr:cNvPr id="1732" name="Arrow: Left-Right 1731">
              <a:extLst>
                <a:ext uri="{FF2B5EF4-FFF2-40B4-BE49-F238E27FC236}">
                  <a16:creationId xmlns:a16="http://schemas.microsoft.com/office/drawing/2014/main" id="{6E719C6B-C597-4905-9855-0AB1FCBF6A29}"/>
                </a:ext>
              </a:extLst>
            </xdr:cNvPr>
            <xdr:cNvSpPr/>
          </xdr:nvSpPr>
          <xdr:spPr>
            <a:xfrm>
              <a:off x="8289469" y="22083931"/>
              <a:ext cx="1965960" cy="163286"/>
            </a:xfrm>
            <a:prstGeom prst="leftRightArrow">
              <a:avLst>
                <a:gd name="adj1" fmla="val 100000"/>
                <a:gd name="adj2" fmla="val 33893"/>
              </a:avLst>
            </a:prstGeom>
            <a:noFill/>
            <a:ln>
              <a:solidFill>
                <a:srgbClr val="C89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18" name="Group 1717">
            <a:extLst>
              <a:ext uri="{FF2B5EF4-FFF2-40B4-BE49-F238E27FC236}">
                <a16:creationId xmlns:a16="http://schemas.microsoft.com/office/drawing/2014/main" id="{D4D8C455-29EB-417C-AC70-D1F0FCE15558}"/>
              </a:ext>
            </a:extLst>
          </xdr:cNvPr>
          <xdr:cNvGrpSpPr/>
        </xdr:nvGrpSpPr>
        <xdr:grpSpPr>
          <a:xfrm>
            <a:off x="6341533" y="22271569"/>
            <a:ext cx="173565" cy="300565"/>
            <a:chOff x="6341533" y="22271569"/>
            <a:chExt cx="173565" cy="300565"/>
          </a:xfrm>
        </xdr:grpSpPr>
        <xdr:sp macro="" textlink="">
          <xdr:nvSpPr>
            <xdr:cNvPr id="1728" name="Right Triangle 1727">
              <a:extLst>
                <a:ext uri="{FF2B5EF4-FFF2-40B4-BE49-F238E27FC236}">
                  <a16:creationId xmlns:a16="http://schemas.microsoft.com/office/drawing/2014/main" id="{B0E91E62-97C6-433D-B821-0AAA96AD2B73}"/>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9" name="Right Triangle 1728">
              <a:extLst>
                <a:ext uri="{FF2B5EF4-FFF2-40B4-BE49-F238E27FC236}">
                  <a16:creationId xmlns:a16="http://schemas.microsoft.com/office/drawing/2014/main" id="{9AE1B41D-C5AE-489C-83AE-7AAC2A68FB19}"/>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19" name="Group 1718">
            <a:extLst>
              <a:ext uri="{FF2B5EF4-FFF2-40B4-BE49-F238E27FC236}">
                <a16:creationId xmlns:a16="http://schemas.microsoft.com/office/drawing/2014/main" id="{98A1648A-BCFF-4680-A28D-3CFDC6B4FFCD}"/>
              </a:ext>
            </a:extLst>
          </xdr:cNvPr>
          <xdr:cNvGrpSpPr/>
        </xdr:nvGrpSpPr>
        <xdr:grpSpPr>
          <a:xfrm>
            <a:off x="8339667" y="22263102"/>
            <a:ext cx="173565" cy="300565"/>
            <a:chOff x="6341533" y="22271569"/>
            <a:chExt cx="173565" cy="300565"/>
          </a:xfrm>
        </xdr:grpSpPr>
        <xdr:sp macro="" textlink="">
          <xdr:nvSpPr>
            <xdr:cNvPr id="1726" name="Right Triangle 1725">
              <a:extLst>
                <a:ext uri="{FF2B5EF4-FFF2-40B4-BE49-F238E27FC236}">
                  <a16:creationId xmlns:a16="http://schemas.microsoft.com/office/drawing/2014/main" id="{19FDE44B-D825-41D4-B7B3-ADD2338D266B}"/>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7" name="Right Triangle 1726">
              <a:extLst>
                <a:ext uri="{FF2B5EF4-FFF2-40B4-BE49-F238E27FC236}">
                  <a16:creationId xmlns:a16="http://schemas.microsoft.com/office/drawing/2014/main" id="{CB85C98B-2A8D-441D-B998-F165C3D0778C}"/>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20" name="Group 1719">
            <a:extLst>
              <a:ext uri="{FF2B5EF4-FFF2-40B4-BE49-F238E27FC236}">
                <a16:creationId xmlns:a16="http://schemas.microsoft.com/office/drawing/2014/main" id="{BB7B23AD-BFE7-49B1-B1FA-506E8A401166}"/>
              </a:ext>
            </a:extLst>
          </xdr:cNvPr>
          <xdr:cNvGrpSpPr/>
        </xdr:nvGrpSpPr>
        <xdr:grpSpPr>
          <a:xfrm flipH="1">
            <a:off x="10176934" y="22263102"/>
            <a:ext cx="173565" cy="300565"/>
            <a:chOff x="6341533" y="22271569"/>
            <a:chExt cx="173565" cy="300565"/>
          </a:xfrm>
        </xdr:grpSpPr>
        <xdr:sp macro="" textlink="">
          <xdr:nvSpPr>
            <xdr:cNvPr id="1724" name="Right Triangle 1723">
              <a:extLst>
                <a:ext uri="{FF2B5EF4-FFF2-40B4-BE49-F238E27FC236}">
                  <a16:creationId xmlns:a16="http://schemas.microsoft.com/office/drawing/2014/main" id="{3872F3B2-964C-4808-A727-66445C440A78}"/>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5" name="Right Triangle 1724">
              <a:extLst>
                <a:ext uri="{FF2B5EF4-FFF2-40B4-BE49-F238E27FC236}">
                  <a16:creationId xmlns:a16="http://schemas.microsoft.com/office/drawing/2014/main" id="{A8146AD5-E3CF-4031-8F15-3724A38CE7BA}"/>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21" name="Group 1720">
            <a:extLst>
              <a:ext uri="{FF2B5EF4-FFF2-40B4-BE49-F238E27FC236}">
                <a16:creationId xmlns:a16="http://schemas.microsoft.com/office/drawing/2014/main" id="{D9665901-8A87-497A-A785-A555435A0D09}"/>
              </a:ext>
            </a:extLst>
          </xdr:cNvPr>
          <xdr:cNvGrpSpPr/>
        </xdr:nvGrpSpPr>
        <xdr:grpSpPr>
          <a:xfrm flipH="1">
            <a:off x="12183534" y="22263102"/>
            <a:ext cx="173565" cy="300565"/>
            <a:chOff x="6341533" y="22271569"/>
            <a:chExt cx="173565" cy="300565"/>
          </a:xfrm>
        </xdr:grpSpPr>
        <xdr:sp macro="" textlink="">
          <xdr:nvSpPr>
            <xdr:cNvPr id="1722" name="Right Triangle 1721">
              <a:extLst>
                <a:ext uri="{FF2B5EF4-FFF2-40B4-BE49-F238E27FC236}">
                  <a16:creationId xmlns:a16="http://schemas.microsoft.com/office/drawing/2014/main" id="{AC5929C6-48D3-4C3A-B592-A8AE22EDDEA8}"/>
                </a:ext>
              </a:extLst>
            </xdr:cNvPr>
            <xdr:cNvSpPr/>
          </xdr:nvSpPr>
          <xdr:spPr>
            <a:xfrm>
              <a:off x="6341533" y="22411267"/>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23" name="Right Triangle 1722">
              <a:extLst>
                <a:ext uri="{FF2B5EF4-FFF2-40B4-BE49-F238E27FC236}">
                  <a16:creationId xmlns:a16="http://schemas.microsoft.com/office/drawing/2014/main" id="{5922EA45-7293-4D64-8557-237C415505C9}"/>
                </a:ext>
              </a:extLst>
            </xdr:cNvPr>
            <xdr:cNvSpPr/>
          </xdr:nvSpPr>
          <xdr:spPr>
            <a:xfrm rot="5400000">
              <a:off x="6358465" y="22267335"/>
              <a:ext cx="152400" cy="160867"/>
            </a:xfrm>
            <a:prstGeom prst="rtTriangle">
              <a:avLst/>
            </a:pr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oneCellAnchor>
    <xdr:from>
      <xdr:col>13</xdr:col>
      <xdr:colOff>18626</xdr:colOff>
      <xdr:row>1484</xdr:row>
      <xdr:rowOff>131336</xdr:rowOff>
    </xdr:from>
    <xdr:ext cx="6450078" cy="3417161"/>
    <xdr:pic>
      <xdr:nvPicPr>
        <xdr:cNvPr id="1735" name="value frame PNP" hidden="1">
          <a:extLst>
            <a:ext uri="{FF2B5EF4-FFF2-40B4-BE49-F238E27FC236}">
              <a16:creationId xmlns:a16="http://schemas.microsoft.com/office/drawing/2014/main" id="{71612546-E703-4D68-8119-F73AAEEB60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5586" y="125358416"/>
          <a:ext cx="6450078" cy="3417161"/>
        </a:xfrm>
        <a:prstGeom prst="rect">
          <a:avLst/>
        </a:prstGeom>
      </xdr:spPr>
    </xdr:pic>
    <xdr:clientData/>
  </xdr:oneCellAnchor>
  <xdr:twoCellAnchor>
    <xdr:from>
      <xdr:col>12</xdr:col>
      <xdr:colOff>0</xdr:colOff>
      <xdr:row>1046</xdr:row>
      <xdr:rowOff>175259</xdr:rowOff>
    </xdr:from>
    <xdr:to>
      <xdr:col>12</xdr:col>
      <xdr:colOff>186267</xdr:colOff>
      <xdr:row>1046</xdr:row>
      <xdr:rowOff>178646</xdr:rowOff>
    </xdr:to>
    <xdr:grpSp>
      <xdr:nvGrpSpPr>
        <xdr:cNvPr id="1741" name="dropdown button image" hidden="1">
          <a:extLst>
            <a:ext uri="{FF2B5EF4-FFF2-40B4-BE49-F238E27FC236}">
              <a16:creationId xmlns:a16="http://schemas.microsoft.com/office/drawing/2014/main" id="{CE0E670C-7083-473F-954F-7336964ADC94}"/>
            </a:ext>
          </a:extLst>
        </xdr:cNvPr>
        <xdr:cNvGrpSpPr/>
      </xdr:nvGrpSpPr>
      <xdr:grpSpPr>
        <a:xfrm>
          <a:off x="5570220" y="204246479"/>
          <a:ext cx="186267" cy="3387"/>
          <a:chOff x="11430000" y="1828800"/>
          <a:chExt cx="508000" cy="508000"/>
        </a:xfrm>
      </xdr:grpSpPr>
      <xdr:sp macro="" textlink="">
        <xdr:nvSpPr>
          <xdr:cNvPr id="1742" name="Rectangle 1741">
            <a:extLst>
              <a:ext uri="{FF2B5EF4-FFF2-40B4-BE49-F238E27FC236}">
                <a16:creationId xmlns:a16="http://schemas.microsoft.com/office/drawing/2014/main" id="{96BFED2F-70AE-4450-BBB7-CC51229B5D7F}"/>
              </a:ext>
            </a:extLst>
          </xdr:cNvPr>
          <xdr:cNvSpPr/>
        </xdr:nvSpPr>
        <xdr:spPr>
          <a:xfrm>
            <a:off x="11430000" y="1828800"/>
            <a:ext cx="508000" cy="508000"/>
          </a:xfrm>
          <a:prstGeom prst="rect">
            <a:avLst/>
          </a:prstGeom>
          <a:solidFill>
            <a:schemeClr val="bg1">
              <a:lumMod val="9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43" name="Isosceles Triangle 1742">
            <a:extLst>
              <a:ext uri="{FF2B5EF4-FFF2-40B4-BE49-F238E27FC236}">
                <a16:creationId xmlns:a16="http://schemas.microsoft.com/office/drawing/2014/main" id="{60937C71-F5C9-4E3C-BDB9-D6E42898CE08}"/>
              </a:ext>
            </a:extLst>
          </xdr:cNvPr>
          <xdr:cNvSpPr>
            <a:spLocks noChangeAspect="1"/>
          </xdr:cNvSpPr>
        </xdr:nvSpPr>
        <xdr:spPr>
          <a:xfrm flipV="1">
            <a:off x="11590866" y="2031999"/>
            <a:ext cx="182880" cy="137160"/>
          </a:xfrm>
          <a:prstGeom prst="triangle">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433091</xdr:colOff>
      <xdr:row>1046</xdr:row>
      <xdr:rowOff>525460</xdr:rowOff>
    </xdr:from>
    <xdr:to>
      <xdr:col>12</xdr:col>
      <xdr:colOff>24997</xdr:colOff>
      <xdr:row>1048</xdr:row>
      <xdr:rowOff>16263</xdr:rowOff>
    </xdr:to>
    <xdr:sp macro="" textlink="">
      <xdr:nvSpPr>
        <xdr:cNvPr id="1744" name="Arrow: Left 1743" hidden="1">
          <a:extLst>
            <a:ext uri="{FF2B5EF4-FFF2-40B4-BE49-F238E27FC236}">
              <a16:creationId xmlns:a16="http://schemas.microsoft.com/office/drawing/2014/main" id="{FD6CCE2C-F8D9-40BA-8165-7F3485ECFE8B}"/>
            </a:ext>
          </a:extLst>
        </xdr:cNvPr>
        <xdr:cNvSpPr>
          <a:spLocks noChangeAspect="1"/>
        </xdr:cNvSpPr>
      </xdr:nvSpPr>
      <xdr:spPr>
        <a:xfrm rot="4020000">
          <a:off x="11784102" y="10068489"/>
          <a:ext cx="252803" cy="94826"/>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110067</xdr:colOff>
      <xdr:row>1078</xdr:row>
      <xdr:rowOff>8467</xdr:rowOff>
    </xdr:from>
    <xdr:ext cx="6055204" cy="1548516"/>
    <xdr:pic>
      <xdr:nvPicPr>
        <xdr:cNvPr id="1745" name="Picture 1744" hidden="1">
          <a:extLst>
            <a:ext uri="{FF2B5EF4-FFF2-40B4-BE49-F238E27FC236}">
              <a16:creationId xmlns:a16="http://schemas.microsoft.com/office/drawing/2014/main" id="{1FE728EC-4C68-4979-BFE8-A1E2356DCD4A}"/>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388947" y="18418387"/>
          <a:ext cx="6055204" cy="1548516"/>
        </a:xfrm>
        <a:prstGeom prst="rect">
          <a:avLst/>
        </a:prstGeom>
      </xdr:spPr>
    </xdr:pic>
    <xdr:clientData/>
  </xdr:oneCellAnchor>
  <xdr:twoCellAnchor>
    <xdr:from>
      <xdr:col>0</xdr:col>
      <xdr:colOff>95673</xdr:colOff>
      <xdr:row>1077</xdr:row>
      <xdr:rowOff>228056</xdr:rowOff>
    </xdr:from>
    <xdr:to>
      <xdr:col>13</xdr:col>
      <xdr:colOff>23212</xdr:colOff>
      <xdr:row>1083</xdr:row>
      <xdr:rowOff>227507</xdr:rowOff>
    </xdr:to>
    <xdr:grpSp>
      <xdr:nvGrpSpPr>
        <xdr:cNvPr id="1746" name="Group 1745">
          <a:extLst>
            <a:ext uri="{FF2B5EF4-FFF2-40B4-BE49-F238E27FC236}">
              <a16:creationId xmlns:a16="http://schemas.microsoft.com/office/drawing/2014/main" id="{FBEF9B61-3D5B-43BA-BA7A-5C7825C0C982}"/>
            </a:ext>
          </a:extLst>
        </xdr:cNvPr>
        <xdr:cNvGrpSpPr/>
      </xdr:nvGrpSpPr>
      <xdr:grpSpPr>
        <a:xfrm>
          <a:off x="95673" y="212673656"/>
          <a:ext cx="5993059" cy="1508211"/>
          <a:chOff x="6284806" y="9370364"/>
          <a:chExt cx="5993906" cy="1475191"/>
        </a:xfrm>
      </xdr:grpSpPr>
      <xdr:grpSp>
        <xdr:nvGrpSpPr>
          <xdr:cNvPr id="1747" name="Group LISTEN">
            <a:extLst>
              <a:ext uri="{FF2B5EF4-FFF2-40B4-BE49-F238E27FC236}">
                <a16:creationId xmlns:a16="http://schemas.microsoft.com/office/drawing/2014/main" id="{FD8EAF6A-F430-4437-9665-5A1EF44F7163}"/>
              </a:ext>
            </a:extLst>
          </xdr:cNvPr>
          <xdr:cNvGrpSpPr/>
        </xdr:nvGrpSpPr>
        <xdr:grpSpPr>
          <a:xfrm>
            <a:off x="6311900" y="9384453"/>
            <a:ext cx="5939369" cy="1241214"/>
            <a:chOff x="7787640" y="586740"/>
            <a:chExt cx="2981121" cy="922020"/>
          </a:xfrm>
        </xdr:grpSpPr>
        <xdr:sp macro="" textlink="">
          <xdr:nvSpPr>
            <xdr:cNvPr id="1760" name="Speech Bubble: Rectangle with Corners Rounded 1759">
              <a:extLst>
                <a:ext uri="{FF2B5EF4-FFF2-40B4-BE49-F238E27FC236}">
                  <a16:creationId xmlns:a16="http://schemas.microsoft.com/office/drawing/2014/main" id="{D6439D00-9F25-4474-818E-CDC744A2AEE6}"/>
                </a:ext>
              </a:extLst>
            </xdr:cNvPr>
            <xdr:cNvSpPr/>
          </xdr:nvSpPr>
          <xdr:spPr>
            <a:xfrm>
              <a:off x="7787640" y="586740"/>
              <a:ext cx="1485900" cy="922020"/>
            </a:xfrm>
            <a:prstGeom prst="wedgeRoundRectCallout">
              <a:avLst>
                <a:gd name="adj1" fmla="val -48889"/>
                <a:gd name="adj2" fmla="val 68285"/>
                <a:gd name="adj3" fmla="val 16667"/>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1" name="Speech Bubble: Rectangle with Corners Rounded 1760">
              <a:extLst>
                <a:ext uri="{FF2B5EF4-FFF2-40B4-BE49-F238E27FC236}">
                  <a16:creationId xmlns:a16="http://schemas.microsoft.com/office/drawing/2014/main" id="{7878C3CC-8B95-4AE5-B60F-BFB19DCDB24B}"/>
                </a:ext>
              </a:extLst>
            </xdr:cNvPr>
            <xdr:cNvSpPr/>
          </xdr:nvSpPr>
          <xdr:spPr>
            <a:xfrm flipH="1">
              <a:off x="9282861" y="586740"/>
              <a:ext cx="1485900" cy="922020"/>
            </a:xfrm>
            <a:prstGeom prst="wedgeRoundRectCallout">
              <a:avLst>
                <a:gd name="adj1" fmla="val -48632"/>
                <a:gd name="adj2" fmla="val 68285"/>
                <a:gd name="adj3" fmla="val 16667"/>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48" name="Group 1747">
            <a:extLst>
              <a:ext uri="{FF2B5EF4-FFF2-40B4-BE49-F238E27FC236}">
                <a16:creationId xmlns:a16="http://schemas.microsoft.com/office/drawing/2014/main" id="{8A1B4DEE-B6BD-4F95-9638-3EAEC1F17263}"/>
              </a:ext>
            </a:extLst>
          </xdr:cNvPr>
          <xdr:cNvGrpSpPr/>
        </xdr:nvGrpSpPr>
        <xdr:grpSpPr>
          <a:xfrm>
            <a:off x="6284806" y="9370364"/>
            <a:ext cx="3020866" cy="1307496"/>
            <a:chOff x="6263391" y="9476944"/>
            <a:chExt cx="3010098" cy="1315035"/>
          </a:xfrm>
        </xdr:grpSpPr>
        <xdr:sp macro="" textlink="">
          <xdr:nvSpPr>
            <xdr:cNvPr id="1756" name="Right Triangle 8">
              <a:extLst>
                <a:ext uri="{FF2B5EF4-FFF2-40B4-BE49-F238E27FC236}">
                  <a16:creationId xmlns:a16="http://schemas.microsoft.com/office/drawing/2014/main" id="{41D6B9B4-BB3A-4F82-A269-8C9CC8B2B7BC}"/>
                </a:ext>
              </a:extLst>
            </xdr:cNvPr>
            <xdr:cNvSpPr>
              <a:spLocks noChangeAspect="1"/>
            </xdr:cNvSpPr>
          </xdr:nvSpPr>
          <xdr:spPr>
            <a:xfrm rot="21000000">
              <a:off x="6277782" y="10609099"/>
              <a:ext cx="180819"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7" name="Right Triangle 8">
              <a:extLst>
                <a:ext uri="{FF2B5EF4-FFF2-40B4-BE49-F238E27FC236}">
                  <a16:creationId xmlns:a16="http://schemas.microsoft.com/office/drawing/2014/main" id="{AB329251-1364-4CCF-AC39-E944D8D34731}"/>
                </a:ext>
              </a:extLst>
            </xdr:cNvPr>
            <xdr:cNvSpPr>
              <a:spLocks noChangeAspect="1"/>
            </xdr:cNvSpPr>
          </xdr:nvSpPr>
          <xdr:spPr>
            <a:xfrm rot="5400000">
              <a:off x="6268372" y="9474199"/>
              <a:ext cx="179892" cy="189853"/>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8" name="Right Triangle 8">
              <a:extLst>
                <a:ext uri="{FF2B5EF4-FFF2-40B4-BE49-F238E27FC236}">
                  <a16:creationId xmlns:a16="http://schemas.microsoft.com/office/drawing/2014/main" id="{881611C5-C83E-4287-8BA4-EC181EE8706E}"/>
                </a:ext>
              </a:extLst>
            </xdr:cNvPr>
            <xdr:cNvSpPr>
              <a:spLocks noChangeAspect="1"/>
            </xdr:cNvSpPr>
          </xdr:nvSpPr>
          <xdr:spPr>
            <a:xfrm flipH="1">
              <a:off x="9092669" y="10584221"/>
              <a:ext cx="180820"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9" name="Right Triangle 8">
              <a:extLst>
                <a:ext uri="{FF2B5EF4-FFF2-40B4-BE49-F238E27FC236}">
                  <a16:creationId xmlns:a16="http://schemas.microsoft.com/office/drawing/2014/main" id="{3D3CB924-F37A-4DC8-A9BE-2CAD0872A7F3}"/>
                </a:ext>
              </a:extLst>
            </xdr:cNvPr>
            <xdr:cNvSpPr>
              <a:spLocks noChangeAspect="1"/>
            </xdr:cNvSpPr>
          </xdr:nvSpPr>
          <xdr:spPr>
            <a:xfrm rot="16200000" flipH="1">
              <a:off x="9072937" y="9477986"/>
              <a:ext cx="184964"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1749" name="Group 1748">
            <a:extLst>
              <a:ext uri="{FF2B5EF4-FFF2-40B4-BE49-F238E27FC236}">
                <a16:creationId xmlns:a16="http://schemas.microsoft.com/office/drawing/2014/main" id="{58C7EA66-AB63-45BF-9324-E30893108799}"/>
              </a:ext>
            </a:extLst>
          </xdr:cNvPr>
          <xdr:cNvGrpSpPr/>
        </xdr:nvGrpSpPr>
        <xdr:grpSpPr>
          <a:xfrm>
            <a:off x="9269555" y="9370365"/>
            <a:ext cx="3009157" cy="1295696"/>
            <a:chOff x="6263391" y="9476944"/>
            <a:chExt cx="2993468" cy="1303167"/>
          </a:xfrm>
        </xdr:grpSpPr>
        <xdr:sp macro="" textlink="">
          <xdr:nvSpPr>
            <xdr:cNvPr id="1752" name="Right Triangle 8">
              <a:extLst>
                <a:ext uri="{FF2B5EF4-FFF2-40B4-BE49-F238E27FC236}">
                  <a16:creationId xmlns:a16="http://schemas.microsoft.com/office/drawing/2014/main" id="{0F8AD372-108B-403A-B0AA-B3A16C056C62}"/>
                </a:ext>
              </a:extLst>
            </xdr:cNvPr>
            <xdr:cNvSpPr>
              <a:spLocks noChangeAspect="1"/>
            </xdr:cNvSpPr>
          </xdr:nvSpPr>
          <xdr:spPr>
            <a:xfrm rot="21000000">
              <a:off x="6285362" y="10597232"/>
              <a:ext cx="180819" cy="182879"/>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3" name="Right Triangle 8">
              <a:extLst>
                <a:ext uri="{FF2B5EF4-FFF2-40B4-BE49-F238E27FC236}">
                  <a16:creationId xmlns:a16="http://schemas.microsoft.com/office/drawing/2014/main" id="{7FA27C47-6CF3-408A-BE29-0A5426F71ABF}"/>
                </a:ext>
              </a:extLst>
            </xdr:cNvPr>
            <xdr:cNvSpPr>
              <a:spLocks noChangeAspect="1"/>
            </xdr:cNvSpPr>
          </xdr:nvSpPr>
          <xdr:spPr>
            <a:xfrm rot="5400000">
              <a:off x="6268372" y="9474199"/>
              <a:ext cx="179892" cy="189853"/>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4" name="Right Triangle 8">
              <a:extLst>
                <a:ext uri="{FF2B5EF4-FFF2-40B4-BE49-F238E27FC236}">
                  <a16:creationId xmlns:a16="http://schemas.microsoft.com/office/drawing/2014/main" id="{B97CCB31-940D-4E75-B3C3-7EC0AAF168FE}"/>
                </a:ext>
              </a:extLst>
            </xdr:cNvPr>
            <xdr:cNvSpPr>
              <a:spLocks noChangeAspect="1"/>
            </xdr:cNvSpPr>
          </xdr:nvSpPr>
          <xdr:spPr>
            <a:xfrm flipH="1">
              <a:off x="9069045" y="10576610"/>
              <a:ext cx="180820"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5" name="Right Triangle 8">
              <a:extLst>
                <a:ext uri="{FF2B5EF4-FFF2-40B4-BE49-F238E27FC236}">
                  <a16:creationId xmlns:a16="http://schemas.microsoft.com/office/drawing/2014/main" id="{2BC07A25-166C-4871-861B-7188274F855C}"/>
                </a:ext>
              </a:extLst>
            </xdr:cNvPr>
            <xdr:cNvSpPr>
              <a:spLocks noChangeAspect="1"/>
            </xdr:cNvSpPr>
          </xdr:nvSpPr>
          <xdr:spPr>
            <a:xfrm rot="16200000" flipH="1">
              <a:off x="9072937" y="9477986"/>
              <a:ext cx="184964" cy="182880"/>
            </a:xfrm>
            <a:custGeom>
              <a:avLst/>
              <a:gdLst>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188720"/>
                <a:gd name="connsiteY0" fmla="*/ 1097280 h 1097280"/>
                <a:gd name="connsiteX1" fmla="*/ 0 w 1188720"/>
                <a:gd name="connsiteY1" fmla="*/ 0 h 1097280"/>
                <a:gd name="connsiteX2" fmla="*/ 1188720 w 1188720"/>
                <a:gd name="connsiteY2" fmla="*/ 1097280 h 1097280"/>
                <a:gd name="connsiteX3" fmla="*/ 0 w 1188720"/>
                <a:gd name="connsiteY3" fmla="*/ 1097280 h 1097280"/>
                <a:gd name="connsiteX0" fmla="*/ 0 w 1213838"/>
                <a:gd name="connsiteY0" fmla="*/ 1108790 h 1108790"/>
                <a:gd name="connsiteX1" fmla="*/ 0 w 1213838"/>
                <a:gd name="connsiteY1" fmla="*/ 11510 h 1108790"/>
                <a:gd name="connsiteX2" fmla="*/ 746760 w 1213838"/>
                <a:gd name="connsiteY2" fmla="*/ 567770 h 1108790"/>
                <a:gd name="connsiteX3" fmla="*/ 1188720 w 1213838"/>
                <a:gd name="connsiteY3" fmla="*/ 1108790 h 1108790"/>
                <a:gd name="connsiteX4" fmla="*/ 0 w 1213838"/>
                <a:gd name="connsiteY4" fmla="*/ 1108790 h 1108790"/>
                <a:gd name="connsiteX0" fmla="*/ 0 w 1203659"/>
                <a:gd name="connsiteY0" fmla="*/ 1106140 h 1106140"/>
                <a:gd name="connsiteX1" fmla="*/ 0 w 1203659"/>
                <a:gd name="connsiteY1" fmla="*/ 8860 h 1106140"/>
                <a:gd name="connsiteX2" fmla="*/ 426720 w 1203659"/>
                <a:gd name="connsiteY2" fmla="*/ 725140 h 1106140"/>
                <a:gd name="connsiteX3" fmla="*/ 1188720 w 1203659"/>
                <a:gd name="connsiteY3" fmla="*/ 1106140 h 1106140"/>
                <a:gd name="connsiteX4" fmla="*/ 0 w 1203659"/>
                <a:gd name="connsiteY4" fmla="*/ 1106140 h 1106140"/>
                <a:gd name="connsiteX0" fmla="*/ 0 w 1203236"/>
                <a:gd name="connsiteY0" fmla="*/ 1106338 h 1106338"/>
                <a:gd name="connsiteX1" fmla="*/ 0 w 1203236"/>
                <a:gd name="connsiteY1" fmla="*/ 9058 h 1106338"/>
                <a:gd name="connsiteX2" fmla="*/ 403860 w 1203236"/>
                <a:gd name="connsiteY2" fmla="*/ 710098 h 1106338"/>
                <a:gd name="connsiteX3" fmla="*/ 1188720 w 1203236"/>
                <a:gd name="connsiteY3" fmla="*/ 1106338 h 1106338"/>
                <a:gd name="connsiteX4" fmla="*/ 0 w 1203236"/>
                <a:gd name="connsiteY4" fmla="*/ 1106338 h 1106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03236" h="1106338">
                  <a:moveTo>
                    <a:pt x="0" y="1106338"/>
                  </a:moveTo>
                  <a:lnTo>
                    <a:pt x="0" y="9058"/>
                  </a:lnTo>
                  <a:cubicBezTo>
                    <a:pt x="124460" y="-81112"/>
                    <a:pt x="205740" y="527218"/>
                    <a:pt x="403860" y="710098"/>
                  </a:cubicBezTo>
                  <a:cubicBezTo>
                    <a:pt x="601980" y="892978"/>
                    <a:pt x="1313180" y="1016168"/>
                    <a:pt x="1188720" y="1106338"/>
                  </a:cubicBezTo>
                  <a:lnTo>
                    <a:pt x="0" y="1106338"/>
                  </a:ln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1750" name="Freeform: Shape 1749">
            <a:extLst>
              <a:ext uri="{FF2B5EF4-FFF2-40B4-BE49-F238E27FC236}">
                <a16:creationId xmlns:a16="http://schemas.microsoft.com/office/drawing/2014/main" id="{28C5081F-18D4-482F-B891-8E941B1C935D}"/>
              </a:ext>
            </a:extLst>
          </xdr:cNvPr>
          <xdr:cNvSpPr/>
        </xdr:nvSpPr>
        <xdr:spPr>
          <a:xfrm>
            <a:off x="6387751" y="10609480"/>
            <a:ext cx="1198284" cy="231838"/>
          </a:xfrm>
          <a:custGeom>
            <a:avLst/>
            <a:gdLst>
              <a:gd name="connsiteX0" fmla="*/ 493059 w 1219200"/>
              <a:gd name="connsiteY0" fmla="*/ 0 h 233082"/>
              <a:gd name="connsiteX1" fmla="*/ 0 w 1219200"/>
              <a:gd name="connsiteY1" fmla="*/ 233082 h 233082"/>
              <a:gd name="connsiteX2" fmla="*/ 1219200 w 1219200"/>
              <a:gd name="connsiteY2" fmla="*/ 8965 h 233082"/>
              <a:gd name="connsiteX3" fmla="*/ 493059 w 1219200"/>
              <a:gd name="connsiteY3" fmla="*/ 0 h 233082"/>
              <a:gd name="connsiteX0" fmla="*/ 493059 w 1231853"/>
              <a:gd name="connsiteY0" fmla="*/ 3803 h 236885"/>
              <a:gd name="connsiteX1" fmla="*/ 0 w 1231853"/>
              <a:gd name="connsiteY1" fmla="*/ 236885 h 236885"/>
              <a:gd name="connsiteX2" fmla="*/ 1231853 w 1231853"/>
              <a:gd name="connsiteY2" fmla="*/ 0 h 236885"/>
              <a:gd name="connsiteX3" fmla="*/ 493059 w 1231853"/>
              <a:gd name="connsiteY3" fmla="*/ 3803 h 236885"/>
              <a:gd name="connsiteX0" fmla="*/ 471971 w 1210765"/>
              <a:gd name="connsiteY0" fmla="*/ 3803 h 236885"/>
              <a:gd name="connsiteX1" fmla="*/ 0 w 1210765"/>
              <a:gd name="connsiteY1" fmla="*/ 236885 h 236885"/>
              <a:gd name="connsiteX2" fmla="*/ 1210765 w 1210765"/>
              <a:gd name="connsiteY2" fmla="*/ 0 h 236885"/>
              <a:gd name="connsiteX3" fmla="*/ 471971 w 1210765"/>
              <a:gd name="connsiteY3" fmla="*/ 3803 h 236885"/>
              <a:gd name="connsiteX0" fmla="*/ 467754 w 1206548"/>
              <a:gd name="connsiteY0" fmla="*/ 3803 h 241142"/>
              <a:gd name="connsiteX1" fmla="*/ 0 w 1206548"/>
              <a:gd name="connsiteY1" fmla="*/ 241142 h 241142"/>
              <a:gd name="connsiteX2" fmla="*/ 1206548 w 1206548"/>
              <a:gd name="connsiteY2" fmla="*/ 0 h 241142"/>
              <a:gd name="connsiteX3" fmla="*/ 467754 w 1206548"/>
              <a:gd name="connsiteY3" fmla="*/ 3803 h 241142"/>
              <a:gd name="connsiteX0" fmla="*/ 493061 w 1206548"/>
              <a:gd name="connsiteY0" fmla="*/ 0 h 245851"/>
              <a:gd name="connsiteX1" fmla="*/ 0 w 1206548"/>
              <a:gd name="connsiteY1" fmla="*/ 245851 h 245851"/>
              <a:gd name="connsiteX2" fmla="*/ 1206548 w 1206548"/>
              <a:gd name="connsiteY2" fmla="*/ 4709 h 245851"/>
              <a:gd name="connsiteX3" fmla="*/ 493061 w 1206548"/>
              <a:gd name="connsiteY3" fmla="*/ 0 h 245851"/>
              <a:gd name="connsiteX0" fmla="*/ 480408 w 1193895"/>
              <a:gd name="connsiteY0" fmla="*/ 0 h 233083"/>
              <a:gd name="connsiteX1" fmla="*/ 0 w 1193895"/>
              <a:gd name="connsiteY1" fmla="*/ 233083 h 233083"/>
              <a:gd name="connsiteX2" fmla="*/ 1193895 w 1193895"/>
              <a:gd name="connsiteY2" fmla="*/ 4709 h 233083"/>
              <a:gd name="connsiteX3" fmla="*/ 480408 w 1193895"/>
              <a:gd name="connsiteY3" fmla="*/ 0 h 233083"/>
            </a:gdLst>
            <a:ahLst/>
            <a:cxnLst>
              <a:cxn ang="0">
                <a:pos x="connsiteX0" y="connsiteY0"/>
              </a:cxn>
              <a:cxn ang="0">
                <a:pos x="connsiteX1" y="connsiteY1"/>
              </a:cxn>
              <a:cxn ang="0">
                <a:pos x="connsiteX2" y="connsiteY2"/>
              </a:cxn>
              <a:cxn ang="0">
                <a:pos x="connsiteX3" y="connsiteY3"/>
              </a:cxn>
            </a:cxnLst>
            <a:rect l="l" t="t" r="r" b="b"/>
            <a:pathLst>
              <a:path w="1193895" h="233083">
                <a:moveTo>
                  <a:pt x="480408" y="0"/>
                </a:moveTo>
                <a:lnTo>
                  <a:pt x="0" y="233083"/>
                </a:lnTo>
                <a:lnTo>
                  <a:pt x="1193895" y="4709"/>
                </a:lnTo>
                <a:lnTo>
                  <a:pt x="480408" y="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51" name="Freeform: Shape 1750">
            <a:extLst>
              <a:ext uri="{FF2B5EF4-FFF2-40B4-BE49-F238E27FC236}">
                <a16:creationId xmlns:a16="http://schemas.microsoft.com/office/drawing/2014/main" id="{F0D1A1F2-0C03-4C10-932B-25DCB35E917B}"/>
              </a:ext>
            </a:extLst>
          </xdr:cNvPr>
          <xdr:cNvSpPr/>
        </xdr:nvSpPr>
        <xdr:spPr>
          <a:xfrm flipH="1">
            <a:off x="10980916" y="10613717"/>
            <a:ext cx="1198284" cy="231838"/>
          </a:xfrm>
          <a:custGeom>
            <a:avLst/>
            <a:gdLst>
              <a:gd name="connsiteX0" fmla="*/ 493059 w 1219200"/>
              <a:gd name="connsiteY0" fmla="*/ 0 h 233082"/>
              <a:gd name="connsiteX1" fmla="*/ 0 w 1219200"/>
              <a:gd name="connsiteY1" fmla="*/ 233082 h 233082"/>
              <a:gd name="connsiteX2" fmla="*/ 1219200 w 1219200"/>
              <a:gd name="connsiteY2" fmla="*/ 8965 h 233082"/>
              <a:gd name="connsiteX3" fmla="*/ 493059 w 1219200"/>
              <a:gd name="connsiteY3" fmla="*/ 0 h 233082"/>
              <a:gd name="connsiteX0" fmla="*/ 493059 w 1231853"/>
              <a:gd name="connsiteY0" fmla="*/ 3803 h 236885"/>
              <a:gd name="connsiteX1" fmla="*/ 0 w 1231853"/>
              <a:gd name="connsiteY1" fmla="*/ 236885 h 236885"/>
              <a:gd name="connsiteX2" fmla="*/ 1231853 w 1231853"/>
              <a:gd name="connsiteY2" fmla="*/ 0 h 236885"/>
              <a:gd name="connsiteX3" fmla="*/ 493059 w 1231853"/>
              <a:gd name="connsiteY3" fmla="*/ 3803 h 236885"/>
              <a:gd name="connsiteX0" fmla="*/ 471971 w 1210765"/>
              <a:gd name="connsiteY0" fmla="*/ 3803 h 236885"/>
              <a:gd name="connsiteX1" fmla="*/ 0 w 1210765"/>
              <a:gd name="connsiteY1" fmla="*/ 236885 h 236885"/>
              <a:gd name="connsiteX2" fmla="*/ 1210765 w 1210765"/>
              <a:gd name="connsiteY2" fmla="*/ 0 h 236885"/>
              <a:gd name="connsiteX3" fmla="*/ 471971 w 1210765"/>
              <a:gd name="connsiteY3" fmla="*/ 3803 h 236885"/>
              <a:gd name="connsiteX0" fmla="*/ 467754 w 1206548"/>
              <a:gd name="connsiteY0" fmla="*/ 3803 h 241142"/>
              <a:gd name="connsiteX1" fmla="*/ 0 w 1206548"/>
              <a:gd name="connsiteY1" fmla="*/ 241142 h 241142"/>
              <a:gd name="connsiteX2" fmla="*/ 1206548 w 1206548"/>
              <a:gd name="connsiteY2" fmla="*/ 0 h 241142"/>
              <a:gd name="connsiteX3" fmla="*/ 467754 w 1206548"/>
              <a:gd name="connsiteY3" fmla="*/ 3803 h 241142"/>
              <a:gd name="connsiteX0" fmla="*/ 493061 w 1206548"/>
              <a:gd name="connsiteY0" fmla="*/ 0 h 245851"/>
              <a:gd name="connsiteX1" fmla="*/ 0 w 1206548"/>
              <a:gd name="connsiteY1" fmla="*/ 245851 h 245851"/>
              <a:gd name="connsiteX2" fmla="*/ 1206548 w 1206548"/>
              <a:gd name="connsiteY2" fmla="*/ 4709 h 245851"/>
              <a:gd name="connsiteX3" fmla="*/ 493061 w 1206548"/>
              <a:gd name="connsiteY3" fmla="*/ 0 h 245851"/>
              <a:gd name="connsiteX0" fmla="*/ 480408 w 1193895"/>
              <a:gd name="connsiteY0" fmla="*/ 0 h 233083"/>
              <a:gd name="connsiteX1" fmla="*/ 0 w 1193895"/>
              <a:gd name="connsiteY1" fmla="*/ 233083 h 233083"/>
              <a:gd name="connsiteX2" fmla="*/ 1193895 w 1193895"/>
              <a:gd name="connsiteY2" fmla="*/ 4709 h 233083"/>
              <a:gd name="connsiteX3" fmla="*/ 480408 w 1193895"/>
              <a:gd name="connsiteY3" fmla="*/ 0 h 233083"/>
            </a:gdLst>
            <a:ahLst/>
            <a:cxnLst>
              <a:cxn ang="0">
                <a:pos x="connsiteX0" y="connsiteY0"/>
              </a:cxn>
              <a:cxn ang="0">
                <a:pos x="connsiteX1" y="connsiteY1"/>
              </a:cxn>
              <a:cxn ang="0">
                <a:pos x="connsiteX2" y="connsiteY2"/>
              </a:cxn>
              <a:cxn ang="0">
                <a:pos x="connsiteX3" y="connsiteY3"/>
              </a:cxn>
            </a:cxnLst>
            <a:rect l="l" t="t" r="r" b="b"/>
            <a:pathLst>
              <a:path w="1193895" h="233083">
                <a:moveTo>
                  <a:pt x="480408" y="0"/>
                </a:moveTo>
                <a:lnTo>
                  <a:pt x="0" y="233083"/>
                </a:lnTo>
                <a:lnTo>
                  <a:pt x="1193895" y="4709"/>
                </a:lnTo>
                <a:lnTo>
                  <a:pt x="480408" y="0"/>
                </a:lnTo>
                <a:close/>
              </a:path>
            </a:pathLst>
          </a:custGeom>
          <a:solidFill>
            <a:srgbClr val="FFD7D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D7DC"/>
              </a:solidFill>
            </a:endParaRPr>
          </a:p>
        </xdr:txBody>
      </xdr:sp>
    </xdr:grpSp>
    <xdr:clientData/>
  </xdr:twoCellAnchor>
  <xdr:oneCellAnchor>
    <xdr:from>
      <xdr:col>2</xdr:col>
      <xdr:colOff>426720</xdr:colOff>
      <xdr:row>1048</xdr:row>
      <xdr:rowOff>205740</xdr:rowOff>
    </xdr:from>
    <xdr:ext cx="848412" cy="914400"/>
    <xdr:pic>
      <xdr:nvPicPr>
        <xdr:cNvPr id="1763" name="thumbs down, light red" hidden="1">
          <a:extLst>
            <a:ext uri="{FF2B5EF4-FFF2-40B4-BE49-F238E27FC236}">
              <a16:creationId xmlns:a16="http://schemas.microsoft.com/office/drawing/2014/main" id="{AB92284E-4B11-49DD-A454-54F10293A4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0440" y="10431780"/>
          <a:ext cx="848412" cy="914400"/>
        </a:xfrm>
        <a:prstGeom prst="rect">
          <a:avLst/>
        </a:prstGeom>
      </xdr:spPr>
    </xdr:pic>
    <xdr:clientData/>
  </xdr:oneCellAnchor>
  <xdr:oneCellAnchor>
    <xdr:from>
      <xdr:col>10</xdr:col>
      <xdr:colOff>231420</xdr:colOff>
      <xdr:row>1048</xdr:row>
      <xdr:rowOff>33300</xdr:rowOff>
    </xdr:from>
    <xdr:ext cx="848412" cy="914400"/>
    <xdr:pic>
      <xdr:nvPicPr>
        <xdr:cNvPr id="1764" name="thumbs up, light green" hidden="1">
          <a:extLst>
            <a:ext uri="{FF2B5EF4-FFF2-40B4-BE49-F238E27FC236}">
              <a16:creationId xmlns:a16="http://schemas.microsoft.com/office/drawing/2014/main" id="{1CB3619F-7942-4050-A826-20571E1AE0F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flipH="1">
          <a:off x="11158500" y="10259340"/>
          <a:ext cx="848412" cy="914400"/>
        </a:xfrm>
        <a:prstGeom prst="rect">
          <a:avLst/>
        </a:prstGeom>
      </xdr:spPr>
    </xdr:pic>
    <xdr:clientData/>
  </xdr:oneCellAnchor>
  <xdr:twoCellAnchor>
    <xdr:from>
      <xdr:col>1</xdr:col>
      <xdr:colOff>45720</xdr:colOff>
      <xdr:row>1126</xdr:row>
      <xdr:rowOff>30472</xdr:rowOff>
    </xdr:from>
    <xdr:to>
      <xdr:col>12</xdr:col>
      <xdr:colOff>441960</xdr:colOff>
      <xdr:row>1135</xdr:row>
      <xdr:rowOff>30472</xdr:rowOff>
    </xdr:to>
    <xdr:grpSp>
      <xdr:nvGrpSpPr>
        <xdr:cNvPr id="1765" name="vulnerable needs ICEBERGs">
          <a:extLst>
            <a:ext uri="{FF2B5EF4-FFF2-40B4-BE49-F238E27FC236}">
              <a16:creationId xmlns:a16="http://schemas.microsoft.com/office/drawing/2014/main" id="{86D73A0B-48D3-4C08-9F98-6E65B1A5BF33}"/>
            </a:ext>
          </a:extLst>
        </xdr:cNvPr>
        <xdr:cNvGrpSpPr/>
      </xdr:nvGrpSpPr>
      <xdr:grpSpPr>
        <a:xfrm>
          <a:off x="167640" y="224005132"/>
          <a:ext cx="5844540" cy="1920240"/>
          <a:chOff x="6357620" y="19964193"/>
          <a:chExt cx="5844540" cy="1787520"/>
        </a:xfrm>
      </xdr:grpSpPr>
      <xdr:sp macro="" textlink="">
        <xdr:nvSpPr>
          <xdr:cNvPr id="1766" name="iceberg: far left socialist">
            <a:extLst>
              <a:ext uri="{FF2B5EF4-FFF2-40B4-BE49-F238E27FC236}">
                <a16:creationId xmlns:a16="http://schemas.microsoft.com/office/drawing/2014/main" id="{4DF69C6F-ABDC-4730-8095-241304048DA1}"/>
              </a:ext>
            </a:extLst>
          </xdr:cNvPr>
          <xdr:cNvSpPr/>
        </xdr:nvSpPr>
        <xdr:spPr>
          <a:xfrm>
            <a:off x="635762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7" name="iceberg: social progressive">
            <a:extLst>
              <a:ext uri="{FF2B5EF4-FFF2-40B4-BE49-F238E27FC236}">
                <a16:creationId xmlns:a16="http://schemas.microsoft.com/office/drawing/2014/main" id="{A0424DA9-9CAF-4DF1-B301-CEDC678C412C}"/>
              </a:ext>
            </a:extLst>
          </xdr:cNvPr>
          <xdr:cNvSpPr/>
        </xdr:nvSpPr>
        <xdr:spPr>
          <a:xfrm>
            <a:off x="736346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8" name="iceberg: center left liberal">
            <a:extLst>
              <a:ext uri="{FF2B5EF4-FFF2-40B4-BE49-F238E27FC236}">
                <a16:creationId xmlns:a16="http://schemas.microsoft.com/office/drawing/2014/main" id="{408A3CAE-5E4F-43C9-A2EB-5EBAAB40DB1E}"/>
              </a:ext>
            </a:extLst>
          </xdr:cNvPr>
          <xdr:cNvSpPr/>
        </xdr:nvSpPr>
        <xdr:spPr>
          <a:xfrm>
            <a:off x="833120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4472C4">
              <a:alpha val="10196"/>
            </a:srgbClr>
          </a:solidFill>
          <a:ln>
            <a:solidFill>
              <a:srgbClr val="2F528F">
                <a:alpha val="25098"/>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69" name="iceberg: center right conserv">
            <a:extLst>
              <a:ext uri="{FF2B5EF4-FFF2-40B4-BE49-F238E27FC236}">
                <a16:creationId xmlns:a16="http://schemas.microsoft.com/office/drawing/2014/main" id="{2FD5C902-3BA3-49CF-9D2E-1F60F97A4646}"/>
              </a:ext>
            </a:extLst>
          </xdr:cNvPr>
          <xdr:cNvSpPr/>
        </xdr:nvSpPr>
        <xdr:spPr>
          <a:xfrm flipH="1">
            <a:off x="932942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0" name="iceberg: new rt reactionary">
            <a:extLst>
              <a:ext uri="{FF2B5EF4-FFF2-40B4-BE49-F238E27FC236}">
                <a16:creationId xmlns:a16="http://schemas.microsoft.com/office/drawing/2014/main" id="{400E154C-8714-4B82-A04D-A0E1BA16CD31}"/>
              </a:ext>
            </a:extLst>
          </xdr:cNvPr>
          <xdr:cNvSpPr/>
        </xdr:nvSpPr>
        <xdr:spPr>
          <a:xfrm flipH="1">
            <a:off x="1033526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1" name="iceberg: far rt or alt-right">
            <a:extLst>
              <a:ext uri="{FF2B5EF4-FFF2-40B4-BE49-F238E27FC236}">
                <a16:creationId xmlns:a16="http://schemas.microsoft.com/office/drawing/2014/main" id="{7BE0F6CB-1387-4C59-B2E7-8BB3E44063F1}"/>
              </a:ext>
            </a:extLst>
          </xdr:cNvPr>
          <xdr:cNvSpPr/>
        </xdr:nvSpPr>
        <xdr:spPr>
          <a:xfrm flipH="1">
            <a:off x="11303000" y="19965247"/>
            <a:ext cx="899160" cy="1786466"/>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Lst>
            <a:rect l="l" t="t" r="r" b="b"/>
            <a:pathLst>
              <a:path w="899160" h="1790700">
                <a:moveTo>
                  <a:pt x="22860" y="640080"/>
                </a:moveTo>
                <a:lnTo>
                  <a:pt x="22860" y="640080"/>
                </a:lnTo>
                <a:cubicBezTo>
                  <a:pt x="18967" y="597257"/>
                  <a:pt x="17029" y="552882"/>
                  <a:pt x="7620" y="510540"/>
                </a:cubicBezTo>
                <a:cubicBezTo>
                  <a:pt x="5878" y="502699"/>
                  <a:pt x="2540" y="495300"/>
                  <a:pt x="0" y="487680"/>
                </a:cubicBez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22960" y="419100"/>
                  <a:pt x="822960" y="419100"/>
                </a:cubicBezTo>
                <a:cubicBezTo>
                  <a:pt x="889746" y="485886"/>
                  <a:pt x="808016" y="401167"/>
                  <a:pt x="861060" y="464820"/>
                </a:cubicBezTo>
                <a:cubicBezTo>
                  <a:pt x="909953" y="523492"/>
                  <a:pt x="861322" y="453783"/>
                  <a:pt x="899160" y="510540"/>
                </a:cubicBezTo>
                <a:cubicBezTo>
                  <a:pt x="894080" y="574040"/>
                  <a:pt x="904065" y="640606"/>
                  <a:pt x="883920" y="701040"/>
                </a:cubicBezTo>
                <a:cubicBezTo>
                  <a:pt x="878840" y="716280"/>
                  <a:pt x="872576" y="731175"/>
                  <a:pt x="868680" y="746760"/>
                </a:cubicBezTo>
                <a:cubicBezTo>
                  <a:pt x="866140" y="756920"/>
                  <a:pt x="865744" y="767873"/>
                  <a:pt x="861060" y="777240"/>
                </a:cubicBezTo>
                <a:cubicBezTo>
                  <a:pt x="852869" y="793623"/>
                  <a:pt x="838771" y="806577"/>
                  <a:pt x="830580" y="822960"/>
                </a:cubicBezTo>
                <a:cubicBezTo>
                  <a:pt x="811748" y="860624"/>
                  <a:pt x="818932" y="842664"/>
                  <a:pt x="807720" y="876300"/>
                </a:cubicBezTo>
                <a:cubicBezTo>
                  <a:pt x="810260" y="891540"/>
                  <a:pt x="811593" y="907031"/>
                  <a:pt x="815340" y="922020"/>
                </a:cubicBezTo>
                <a:cubicBezTo>
                  <a:pt x="819236" y="937605"/>
                  <a:pt x="825500" y="952500"/>
                  <a:pt x="830580" y="967740"/>
                </a:cubicBezTo>
                <a:cubicBezTo>
                  <a:pt x="833120" y="975360"/>
                  <a:pt x="836625" y="982724"/>
                  <a:pt x="838200" y="990600"/>
                </a:cubicBezTo>
                <a:cubicBezTo>
                  <a:pt x="847874" y="1038969"/>
                  <a:pt x="842679" y="1016135"/>
                  <a:pt x="853440" y="1059180"/>
                </a:cubicBezTo>
                <a:cubicBezTo>
                  <a:pt x="851026" y="1080909"/>
                  <a:pt x="850966" y="1125088"/>
                  <a:pt x="838200" y="1150620"/>
                </a:cubicBezTo>
                <a:cubicBezTo>
                  <a:pt x="834104" y="1158811"/>
                  <a:pt x="826679" y="1165111"/>
                  <a:pt x="822960" y="1173480"/>
                </a:cubicBezTo>
                <a:cubicBezTo>
                  <a:pt x="816436" y="1188160"/>
                  <a:pt x="816631" y="1205834"/>
                  <a:pt x="807720" y="1219200"/>
                </a:cubicBezTo>
                <a:lnTo>
                  <a:pt x="777240" y="1264920"/>
                </a:lnTo>
                <a:cubicBezTo>
                  <a:pt x="774700" y="1305560"/>
                  <a:pt x="775971" y="1346619"/>
                  <a:pt x="769620" y="1386840"/>
                </a:cubicBezTo>
                <a:cubicBezTo>
                  <a:pt x="768192" y="1395886"/>
                  <a:pt x="758476" y="1401509"/>
                  <a:pt x="754380" y="1409700"/>
                </a:cubicBezTo>
                <a:cubicBezTo>
                  <a:pt x="750788" y="1416884"/>
                  <a:pt x="750661" y="1425539"/>
                  <a:pt x="746760" y="1432560"/>
                </a:cubicBezTo>
                <a:cubicBezTo>
                  <a:pt x="737865" y="1448571"/>
                  <a:pt x="722072" y="1460904"/>
                  <a:pt x="716280" y="1478280"/>
                </a:cubicBezTo>
                <a:lnTo>
                  <a:pt x="685800" y="1569720"/>
                </a:lnTo>
                <a:lnTo>
                  <a:pt x="678180" y="1592580"/>
                </a:lnTo>
                <a:cubicBezTo>
                  <a:pt x="675640" y="1600200"/>
                  <a:pt x="672135" y="1607564"/>
                  <a:pt x="670560" y="1615440"/>
                </a:cubicBezTo>
                <a:cubicBezTo>
                  <a:pt x="655068" y="1692901"/>
                  <a:pt x="670941" y="1621727"/>
                  <a:pt x="655320" y="1676400"/>
                </a:cubicBezTo>
                <a:cubicBezTo>
                  <a:pt x="644282" y="1715033"/>
                  <a:pt x="654556" y="1698806"/>
                  <a:pt x="632460" y="1729740"/>
                </a:cubicBezTo>
                <a:cubicBezTo>
                  <a:pt x="625078" y="1740074"/>
                  <a:pt x="620167" y="1753175"/>
                  <a:pt x="609600" y="1760220"/>
                </a:cubicBezTo>
                <a:cubicBezTo>
                  <a:pt x="596234" y="1769131"/>
                  <a:pt x="579632" y="1772310"/>
                  <a:pt x="563880" y="1775460"/>
                </a:cubicBezTo>
                <a:cubicBezTo>
                  <a:pt x="515511" y="1785134"/>
                  <a:pt x="538345" y="1779939"/>
                  <a:pt x="495300" y="1790700"/>
                </a:cubicBezTo>
                <a:cubicBezTo>
                  <a:pt x="459740" y="1788160"/>
                  <a:pt x="424026" y="1787245"/>
                  <a:pt x="388620" y="1783080"/>
                </a:cubicBezTo>
                <a:cubicBezTo>
                  <a:pt x="360553" y="1779778"/>
                  <a:pt x="364709" y="1770774"/>
                  <a:pt x="342900" y="1752600"/>
                </a:cubicBezTo>
                <a:cubicBezTo>
                  <a:pt x="335865" y="1746737"/>
                  <a:pt x="327075" y="1743223"/>
                  <a:pt x="320040" y="1737360"/>
                </a:cubicBezTo>
                <a:cubicBezTo>
                  <a:pt x="261368" y="1688467"/>
                  <a:pt x="331077" y="1737098"/>
                  <a:pt x="274320" y="1699260"/>
                </a:cubicBezTo>
                <a:cubicBezTo>
                  <a:pt x="229165" y="1631527"/>
                  <a:pt x="287587" y="1727497"/>
                  <a:pt x="251460" y="1546860"/>
                </a:cubicBezTo>
                <a:cubicBezTo>
                  <a:pt x="249347" y="1536293"/>
                  <a:pt x="235499" y="1532279"/>
                  <a:pt x="228600" y="1524000"/>
                </a:cubicBezTo>
                <a:cubicBezTo>
                  <a:pt x="222737" y="1516965"/>
                  <a:pt x="218440" y="1508760"/>
                  <a:pt x="213360" y="1501140"/>
                </a:cubicBezTo>
                <a:cubicBezTo>
                  <a:pt x="210034" y="1457904"/>
                  <a:pt x="207348" y="1394878"/>
                  <a:pt x="198120" y="1348740"/>
                </a:cubicBezTo>
                <a:cubicBezTo>
                  <a:pt x="196545" y="1340864"/>
                  <a:pt x="193040" y="1333500"/>
                  <a:pt x="190500" y="1325880"/>
                </a:cubicBezTo>
                <a:cubicBezTo>
                  <a:pt x="187960" y="1277620"/>
                  <a:pt x="186893" y="1229260"/>
                  <a:pt x="182880" y="1181100"/>
                </a:cubicBezTo>
                <a:cubicBezTo>
                  <a:pt x="181804" y="1168193"/>
                  <a:pt x="175260" y="1155952"/>
                  <a:pt x="175260" y="1143000"/>
                </a:cubicBezTo>
                <a:cubicBezTo>
                  <a:pt x="175260" y="1099117"/>
                  <a:pt x="181298" y="1080749"/>
                  <a:pt x="190500" y="1043940"/>
                </a:cubicBezTo>
                <a:cubicBezTo>
                  <a:pt x="187960" y="1005840"/>
                  <a:pt x="191626" y="966810"/>
                  <a:pt x="182880" y="929640"/>
                </a:cubicBezTo>
                <a:cubicBezTo>
                  <a:pt x="180782" y="920725"/>
                  <a:pt x="168595" y="917616"/>
                  <a:pt x="160020" y="914400"/>
                </a:cubicBezTo>
                <a:cubicBezTo>
                  <a:pt x="147893" y="909852"/>
                  <a:pt x="134415" y="910188"/>
                  <a:pt x="121920" y="906780"/>
                </a:cubicBezTo>
                <a:cubicBezTo>
                  <a:pt x="75882" y="894224"/>
                  <a:pt x="84794" y="897270"/>
                  <a:pt x="53340" y="876300"/>
                </a:cubicBezTo>
                <a:cubicBezTo>
                  <a:pt x="55880" y="845820"/>
                  <a:pt x="57166" y="815209"/>
                  <a:pt x="60960" y="784860"/>
                </a:cubicBezTo>
                <a:cubicBezTo>
                  <a:pt x="62874" y="769551"/>
                  <a:pt x="71139" y="746703"/>
                  <a:pt x="76200" y="731520"/>
                </a:cubicBezTo>
                <a:lnTo>
                  <a:pt x="53340" y="662940"/>
                </a:lnTo>
                <a:lnTo>
                  <a:pt x="45720" y="640080"/>
                </a:lnTo>
                <a:cubicBezTo>
                  <a:pt x="37297" y="614810"/>
                  <a:pt x="26670" y="640080"/>
                  <a:pt x="22860" y="640080"/>
                </a:cubicBezTo>
                <a:close/>
              </a:path>
            </a:pathLst>
          </a:custGeom>
          <a:solidFill>
            <a:srgbClr val="FF9999">
              <a:alpha val="10196"/>
            </a:srgbClr>
          </a:solidFill>
          <a:ln>
            <a:solidFill>
              <a:srgbClr val="FF9999">
                <a:alpha val="10196"/>
              </a:srgbClr>
            </a:solidFill>
          </a:ln>
          <a:effectLst>
            <a:outerShdw blurRad="25400" dist="25400" dir="5400000" sx="103000" sy="103000" algn="t" rotWithShape="0">
              <a:schemeClr val="bg1">
                <a:alpha val="8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2" name="iceberg: center right - tip">
            <a:extLst>
              <a:ext uri="{FF2B5EF4-FFF2-40B4-BE49-F238E27FC236}">
                <a16:creationId xmlns:a16="http://schemas.microsoft.com/office/drawing/2014/main" id="{4EBC902B-0C08-44E6-8F46-2CD35D32DA6A}"/>
              </a:ext>
            </a:extLst>
          </xdr:cNvPr>
          <xdr:cNvSpPr/>
        </xdr:nvSpPr>
        <xdr:spPr>
          <a:xfrm flipH="1">
            <a:off x="9343813"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3" name="iceberg: react right - tip">
            <a:extLst>
              <a:ext uri="{FF2B5EF4-FFF2-40B4-BE49-F238E27FC236}">
                <a16:creationId xmlns:a16="http://schemas.microsoft.com/office/drawing/2014/main" id="{B56909FE-D8D1-4B11-ADE6-B757C47CCA73}"/>
              </a:ext>
            </a:extLst>
          </xdr:cNvPr>
          <xdr:cNvSpPr/>
        </xdr:nvSpPr>
        <xdr:spPr>
          <a:xfrm flipH="1">
            <a:off x="10347113"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74" name="iceberg: far right - tip">
            <a:extLst>
              <a:ext uri="{FF2B5EF4-FFF2-40B4-BE49-F238E27FC236}">
                <a16:creationId xmlns:a16="http://schemas.microsoft.com/office/drawing/2014/main" id="{C5E40B12-A521-4E04-82A2-5C99042E231F}"/>
              </a:ext>
            </a:extLst>
          </xdr:cNvPr>
          <xdr:cNvSpPr/>
        </xdr:nvSpPr>
        <xdr:spPr>
          <a:xfrm flipH="1">
            <a:off x="11320779" y="19964193"/>
            <a:ext cx="869527" cy="560381"/>
          </a:xfrm>
          <a:custGeom>
            <a:avLst/>
            <a:gdLst>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8680 w 899160"/>
              <a:gd name="connsiteY37" fmla="*/ 746760 h 1790700"/>
              <a:gd name="connsiteX38" fmla="*/ 861060 w 899160"/>
              <a:gd name="connsiteY38" fmla="*/ 777240 h 1790700"/>
              <a:gd name="connsiteX39" fmla="*/ 830580 w 899160"/>
              <a:gd name="connsiteY39" fmla="*/ 822960 h 1790700"/>
              <a:gd name="connsiteX40" fmla="*/ 807720 w 899160"/>
              <a:gd name="connsiteY40" fmla="*/ 876300 h 1790700"/>
              <a:gd name="connsiteX41" fmla="*/ 815340 w 899160"/>
              <a:gd name="connsiteY41" fmla="*/ 922020 h 1790700"/>
              <a:gd name="connsiteX42" fmla="*/ 830580 w 899160"/>
              <a:gd name="connsiteY42" fmla="*/ 967740 h 1790700"/>
              <a:gd name="connsiteX43" fmla="*/ 838200 w 899160"/>
              <a:gd name="connsiteY43" fmla="*/ 990600 h 1790700"/>
              <a:gd name="connsiteX44" fmla="*/ 853440 w 899160"/>
              <a:gd name="connsiteY44" fmla="*/ 1059180 h 1790700"/>
              <a:gd name="connsiteX45" fmla="*/ 838200 w 899160"/>
              <a:gd name="connsiteY45" fmla="*/ 1150620 h 1790700"/>
              <a:gd name="connsiteX46" fmla="*/ 822960 w 899160"/>
              <a:gd name="connsiteY46" fmla="*/ 1173480 h 1790700"/>
              <a:gd name="connsiteX47" fmla="*/ 807720 w 899160"/>
              <a:gd name="connsiteY47" fmla="*/ 1219200 h 1790700"/>
              <a:gd name="connsiteX48" fmla="*/ 777240 w 899160"/>
              <a:gd name="connsiteY48" fmla="*/ 1264920 h 1790700"/>
              <a:gd name="connsiteX49" fmla="*/ 769620 w 899160"/>
              <a:gd name="connsiteY49" fmla="*/ 1386840 h 1790700"/>
              <a:gd name="connsiteX50" fmla="*/ 754380 w 899160"/>
              <a:gd name="connsiteY50" fmla="*/ 1409700 h 1790700"/>
              <a:gd name="connsiteX51" fmla="*/ 746760 w 899160"/>
              <a:gd name="connsiteY51" fmla="*/ 1432560 h 1790700"/>
              <a:gd name="connsiteX52" fmla="*/ 716280 w 899160"/>
              <a:gd name="connsiteY52" fmla="*/ 1478280 h 1790700"/>
              <a:gd name="connsiteX53" fmla="*/ 685800 w 899160"/>
              <a:gd name="connsiteY53" fmla="*/ 1569720 h 1790700"/>
              <a:gd name="connsiteX54" fmla="*/ 678180 w 899160"/>
              <a:gd name="connsiteY54" fmla="*/ 1592580 h 1790700"/>
              <a:gd name="connsiteX55" fmla="*/ 670560 w 899160"/>
              <a:gd name="connsiteY55" fmla="*/ 1615440 h 1790700"/>
              <a:gd name="connsiteX56" fmla="*/ 655320 w 899160"/>
              <a:gd name="connsiteY56" fmla="*/ 1676400 h 1790700"/>
              <a:gd name="connsiteX57" fmla="*/ 632460 w 899160"/>
              <a:gd name="connsiteY57" fmla="*/ 1729740 h 1790700"/>
              <a:gd name="connsiteX58" fmla="*/ 609600 w 899160"/>
              <a:gd name="connsiteY58" fmla="*/ 1760220 h 1790700"/>
              <a:gd name="connsiteX59" fmla="*/ 563880 w 899160"/>
              <a:gd name="connsiteY59" fmla="*/ 1775460 h 1790700"/>
              <a:gd name="connsiteX60" fmla="*/ 495300 w 899160"/>
              <a:gd name="connsiteY60" fmla="*/ 1790700 h 1790700"/>
              <a:gd name="connsiteX61" fmla="*/ 388620 w 899160"/>
              <a:gd name="connsiteY61" fmla="*/ 1783080 h 1790700"/>
              <a:gd name="connsiteX62" fmla="*/ 342900 w 899160"/>
              <a:gd name="connsiteY62" fmla="*/ 1752600 h 1790700"/>
              <a:gd name="connsiteX63" fmla="*/ 320040 w 899160"/>
              <a:gd name="connsiteY63" fmla="*/ 1737360 h 1790700"/>
              <a:gd name="connsiteX64" fmla="*/ 274320 w 899160"/>
              <a:gd name="connsiteY64" fmla="*/ 1699260 h 1790700"/>
              <a:gd name="connsiteX65" fmla="*/ 251460 w 899160"/>
              <a:gd name="connsiteY65" fmla="*/ 1546860 h 1790700"/>
              <a:gd name="connsiteX66" fmla="*/ 228600 w 899160"/>
              <a:gd name="connsiteY66" fmla="*/ 1524000 h 1790700"/>
              <a:gd name="connsiteX67" fmla="*/ 213360 w 899160"/>
              <a:gd name="connsiteY67" fmla="*/ 1501140 h 1790700"/>
              <a:gd name="connsiteX68" fmla="*/ 198120 w 899160"/>
              <a:gd name="connsiteY68" fmla="*/ 1348740 h 1790700"/>
              <a:gd name="connsiteX69" fmla="*/ 190500 w 899160"/>
              <a:gd name="connsiteY69" fmla="*/ 1325880 h 1790700"/>
              <a:gd name="connsiteX70" fmla="*/ 182880 w 899160"/>
              <a:gd name="connsiteY70" fmla="*/ 1181100 h 1790700"/>
              <a:gd name="connsiteX71" fmla="*/ 175260 w 899160"/>
              <a:gd name="connsiteY71" fmla="*/ 1143000 h 1790700"/>
              <a:gd name="connsiteX72" fmla="*/ 190500 w 899160"/>
              <a:gd name="connsiteY72" fmla="*/ 1043940 h 1790700"/>
              <a:gd name="connsiteX73" fmla="*/ 182880 w 899160"/>
              <a:gd name="connsiteY73" fmla="*/ 929640 h 1790700"/>
              <a:gd name="connsiteX74" fmla="*/ 160020 w 899160"/>
              <a:gd name="connsiteY74" fmla="*/ 914400 h 1790700"/>
              <a:gd name="connsiteX75" fmla="*/ 121920 w 899160"/>
              <a:gd name="connsiteY75" fmla="*/ 906780 h 1790700"/>
              <a:gd name="connsiteX76" fmla="*/ 53340 w 899160"/>
              <a:gd name="connsiteY76" fmla="*/ 876300 h 1790700"/>
              <a:gd name="connsiteX77" fmla="*/ 60960 w 899160"/>
              <a:gd name="connsiteY77" fmla="*/ 784860 h 1790700"/>
              <a:gd name="connsiteX78" fmla="*/ 76200 w 899160"/>
              <a:gd name="connsiteY78" fmla="*/ 731520 h 1790700"/>
              <a:gd name="connsiteX79" fmla="*/ 53340 w 899160"/>
              <a:gd name="connsiteY79" fmla="*/ 662940 h 1790700"/>
              <a:gd name="connsiteX80" fmla="*/ 45720 w 899160"/>
              <a:gd name="connsiteY80" fmla="*/ 640080 h 1790700"/>
              <a:gd name="connsiteX81" fmla="*/ 22860 w 899160"/>
              <a:gd name="connsiteY8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0580 w 899160"/>
              <a:gd name="connsiteY38" fmla="*/ 822960 h 1790700"/>
              <a:gd name="connsiteX39" fmla="*/ 807720 w 899160"/>
              <a:gd name="connsiteY39" fmla="*/ 876300 h 1790700"/>
              <a:gd name="connsiteX40" fmla="*/ 815340 w 899160"/>
              <a:gd name="connsiteY40" fmla="*/ 922020 h 1790700"/>
              <a:gd name="connsiteX41" fmla="*/ 830580 w 899160"/>
              <a:gd name="connsiteY41" fmla="*/ 967740 h 1790700"/>
              <a:gd name="connsiteX42" fmla="*/ 838200 w 899160"/>
              <a:gd name="connsiteY42" fmla="*/ 990600 h 1790700"/>
              <a:gd name="connsiteX43" fmla="*/ 853440 w 899160"/>
              <a:gd name="connsiteY43" fmla="*/ 1059180 h 1790700"/>
              <a:gd name="connsiteX44" fmla="*/ 838200 w 899160"/>
              <a:gd name="connsiteY44" fmla="*/ 1150620 h 1790700"/>
              <a:gd name="connsiteX45" fmla="*/ 822960 w 899160"/>
              <a:gd name="connsiteY45" fmla="*/ 1173480 h 1790700"/>
              <a:gd name="connsiteX46" fmla="*/ 807720 w 899160"/>
              <a:gd name="connsiteY46" fmla="*/ 1219200 h 1790700"/>
              <a:gd name="connsiteX47" fmla="*/ 777240 w 899160"/>
              <a:gd name="connsiteY47" fmla="*/ 1264920 h 1790700"/>
              <a:gd name="connsiteX48" fmla="*/ 769620 w 899160"/>
              <a:gd name="connsiteY48" fmla="*/ 1386840 h 1790700"/>
              <a:gd name="connsiteX49" fmla="*/ 754380 w 899160"/>
              <a:gd name="connsiteY49" fmla="*/ 1409700 h 1790700"/>
              <a:gd name="connsiteX50" fmla="*/ 746760 w 899160"/>
              <a:gd name="connsiteY50" fmla="*/ 1432560 h 1790700"/>
              <a:gd name="connsiteX51" fmla="*/ 716280 w 899160"/>
              <a:gd name="connsiteY51" fmla="*/ 1478280 h 1790700"/>
              <a:gd name="connsiteX52" fmla="*/ 685800 w 899160"/>
              <a:gd name="connsiteY52" fmla="*/ 1569720 h 1790700"/>
              <a:gd name="connsiteX53" fmla="*/ 678180 w 899160"/>
              <a:gd name="connsiteY53" fmla="*/ 1592580 h 1790700"/>
              <a:gd name="connsiteX54" fmla="*/ 670560 w 899160"/>
              <a:gd name="connsiteY54" fmla="*/ 1615440 h 1790700"/>
              <a:gd name="connsiteX55" fmla="*/ 655320 w 899160"/>
              <a:gd name="connsiteY55" fmla="*/ 1676400 h 1790700"/>
              <a:gd name="connsiteX56" fmla="*/ 632460 w 899160"/>
              <a:gd name="connsiteY56" fmla="*/ 1729740 h 1790700"/>
              <a:gd name="connsiteX57" fmla="*/ 609600 w 899160"/>
              <a:gd name="connsiteY57" fmla="*/ 1760220 h 1790700"/>
              <a:gd name="connsiteX58" fmla="*/ 563880 w 899160"/>
              <a:gd name="connsiteY58" fmla="*/ 1775460 h 1790700"/>
              <a:gd name="connsiteX59" fmla="*/ 495300 w 899160"/>
              <a:gd name="connsiteY59" fmla="*/ 1790700 h 1790700"/>
              <a:gd name="connsiteX60" fmla="*/ 388620 w 899160"/>
              <a:gd name="connsiteY60" fmla="*/ 1783080 h 1790700"/>
              <a:gd name="connsiteX61" fmla="*/ 342900 w 899160"/>
              <a:gd name="connsiteY61" fmla="*/ 1752600 h 1790700"/>
              <a:gd name="connsiteX62" fmla="*/ 320040 w 899160"/>
              <a:gd name="connsiteY62" fmla="*/ 1737360 h 1790700"/>
              <a:gd name="connsiteX63" fmla="*/ 274320 w 899160"/>
              <a:gd name="connsiteY63" fmla="*/ 1699260 h 1790700"/>
              <a:gd name="connsiteX64" fmla="*/ 251460 w 899160"/>
              <a:gd name="connsiteY64" fmla="*/ 1546860 h 1790700"/>
              <a:gd name="connsiteX65" fmla="*/ 228600 w 899160"/>
              <a:gd name="connsiteY65" fmla="*/ 1524000 h 1790700"/>
              <a:gd name="connsiteX66" fmla="*/ 213360 w 899160"/>
              <a:gd name="connsiteY66" fmla="*/ 1501140 h 1790700"/>
              <a:gd name="connsiteX67" fmla="*/ 198120 w 899160"/>
              <a:gd name="connsiteY67" fmla="*/ 1348740 h 1790700"/>
              <a:gd name="connsiteX68" fmla="*/ 190500 w 899160"/>
              <a:gd name="connsiteY68" fmla="*/ 1325880 h 1790700"/>
              <a:gd name="connsiteX69" fmla="*/ 182880 w 899160"/>
              <a:gd name="connsiteY69" fmla="*/ 1181100 h 1790700"/>
              <a:gd name="connsiteX70" fmla="*/ 175260 w 899160"/>
              <a:gd name="connsiteY70" fmla="*/ 1143000 h 1790700"/>
              <a:gd name="connsiteX71" fmla="*/ 190500 w 899160"/>
              <a:gd name="connsiteY71" fmla="*/ 1043940 h 1790700"/>
              <a:gd name="connsiteX72" fmla="*/ 182880 w 899160"/>
              <a:gd name="connsiteY72" fmla="*/ 929640 h 1790700"/>
              <a:gd name="connsiteX73" fmla="*/ 160020 w 899160"/>
              <a:gd name="connsiteY73" fmla="*/ 914400 h 1790700"/>
              <a:gd name="connsiteX74" fmla="*/ 121920 w 899160"/>
              <a:gd name="connsiteY74" fmla="*/ 906780 h 1790700"/>
              <a:gd name="connsiteX75" fmla="*/ 53340 w 899160"/>
              <a:gd name="connsiteY75" fmla="*/ 876300 h 1790700"/>
              <a:gd name="connsiteX76" fmla="*/ 60960 w 899160"/>
              <a:gd name="connsiteY76" fmla="*/ 784860 h 1790700"/>
              <a:gd name="connsiteX77" fmla="*/ 76200 w 899160"/>
              <a:gd name="connsiteY77" fmla="*/ 731520 h 1790700"/>
              <a:gd name="connsiteX78" fmla="*/ 53340 w 899160"/>
              <a:gd name="connsiteY78" fmla="*/ 662940 h 1790700"/>
              <a:gd name="connsiteX79" fmla="*/ 45720 w 899160"/>
              <a:gd name="connsiteY79" fmla="*/ 640080 h 1790700"/>
              <a:gd name="connsiteX80" fmla="*/ 22860 w 899160"/>
              <a:gd name="connsiteY8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07720 w 899160"/>
              <a:gd name="connsiteY38" fmla="*/ 876300 h 1790700"/>
              <a:gd name="connsiteX39" fmla="*/ 815340 w 899160"/>
              <a:gd name="connsiteY39" fmla="*/ 922020 h 1790700"/>
              <a:gd name="connsiteX40" fmla="*/ 830580 w 899160"/>
              <a:gd name="connsiteY40" fmla="*/ 967740 h 1790700"/>
              <a:gd name="connsiteX41" fmla="*/ 838200 w 899160"/>
              <a:gd name="connsiteY41" fmla="*/ 990600 h 1790700"/>
              <a:gd name="connsiteX42" fmla="*/ 853440 w 899160"/>
              <a:gd name="connsiteY42" fmla="*/ 1059180 h 1790700"/>
              <a:gd name="connsiteX43" fmla="*/ 838200 w 899160"/>
              <a:gd name="connsiteY43" fmla="*/ 1150620 h 1790700"/>
              <a:gd name="connsiteX44" fmla="*/ 822960 w 899160"/>
              <a:gd name="connsiteY44" fmla="*/ 1173480 h 1790700"/>
              <a:gd name="connsiteX45" fmla="*/ 807720 w 899160"/>
              <a:gd name="connsiteY45" fmla="*/ 1219200 h 1790700"/>
              <a:gd name="connsiteX46" fmla="*/ 777240 w 899160"/>
              <a:gd name="connsiteY46" fmla="*/ 1264920 h 1790700"/>
              <a:gd name="connsiteX47" fmla="*/ 769620 w 899160"/>
              <a:gd name="connsiteY47" fmla="*/ 1386840 h 1790700"/>
              <a:gd name="connsiteX48" fmla="*/ 754380 w 899160"/>
              <a:gd name="connsiteY48" fmla="*/ 1409700 h 1790700"/>
              <a:gd name="connsiteX49" fmla="*/ 746760 w 899160"/>
              <a:gd name="connsiteY49" fmla="*/ 1432560 h 1790700"/>
              <a:gd name="connsiteX50" fmla="*/ 716280 w 899160"/>
              <a:gd name="connsiteY50" fmla="*/ 1478280 h 1790700"/>
              <a:gd name="connsiteX51" fmla="*/ 685800 w 899160"/>
              <a:gd name="connsiteY51" fmla="*/ 1569720 h 1790700"/>
              <a:gd name="connsiteX52" fmla="*/ 678180 w 899160"/>
              <a:gd name="connsiteY52" fmla="*/ 1592580 h 1790700"/>
              <a:gd name="connsiteX53" fmla="*/ 670560 w 899160"/>
              <a:gd name="connsiteY53" fmla="*/ 1615440 h 1790700"/>
              <a:gd name="connsiteX54" fmla="*/ 655320 w 899160"/>
              <a:gd name="connsiteY54" fmla="*/ 1676400 h 1790700"/>
              <a:gd name="connsiteX55" fmla="*/ 632460 w 899160"/>
              <a:gd name="connsiteY55" fmla="*/ 1729740 h 1790700"/>
              <a:gd name="connsiteX56" fmla="*/ 609600 w 899160"/>
              <a:gd name="connsiteY56" fmla="*/ 1760220 h 1790700"/>
              <a:gd name="connsiteX57" fmla="*/ 563880 w 899160"/>
              <a:gd name="connsiteY57" fmla="*/ 1775460 h 1790700"/>
              <a:gd name="connsiteX58" fmla="*/ 495300 w 899160"/>
              <a:gd name="connsiteY58" fmla="*/ 1790700 h 1790700"/>
              <a:gd name="connsiteX59" fmla="*/ 388620 w 899160"/>
              <a:gd name="connsiteY59" fmla="*/ 1783080 h 1790700"/>
              <a:gd name="connsiteX60" fmla="*/ 342900 w 899160"/>
              <a:gd name="connsiteY60" fmla="*/ 1752600 h 1790700"/>
              <a:gd name="connsiteX61" fmla="*/ 320040 w 899160"/>
              <a:gd name="connsiteY61" fmla="*/ 1737360 h 1790700"/>
              <a:gd name="connsiteX62" fmla="*/ 274320 w 899160"/>
              <a:gd name="connsiteY62" fmla="*/ 1699260 h 1790700"/>
              <a:gd name="connsiteX63" fmla="*/ 251460 w 899160"/>
              <a:gd name="connsiteY63" fmla="*/ 1546860 h 1790700"/>
              <a:gd name="connsiteX64" fmla="*/ 228600 w 899160"/>
              <a:gd name="connsiteY64" fmla="*/ 1524000 h 1790700"/>
              <a:gd name="connsiteX65" fmla="*/ 213360 w 899160"/>
              <a:gd name="connsiteY65" fmla="*/ 1501140 h 1790700"/>
              <a:gd name="connsiteX66" fmla="*/ 198120 w 899160"/>
              <a:gd name="connsiteY66" fmla="*/ 1348740 h 1790700"/>
              <a:gd name="connsiteX67" fmla="*/ 190500 w 899160"/>
              <a:gd name="connsiteY67" fmla="*/ 1325880 h 1790700"/>
              <a:gd name="connsiteX68" fmla="*/ 182880 w 899160"/>
              <a:gd name="connsiteY68" fmla="*/ 1181100 h 1790700"/>
              <a:gd name="connsiteX69" fmla="*/ 175260 w 899160"/>
              <a:gd name="connsiteY69" fmla="*/ 1143000 h 1790700"/>
              <a:gd name="connsiteX70" fmla="*/ 190500 w 899160"/>
              <a:gd name="connsiteY70" fmla="*/ 1043940 h 1790700"/>
              <a:gd name="connsiteX71" fmla="*/ 182880 w 899160"/>
              <a:gd name="connsiteY71" fmla="*/ 929640 h 1790700"/>
              <a:gd name="connsiteX72" fmla="*/ 160020 w 899160"/>
              <a:gd name="connsiteY72" fmla="*/ 914400 h 1790700"/>
              <a:gd name="connsiteX73" fmla="*/ 121920 w 899160"/>
              <a:gd name="connsiteY73" fmla="*/ 906780 h 1790700"/>
              <a:gd name="connsiteX74" fmla="*/ 53340 w 899160"/>
              <a:gd name="connsiteY74" fmla="*/ 876300 h 1790700"/>
              <a:gd name="connsiteX75" fmla="*/ 60960 w 899160"/>
              <a:gd name="connsiteY75" fmla="*/ 784860 h 1790700"/>
              <a:gd name="connsiteX76" fmla="*/ 76200 w 899160"/>
              <a:gd name="connsiteY76" fmla="*/ 731520 h 1790700"/>
              <a:gd name="connsiteX77" fmla="*/ 53340 w 899160"/>
              <a:gd name="connsiteY77" fmla="*/ 662940 h 1790700"/>
              <a:gd name="connsiteX78" fmla="*/ 45720 w 899160"/>
              <a:gd name="connsiteY78" fmla="*/ 640080 h 1790700"/>
              <a:gd name="connsiteX79" fmla="*/ 22860 w 899160"/>
              <a:gd name="connsiteY7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990600 h 1790700"/>
              <a:gd name="connsiteX41" fmla="*/ 853440 w 899160"/>
              <a:gd name="connsiteY41" fmla="*/ 1059180 h 1790700"/>
              <a:gd name="connsiteX42" fmla="*/ 838200 w 899160"/>
              <a:gd name="connsiteY42" fmla="*/ 1150620 h 1790700"/>
              <a:gd name="connsiteX43" fmla="*/ 822960 w 899160"/>
              <a:gd name="connsiteY43" fmla="*/ 1173480 h 1790700"/>
              <a:gd name="connsiteX44" fmla="*/ 807720 w 899160"/>
              <a:gd name="connsiteY44" fmla="*/ 1219200 h 1790700"/>
              <a:gd name="connsiteX45" fmla="*/ 777240 w 899160"/>
              <a:gd name="connsiteY45" fmla="*/ 1264920 h 1790700"/>
              <a:gd name="connsiteX46" fmla="*/ 769620 w 899160"/>
              <a:gd name="connsiteY46" fmla="*/ 1386840 h 1790700"/>
              <a:gd name="connsiteX47" fmla="*/ 754380 w 899160"/>
              <a:gd name="connsiteY47" fmla="*/ 1409700 h 1790700"/>
              <a:gd name="connsiteX48" fmla="*/ 746760 w 899160"/>
              <a:gd name="connsiteY48" fmla="*/ 1432560 h 1790700"/>
              <a:gd name="connsiteX49" fmla="*/ 716280 w 899160"/>
              <a:gd name="connsiteY49" fmla="*/ 1478280 h 1790700"/>
              <a:gd name="connsiteX50" fmla="*/ 685800 w 899160"/>
              <a:gd name="connsiteY50" fmla="*/ 1569720 h 1790700"/>
              <a:gd name="connsiteX51" fmla="*/ 678180 w 899160"/>
              <a:gd name="connsiteY51" fmla="*/ 1592580 h 1790700"/>
              <a:gd name="connsiteX52" fmla="*/ 670560 w 899160"/>
              <a:gd name="connsiteY52" fmla="*/ 1615440 h 1790700"/>
              <a:gd name="connsiteX53" fmla="*/ 655320 w 899160"/>
              <a:gd name="connsiteY53" fmla="*/ 1676400 h 1790700"/>
              <a:gd name="connsiteX54" fmla="*/ 632460 w 899160"/>
              <a:gd name="connsiteY54" fmla="*/ 1729740 h 1790700"/>
              <a:gd name="connsiteX55" fmla="*/ 609600 w 899160"/>
              <a:gd name="connsiteY55" fmla="*/ 1760220 h 1790700"/>
              <a:gd name="connsiteX56" fmla="*/ 563880 w 899160"/>
              <a:gd name="connsiteY56" fmla="*/ 1775460 h 1790700"/>
              <a:gd name="connsiteX57" fmla="*/ 495300 w 899160"/>
              <a:gd name="connsiteY57" fmla="*/ 1790700 h 1790700"/>
              <a:gd name="connsiteX58" fmla="*/ 388620 w 899160"/>
              <a:gd name="connsiteY58" fmla="*/ 1783080 h 1790700"/>
              <a:gd name="connsiteX59" fmla="*/ 342900 w 899160"/>
              <a:gd name="connsiteY59" fmla="*/ 1752600 h 1790700"/>
              <a:gd name="connsiteX60" fmla="*/ 320040 w 899160"/>
              <a:gd name="connsiteY60" fmla="*/ 1737360 h 1790700"/>
              <a:gd name="connsiteX61" fmla="*/ 274320 w 899160"/>
              <a:gd name="connsiteY61" fmla="*/ 1699260 h 1790700"/>
              <a:gd name="connsiteX62" fmla="*/ 251460 w 899160"/>
              <a:gd name="connsiteY62" fmla="*/ 1546860 h 1790700"/>
              <a:gd name="connsiteX63" fmla="*/ 228600 w 899160"/>
              <a:gd name="connsiteY63" fmla="*/ 1524000 h 1790700"/>
              <a:gd name="connsiteX64" fmla="*/ 213360 w 899160"/>
              <a:gd name="connsiteY64" fmla="*/ 1501140 h 1790700"/>
              <a:gd name="connsiteX65" fmla="*/ 198120 w 899160"/>
              <a:gd name="connsiteY65" fmla="*/ 1348740 h 1790700"/>
              <a:gd name="connsiteX66" fmla="*/ 190500 w 899160"/>
              <a:gd name="connsiteY66" fmla="*/ 1325880 h 1790700"/>
              <a:gd name="connsiteX67" fmla="*/ 182880 w 899160"/>
              <a:gd name="connsiteY67" fmla="*/ 1181100 h 1790700"/>
              <a:gd name="connsiteX68" fmla="*/ 175260 w 899160"/>
              <a:gd name="connsiteY68" fmla="*/ 1143000 h 1790700"/>
              <a:gd name="connsiteX69" fmla="*/ 190500 w 899160"/>
              <a:gd name="connsiteY69" fmla="*/ 1043940 h 1790700"/>
              <a:gd name="connsiteX70" fmla="*/ 182880 w 899160"/>
              <a:gd name="connsiteY70" fmla="*/ 929640 h 1790700"/>
              <a:gd name="connsiteX71" fmla="*/ 160020 w 899160"/>
              <a:gd name="connsiteY71" fmla="*/ 914400 h 1790700"/>
              <a:gd name="connsiteX72" fmla="*/ 121920 w 899160"/>
              <a:gd name="connsiteY72" fmla="*/ 906780 h 1790700"/>
              <a:gd name="connsiteX73" fmla="*/ 53340 w 899160"/>
              <a:gd name="connsiteY73" fmla="*/ 876300 h 1790700"/>
              <a:gd name="connsiteX74" fmla="*/ 60960 w 899160"/>
              <a:gd name="connsiteY74" fmla="*/ 784860 h 1790700"/>
              <a:gd name="connsiteX75" fmla="*/ 76200 w 899160"/>
              <a:gd name="connsiteY75" fmla="*/ 731520 h 1790700"/>
              <a:gd name="connsiteX76" fmla="*/ 53340 w 899160"/>
              <a:gd name="connsiteY76" fmla="*/ 662940 h 1790700"/>
              <a:gd name="connsiteX77" fmla="*/ 45720 w 899160"/>
              <a:gd name="connsiteY77" fmla="*/ 640080 h 1790700"/>
              <a:gd name="connsiteX78" fmla="*/ 22860 w 899160"/>
              <a:gd name="connsiteY7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53440 w 899160"/>
              <a:gd name="connsiteY40" fmla="*/ 1059180 h 1790700"/>
              <a:gd name="connsiteX41" fmla="*/ 838200 w 899160"/>
              <a:gd name="connsiteY41" fmla="*/ 1150620 h 1790700"/>
              <a:gd name="connsiteX42" fmla="*/ 822960 w 899160"/>
              <a:gd name="connsiteY42" fmla="*/ 1173480 h 1790700"/>
              <a:gd name="connsiteX43" fmla="*/ 807720 w 899160"/>
              <a:gd name="connsiteY43" fmla="*/ 1219200 h 1790700"/>
              <a:gd name="connsiteX44" fmla="*/ 777240 w 899160"/>
              <a:gd name="connsiteY44" fmla="*/ 1264920 h 1790700"/>
              <a:gd name="connsiteX45" fmla="*/ 769620 w 899160"/>
              <a:gd name="connsiteY45" fmla="*/ 1386840 h 1790700"/>
              <a:gd name="connsiteX46" fmla="*/ 754380 w 899160"/>
              <a:gd name="connsiteY46" fmla="*/ 1409700 h 1790700"/>
              <a:gd name="connsiteX47" fmla="*/ 746760 w 899160"/>
              <a:gd name="connsiteY47" fmla="*/ 1432560 h 1790700"/>
              <a:gd name="connsiteX48" fmla="*/ 716280 w 899160"/>
              <a:gd name="connsiteY48" fmla="*/ 1478280 h 1790700"/>
              <a:gd name="connsiteX49" fmla="*/ 685800 w 899160"/>
              <a:gd name="connsiteY49" fmla="*/ 1569720 h 1790700"/>
              <a:gd name="connsiteX50" fmla="*/ 678180 w 899160"/>
              <a:gd name="connsiteY50" fmla="*/ 1592580 h 1790700"/>
              <a:gd name="connsiteX51" fmla="*/ 670560 w 899160"/>
              <a:gd name="connsiteY51" fmla="*/ 1615440 h 1790700"/>
              <a:gd name="connsiteX52" fmla="*/ 655320 w 899160"/>
              <a:gd name="connsiteY52" fmla="*/ 1676400 h 1790700"/>
              <a:gd name="connsiteX53" fmla="*/ 632460 w 899160"/>
              <a:gd name="connsiteY53" fmla="*/ 1729740 h 1790700"/>
              <a:gd name="connsiteX54" fmla="*/ 609600 w 899160"/>
              <a:gd name="connsiteY54" fmla="*/ 1760220 h 1790700"/>
              <a:gd name="connsiteX55" fmla="*/ 563880 w 899160"/>
              <a:gd name="connsiteY55" fmla="*/ 1775460 h 1790700"/>
              <a:gd name="connsiteX56" fmla="*/ 495300 w 899160"/>
              <a:gd name="connsiteY56" fmla="*/ 1790700 h 1790700"/>
              <a:gd name="connsiteX57" fmla="*/ 388620 w 899160"/>
              <a:gd name="connsiteY57" fmla="*/ 1783080 h 1790700"/>
              <a:gd name="connsiteX58" fmla="*/ 342900 w 899160"/>
              <a:gd name="connsiteY58" fmla="*/ 1752600 h 1790700"/>
              <a:gd name="connsiteX59" fmla="*/ 320040 w 899160"/>
              <a:gd name="connsiteY59" fmla="*/ 1737360 h 1790700"/>
              <a:gd name="connsiteX60" fmla="*/ 274320 w 899160"/>
              <a:gd name="connsiteY60" fmla="*/ 1699260 h 1790700"/>
              <a:gd name="connsiteX61" fmla="*/ 251460 w 899160"/>
              <a:gd name="connsiteY61" fmla="*/ 1546860 h 1790700"/>
              <a:gd name="connsiteX62" fmla="*/ 228600 w 899160"/>
              <a:gd name="connsiteY62" fmla="*/ 1524000 h 1790700"/>
              <a:gd name="connsiteX63" fmla="*/ 213360 w 899160"/>
              <a:gd name="connsiteY63" fmla="*/ 1501140 h 1790700"/>
              <a:gd name="connsiteX64" fmla="*/ 198120 w 899160"/>
              <a:gd name="connsiteY64" fmla="*/ 1348740 h 1790700"/>
              <a:gd name="connsiteX65" fmla="*/ 190500 w 899160"/>
              <a:gd name="connsiteY65" fmla="*/ 1325880 h 1790700"/>
              <a:gd name="connsiteX66" fmla="*/ 182880 w 899160"/>
              <a:gd name="connsiteY66" fmla="*/ 1181100 h 1790700"/>
              <a:gd name="connsiteX67" fmla="*/ 175260 w 899160"/>
              <a:gd name="connsiteY67" fmla="*/ 1143000 h 1790700"/>
              <a:gd name="connsiteX68" fmla="*/ 190500 w 899160"/>
              <a:gd name="connsiteY68" fmla="*/ 1043940 h 1790700"/>
              <a:gd name="connsiteX69" fmla="*/ 182880 w 899160"/>
              <a:gd name="connsiteY69" fmla="*/ 929640 h 1790700"/>
              <a:gd name="connsiteX70" fmla="*/ 160020 w 899160"/>
              <a:gd name="connsiteY70" fmla="*/ 914400 h 1790700"/>
              <a:gd name="connsiteX71" fmla="*/ 121920 w 899160"/>
              <a:gd name="connsiteY71" fmla="*/ 906780 h 1790700"/>
              <a:gd name="connsiteX72" fmla="*/ 53340 w 899160"/>
              <a:gd name="connsiteY72" fmla="*/ 876300 h 1790700"/>
              <a:gd name="connsiteX73" fmla="*/ 60960 w 899160"/>
              <a:gd name="connsiteY73" fmla="*/ 784860 h 1790700"/>
              <a:gd name="connsiteX74" fmla="*/ 76200 w 899160"/>
              <a:gd name="connsiteY74" fmla="*/ 731520 h 1790700"/>
              <a:gd name="connsiteX75" fmla="*/ 53340 w 899160"/>
              <a:gd name="connsiteY75" fmla="*/ 662940 h 1790700"/>
              <a:gd name="connsiteX76" fmla="*/ 45720 w 899160"/>
              <a:gd name="connsiteY76" fmla="*/ 640080 h 1790700"/>
              <a:gd name="connsiteX77" fmla="*/ 22860 w 899160"/>
              <a:gd name="connsiteY7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0580 w 899160"/>
              <a:gd name="connsiteY39" fmla="*/ 967740 h 1790700"/>
              <a:gd name="connsiteX40" fmla="*/ 838200 w 899160"/>
              <a:gd name="connsiteY40" fmla="*/ 1150620 h 1790700"/>
              <a:gd name="connsiteX41" fmla="*/ 822960 w 899160"/>
              <a:gd name="connsiteY41" fmla="*/ 1173480 h 1790700"/>
              <a:gd name="connsiteX42" fmla="*/ 807720 w 899160"/>
              <a:gd name="connsiteY42" fmla="*/ 1219200 h 1790700"/>
              <a:gd name="connsiteX43" fmla="*/ 777240 w 899160"/>
              <a:gd name="connsiteY43" fmla="*/ 1264920 h 1790700"/>
              <a:gd name="connsiteX44" fmla="*/ 769620 w 899160"/>
              <a:gd name="connsiteY44" fmla="*/ 1386840 h 1790700"/>
              <a:gd name="connsiteX45" fmla="*/ 754380 w 899160"/>
              <a:gd name="connsiteY45" fmla="*/ 1409700 h 1790700"/>
              <a:gd name="connsiteX46" fmla="*/ 746760 w 899160"/>
              <a:gd name="connsiteY46" fmla="*/ 1432560 h 1790700"/>
              <a:gd name="connsiteX47" fmla="*/ 716280 w 899160"/>
              <a:gd name="connsiteY47" fmla="*/ 1478280 h 1790700"/>
              <a:gd name="connsiteX48" fmla="*/ 685800 w 899160"/>
              <a:gd name="connsiteY48" fmla="*/ 1569720 h 1790700"/>
              <a:gd name="connsiteX49" fmla="*/ 678180 w 899160"/>
              <a:gd name="connsiteY49" fmla="*/ 1592580 h 1790700"/>
              <a:gd name="connsiteX50" fmla="*/ 670560 w 899160"/>
              <a:gd name="connsiteY50" fmla="*/ 1615440 h 1790700"/>
              <a:gd name="connsiteX51" fmla="*/ 655320 w 899160"/>
              <a:gd name="connsiteY51" fmla="*/ 1676400 h 1790700"/>
              <a:gd name="connsiteX52" fmla="*/ 632460 w 899160"/>
              <a:gd name="connsiteY52" fmla="*/ 1729740 h 1790700"/>
              <a:gd name="connsiteX53" fmla="*/ 609600 w 899160"/>
              <a:gd name="connsiteY53" fmla="*/ 1760220 h 1790700"/>
              <a:gd name="connsiteX54" fmla="*/ 563880 w 899160"/>
              <a:gd name="connsiteY54" fmla="*/ 1775460 h 1790700"/>
              <a:gd name="connsiteX55" fmla="*/ 495300 w 899160"/>
              <a:gd name="connsiteY55" fmla="*/ 1790700 h 1790700"/>
              <a:gd name="connsiteX56" fmla="*/ 388620 w 899160"/>
              <a:gd name="connsiteY56" fmla="*/ 1783080 h 1790700"/>
              <a:gd name="connsiteX57" fmla="*/ 342900 w 899160"/>
              <a:gd name="connsiteY57" fmla="*/ 1752600 h 1790700"/>
              <a:gd name="connsiteX58" fmla="*/ 320040 w 899160"/>
              <a:gd name="connsiteY58" fmla="*/ 1737360 h 1790700"/>
              <a:gd name="connsiteX59" fmla="*/ 274320 w 899160"/>
              <a:gd name="connsiteY59" fmla="*/ 1699260 h 1790700"/>
              <a:gd name="connsiteX60" fmla="*/ 251460 w 899160"/>
              <a:gd name="connsiteY60" fmla="*/ 1546860 h 1790700"/>
              <a:gd name="connsiteX61" fmla="*/ 228600 w 899160"/>
              <a:gd name="connsiteY61" fmla="*/ 1524000 h 1790700"/>
              <a:gd name="connsiteX62" fmla="*/ 213360 w 899160"/>
              <a:gd name="connsiteY62" fmla="*/ 1501140 h 1790700"/>
              <a:gd name="connsiteX63" fmla="*/ 198120 w 899160"/>
              <a:gd name="connsiteY63" fmla="*/ 1348740 h 1790700"/>
              <a:gd name="connsiteX64" fmla="*/ 190500 w 899160"/>
              <a:gd name="connsiteY64" fmla="*/ 1325880 h 1790700"/>
              <a:gd name="connsiteX65" fmla="*/ 182880 w 899160"/>
              <a:gd name="connsiteY65" fmla="*/ 1181100 h 1790700"/>
              <a:gd name="connsiteX66" fmla="*/ 175260 w 899160"/>
              <a:gd name="connsiteY66" fmla="*/ 1143000 h 1790700"/>
              <a:gd name="connsiteX67" fmla="*/ 190500 w 899160"/>
              <a:gd name="connsiteY67" fmla="*/ 1043940 h 1790700"/>
              <a:gd name="connsiteX68" fmla="*/ 182880 w 899160"/>
              <a:gd name="connsiteY68" fmla="*/ 929640 h 1790700"/>
              <a:gd name="connsiteX69" fmla="*/ 160020 w 899160"/>
              <a:gd name="connsiteY69" fmla="*/ 914400 h 1790700"/>
              <a:gd name="connsiteX70" fmla="*/ 121920 w 899160"/>
              <a:gd name="connsiteY70" fmla="*/ 906780 h 1790700"/>
              <a:gd name="connsiteX71" fmla="*/ 53340 w 899160"/>
              <a:gd name="connsiteY71" fmla="*/ 876300 h 1790700"/>
              <a:gd name="connsiteX72" fmla="*/ 60960 w 899160"/>
              <a:gd name="connsiteY72" fmla="*/ 784860 h 1790700"/>
              <a:gd name="connsiteX73" fmla="*/ 76200 w 899160"/>
              <a:gd name="connsiteY73" fmla="*/ 731520 h 1790700"/>
              <a:gd name="connsiteX74" fmla="*/ 53340 w 899160"/>
              <a:gd name="connsiteY74" fmla="*/ 662940 h 1790700"/>
              <a:gd name="connsiteX75" fmla="*/ 45720 w 899160"/>
              <a:gd name="connsiteY75" fmla="*/ 640080 h 1790700"/>
              <a:gd name="connsiteX76" fmla="*/ 22860 w 899160"/>
              <a:gd name="connsiteY7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15340 w 899160"/>
              <a:gd name="connsiteY38" fmla="*/ 922020 h 1790700"/>
              <a:gd name="connsiteX39" fmla="*/ 838200 w 899160"/>
              <a:gd name="connsiteY39" fmla="*/ 1150620 h 1790700"/>
              <a:gd name="connsiteX40" fmla="*/ 822960 w 899160"/>
              <a:gd name="connsiteY40" fmla="*/ 1173480 h 1790700"/>
              <a:gd name="connsiteX41" fmla="*/ 807720 w 899160"/>
              <a:gd name="connsiteY41" fmla="*/ 1219200 h 1790700"/>
              <a:gd name="connsiteX42" fmla="*/ 777240 w 899160"/>
              <a:gd name="connsiteY42" fmla="*/ 1264920 h 1790700"/>
              <a:gd name="connsiteX43" fmla="*/ 769620 w 899160"/>
              <a:gd name="connsiteY43" fmla="*/ 1386840 h 1790700"/>
              <a:gd name="connsiteX44" fmla="*/ 754380 w 899160"/>
              <a:gd name="connsiteY44" fmla="*/ 1409700 h 1790700"/>
              <a:gd name="connsiteX45" fmla="*/ 746760 w 899160"/>
              <a:gd name="connsiteY45" fmla="*/ 1432560 h 1790700"/>
              <a:gd name="connsiteX46" fmla="*/ 716280 w 899160"/>
              <a:gd name="connsiteY46" fmla="*/ 1478280 h 1790700"/>
              <a:gd name="connsiteX47" fmla="*/ 685800 w 899160"/>
              <a:gd name="connsiteY47" fmla="*/ 1569720 h 1790700"/>
              <a:gd name="connsiteX48" fmla="*/ 678180 w 899160"/>
              <a:gd name="connsiteY48" fmla="*/ 1592580 h 1790700"/>
              <a:gd name="connsiteX49" fmla="*/ 670560 w 899160"/>
              <a:gd name="connsiteY49" fmla="*/ 1615440 h 1790700"/>
              <a:gd name="connsiteX50" fmla="*/ 655320 w 899160"/>
              <a:gd name="connsiteY50" fmla="*/ 1676400 h 1790700"/>
              <a:gd name="connsiteX51" fmla="*/ 632460 w 899160"/>
              <a:gd name="connsiteY51" fmla="*/ 1729740 h 1790700"/>
              <a:gd name="connsiteX52" fmla="*/ 609600 w 899160"/>
              <a:gd name="connsiteY52" fmla="*/ 1760220 h 1790700"/>
              <a:gd name="connsiteX53" fmla="*/ 563880 w 899160"/>
              <a:gd name="connsiteY53" fmla="*/ 1775460 h 1790700"/>
              <a:gd name="connsiteX54" fmla="*/ 495300 w 899160"/>
              <a:gd name="connsiteY54" fmla="*/ 1790700 h 1790700"/>
              <a:gd name="connsiteX55" fmla="*/ 388620 w 899160"/>
              <a:gd name="connsiteY55" fmla="*/ 1783080 h 1790700"/>
              <a:gd name="connsiteX56" fmla="*/ 342900 w 899160"/>
              <a:gd name="connsiteY56" fmla="*/ 1752600 h 1790700"/>
              <a:gd name="connsiteX57" fmla="*/ 320040 w 899160"/>
              <a:gd name="connsiteY57" fmla="*/ 1737360 h 1790700"/>
              <a:gd name="connsiteX58" fmla="*/ 274320 w 899160"/>
              <a:gd name="connsiteY58" fmla="*/ 1699260 h 1790700"/>
              <a:gd name="connsiteX59" fmla="*/ 251460 w 899160"/>
              <a:gd name="connsiteY59" fmla="*/ 1546860 h 1790700"/>
              <a:gd name="connsiteX60" fmla="*/ 228600 w 899160"/>
              <a:gd name="connsiteY60" fmla="*/ 1524000 h 1790700"/>
              <a:gd name="connsiteX61" fmla="*/ 213360 w 899160"/>
              <a:gd name="connsiteY61" fmla="*/ 1501140 h 1790700"/>
              <a:gd name="connsiteX62" fmla="*/ 198120 w 899160"/>
              <a:gd name="connsiteY62" fmla="*/ 1348740 h 1790700"/>
              <a:gd name="connsiteX63" fmla="*/ 190500 w 899160"/>
              <a:gd name="connsiteY63" fmla="*/ 1325880 h 1790700"/>
              <a:gd name="connsiteX64" fmla="*/ 182880 w 899160"/>
              <a:gd name="connsiteY64" fmla="*/ 1181100 h 1790700"/>
              <a:gd name="connsiteX65" fmla="*/ 175260 w 899160"/>
              <a:gd name="connsiteY65" fmla="*/ 1143000 h 1790700"/>
              <a:gd name="connsiteX66" fmla="*/ 190500 w 899160"/>
              <a:gd name="connsiteY66" fmla="*/ 1043940 h 1790700"/>
              <a:gd name="connsiteX67" fmla="*/ 182880 w 899160"/>
              <a:gd name="connsiteY67" fmla="*/ 929640 h 1790700"/>
              <a:gd name="connsiteX68" fmla="*/ 160020 w 899160"/>
              <a:gd name="connsiteY68" fmla="*/ 914400 h 1790700"/>
              <a:gd name="connsiteX69" fmla="*/ 121920 w 899160"/>
              <a:gd name="connsiteY69" fmla="*/ 906780 h 1790700"/>
              <a:gd name="connsiteX70" fmla="*/ 53340 w 899160"/>
              <a:gd name="connsiteY70" fmla="*/ 876300 h 1790700"/>
              <a:gd name="connsiteX71" fmla="*/ 60960 w 899160"/>
              <a:gd name="connsiteY71" fmla="*/ 784860 h 1790700"/>
              <a:gd name="connsiteX72" fmla="*/ 76200 w 899160"/>
              <a:gd name="connsiteY72" fmla="*/ 731520 h 1790700"/>
              <a:gd name="connsiteX73" fmla="*/ 53340 w 899160"/>
              <a:gd name="connsiteY73" fmla="*/ 662940 h 1790700"/>
              <a:gd name="connsiteX74" fmla="*/ 45720 w 899160"/>
              <a:gd name="connsiteY74" fmla="*/ 640080 h 1790700"/>
              <a:gd name="connsiteX75" fmla="*/ 22860 w 899160"/>
              <a:gd name="connsiteY7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807720 w 899160"/>
              <a:gd name="connsiteY40" fmla="*/ 1219200 h 1790700"/>
              <a:gd name="connsiteX41" fmla="*/ 777240 w 899160"/>
              <a:gd name="connsiteY41" fmla="*/ 1264920 h 1790700"/>
              <a:gd name="connsiteX42" fmla="*/ 769620 w 899160"/>
              <a:gd name="connsiteY42" fmla="*/ 1386840 h 1790700"/>
              <a:gd name="connsiteX43" fmla="*/ 754380 w 899160"/>
              <a:gd name="connsiteY43" fmla="*/ 1409700 h 1790700"/>
              <a:gd name="connsiteX44" fmla="*/ 746760 w 899160"/>
              <a:gd name="connsiteY44" fmla="*/ 1432560 h 1790700"/>
              <a:gd name="connsiteX45" fmla="*/ 716280 w 899160"/>
              <a:gd name="connsiteY45" fmla="*/ 1478280 h 1790700"/>
              <a:gd name="connsiteX46" fmla="*/ 685800 w 899160"/>
              <a:gd name="connsiteY46" fmla="*/ 1569720 h 1790700"/>
              <a:gd name="connsiteX47" fmla="*/ 678180 w 899160"/>
              <a:gd name="connsiteY47" fmla="*/ 1592580 h 1790700"/>
              <a:gd name="connsiteX48" fmla="*/ 670560 w 899160"/>
              <a:gd name="connsiteY48" fmla="*/ 1615440 h 1790700"/>
              <a:gd name="connsiteX49" fmla="*/ 655320 w 899160"/>
              <a:gd name="connsiteY49" fmla="*/ 1676400 h 1790700"/>
              <a:gd name="connsiteX50" fmla="*/ 632460 w 899160"/>
              <a:gd name="connsiteY50" fmla="*/ 1729740 h 1790700"/>
              <a:gd name="connsiteX51" fmla="*/ 609600 w 899160"/>
              <a:gd name="connsiteY51" fmla="*/ 1760220 h 1790700"/>
              <a:gd name="connsiteX52" fmla="*/ 563880 w 899160"/>
              <a:gd name="connsiteY52" fmla="*/ 1775460 h 1790700"/>
              <a:gd name="connsiteX53" fmla="*/ 495300 w 899160"/>
              <a:gd name="connsiteY53" fmla="*/ 1790700 h 1790700"/>
              <a:gd name="connsiteX54" fmla="*/ 388620 w 899160"/>
              <a:gd name="connsiteY54" fmla="*/ 1783080 h 1790700"/>
              <a:gd name="connsiteX55" fmla="*/ 342900 w 899160"/>
              <a:gd name="connsiteY55" fmla="*/ 1752600 h 1790700"/>
              <a:gd name="connsiteX56" fmla="*/ 320040 w 899160"/>
              <a:gd name="connsiteY56" fmla="*/ 1737360 h 1790700"/>
              <a:gd name="connsiteX57" fmla="*/ 274320 w 899160"/>
              <a:gd name="connsiteY57" fmla="*/ 1699260 h 1790700"/>
              <a:gd name="connsiteX58" fmla="*/ 251460 w 899160"/>
              <a:gd name="connsiteY58" fmla="*/ 1546860 h 1790700"/>
              <a:gd name="connsiteX59" fmla="*/ 228600 w 899160"/>
              <a:gd name="connsiteY59" fmla="*/ 1524000 h 1790700"/>
              <a:gd name="connsiteX60" fmla="*/ 213360 w 899160"/>
              <a:gd name="connsiteY60" fmla="*/ 1501140 h 1790700"/>
              <a:gd name="connsiteX61" fmla="*/ 198120 w 899160"/>
              <a:gd name="connsiteY61" fmla="*/ 1348740 h 1790700"/>
              <a:gd name="connsiteX62" fmla="*/ 190500 w 899160"/>
              <a:gd name="connsiteY62" fmla="*/ 1325880 h 1790700"/>
              <a:gd name="connsiteX63" fmla="*/ 182880 w 899160"/>
              <a:gd name="connsiteY63" fmla="*/ 1181100 h 1790700"/>
              <a:gd name="connsiteX64" fmla="*/ 175260 w 899160"/>
              <a:gd name="connsiteY64" fmla="*/ 1143000 h 1790700"/>
              <a:gd name="connsiteX65" fmla="*/ 190500 w 899160"/>
              <a:gd name="connsiteY65" fmla="*/ 1043940 h 1790700"/>
              <a:gd name="connsiteX66" fmla="*/ 182880 w 899160"/>
              <a:gd name="connsiteY66" fmla="*/ 929640 h 1790700"/>
              <a:gd name="connsiteX67" fmla="*/ 160020 w 899160"/>
              <a:gd name="connsiteY67" fmla="*/ 914400 h 1790700"/>
              <a:gd name="connsiteX68" fmla="*/ 121920 w 899160"/>
              <a:gd name="connsiteY68" fmla="*/ 906780 h 1790700"/>
              <a:gd name="connsiteX69" fmla="*/ 53340 w 899160"/>
              <a:gd name="connsiteY69" fmla="*/ 876300 h 1790700"/>
              <a:gd name="connsiteX70" fmla="*/ 60960 w 899160"/>
              <a:gd name="connsiteY70" fmla="*/ 784860 h 1790700"/>
              <a:gd name="connsiteX71" fmla="*/ 76200 w 899160"/>
              <a:gd name="connsiteY71" fmla="*/ 731520 h 1790700"/>
              <a:gd name="connsiteX72" fmla="*/ 53340 w 899160"/>
              <a:gd name="connsiteY72" fmla="*/ 662940 h 1790700"/>
              <a:gd name="connsiteX73" fmla="*/ 45720 w 899160"/>
              <a:gd name="connsiteY73" fmla="*/ 640080 h 1790700"/>
              <a:gd name="connsiteX74" fmla="*/ 22860 w 899160"/>
              <a:gd name="connsiteY7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822960 w 899160"/>
              <a:gd name="connsiteY39" fmla="*/ 1173480 h 1790700"/>
              <a:gd name="connsiteX40" fmla="*/ 777240 w 899160"/>
              <a:gd name="connsiteY40" fmla="*/ 1264920 h 1790700"/>
              <a:gd name="connsiteX41" fmla="*/ 769620 w 899160"/>
              <a:gd name="connsiteY41" fmla="*/ 1386840 h 1790700"/>
              <a:gd name="connsiteX42" fmla="*/ 754380 w 899160"/>
              <a:gd name="connsiteY42" fmla="*/ 1409700 h 1790700"/>
              <a:gd name="connsiteX43" fmla="*/ 746760 w 899160"/>
              <a:gd name="connsiteY43" fmla="*/ 1432560 h 1790700"/>
              <a:gd name="connsiteX44" fmla="*/ 716280 w 899160"/>
              <a:gd name="connsiteY44" fmla="*/ 1478280 h 1790700"/>
              <a:gd name="connsiteX45" fmla="*/ 685800 w 899160"/>
              <a:gd name="connsiteY45" fmla="*/ 1569720 h 1790700"/>
              <a:gd name="connsiteX46" fmla="*/ 678180 w 899160"/>
              <a:gd name="connsiteY46" fmla="*/ 1592580 h 1790700"/>
              <a:gd name="connsiteX47" fmla="*/ 670560 w 899160"/>
              <a:gd name="connsiteY47" fmla="*/ 1615440 h 1790700"/>
              <a:gd name="connsiteX48" fmla="*/ 655320 w 899160"/>
              <a:gd name="connsiteY48" fmla="*/ 1676400 h 1790700"/>
              <a:gd name="connsiteX49" fmla="*/ 632460 w 899160"/>
              <a:gd name="connsiteY49" fmla="*/ 1729740 h 1790700"/>
              <a:gd name="connsiteX50" fmla="*/ 609600 w 899160"/>
              <a:gd name="connsiteY50" fmla="*/ 1760220 h 1790700"/>
              <a:gd name="connsiteX51" fmla="*/ 563880 w 899160"/>
              <a:gd name="connsiteY51" fmla="*/ 1775460 h 1790700"/>
              <a:gd name="connsiteX52" fmla="*/ 495300 w 899160"/>
              <a:gd name="connsiteY52" fmla="*/ 1790700 h 1790700"/>
              <a:gd name="connsiteX53" fmla="*/ 388620 w 899160"/>
              <a:gd name="connsiteY53" fmla="*/ 1783080 h 1790700"/>
              <a:gd name="connsiteX54" fmla="*/ 342900 w 899160"/>
              <a:gd name="connsiteY54" fmla="*/ 1752600 h 1790700"/>
              <a:gd name="connsiteX55" fmla="*/ 320040 w 899160"/>
              <a:gd name="connsiteY55" fmla="*/ 1737360 h 1790700"/>
              <a:gd name="connsiteX56" fmla="*/ 274320 w 899160"/>
              <a:gd name="connsiteY56" fmla="*/ 1699260 h 1790700"/>
              <a:gd name="connsiteX57" fmla="*/ 251460 w 899160"/>
              <a:gd name="connsiteY57" fmla="*/ 1546860 h 1790700"/>
              <a:gd name="connsiteX58" fmla="*/ 228600 w 899160"/>
              <a:gd name="connsiteY58" fmla="*/ 1524000 h 1790700"/>
              <a:gd name="connsiteX59" fmla="*/ 213360 w 899160"/>
              <a:gd name="connsiteY59" fmla="*/ 1501140 h 1790700"/>
              <a:gd name="connsiteX60" fmla="*/ 198120 w 899160"/>
              <a:gd name="connsiteY60" fmla="*/ 1348740 h 1790700"/>
              <a:gd name="connsiteX61" fmla="*/ 190500 w 899160"/>
              <a:gd name="connsiteY61" fmla="*/ 1325880 h 1790700"/>
              <a:gd name="connsiteX62" fmla="*/ 182880 w 899160"/>
              <a:gd name="connsiteY62" fmla="*/ 1181100 h 1790700"/>
              <a:gd name="connsiteX63" fmla="*/ 175260 w 899160"/>
              <a:gd name="connsiteY63" fmla="*/ 1143000 h 1790700"/>
              <a:gd name="connsiteX64" fmla="*/ 190500 w 899160"/>
              <a:gd name="connsiteY64" fmla="*/ 1043940 h 1790700"/>
              <a:gd name="connsiteX65" fmla="*/ 182880 w 899160"/>
              <a:gd name="connsiteY65" fmla="*/ 929640 h 1790700"/>
              <a:gd name="connsiteX66" fmla="*/ 160020 w 899160"/>
              <a:gd name="connsiteY66" fmla="*/ 914400 h 1790700"/>
              <a:gd name="connsiteX67" fmla="*/ 121920 w 899160"/>
              <a:gd name="connsiteY67" fmla="*/ 906780 h 1790700"/>
              <a:gd name="connsiteX68" fmla="*/ 53340 w 899160"/>
              <a:gd name="connsiteY68" fmla="*/ 876300 h 1790700"/>
              <a:gd name="connsiteX69" fmla="*/ 60960 w 899160"/>
              <a:gd name="connsiteY69" fmla="*/ 784860 h 1790700"/>
              <a:gd name="connsiteX70" fmla="*/ 76200 w 899160"/>
              <a:gd name="connsiteY70" fmla="*/ 731520 h 1790700"/>
              <a:gd name="connsiteX71" fmla="*/ 53340 w 899160"/>
              <a:gd name="connsiteY71" fmla="*/ 662940 h 1790700"/>
              <a:gd name="connsiteX72" fmla="*/ 45720 w 899160"/>
              <a:gd name="connsiteY72" fmla="*/ 640080 h 1790700"/>
              <a:gd name="connsiteX73" fmla="*/ 22860 w 899160"/>
              <a:gd name="connsiteY7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77240 w 899160"/>
              <a:gd name="connsiteY39" fmla="*/ 1264920 h 1790700"/>
              <a:gd name="connsiteX40" fmla="*/ 769620 w 899160"/>
              <a:gd name="connsiteY40" fmla="*/ 1386840 h 1790700"/>
              <a:gd name="connsiteX41" fmla="*/ 754380 w 899160"/>
              <a:gd name="connsiteY41" fmla="*/ 1409700 h 1790700"/>
              <a:gd name="connsiteX42" fmla="*/ 746760 w 899160"/>
              <a:gd name="connsiteY42" fmla="*/ 1432560 h 1790700"/>
              <a:gd name="connsiteX43" fmla="*/ 716280 w 899160"/>
              <a:gd name="connsiteY43" fmla="*/ 1478280 h 1790700"/>
              <a:gd name="connsiteX44" fmla="*/ 685800 w 899160"/>
              <a:gd name="connsiteY44" fmla="*/ 1569720 h 1790700"/>
              <a:gd name="connsiteX45" fmla="*/ 678180 w 899160"/>
              <a:gd name="connsiteY45" fmla="*/ 1592580 h 1790700"/>
              <a:gd name="connsiteX46" fmla="*/ 670560 w 899160"/>
              <a:gd name="connsiteY46" fmla="*/ 1615440 h 1790700"/>
              <a:gd name="connsiteX47" fmla="*/ 655320 w 899160"/>
              <a:gd name="connsiteY47" fmla="*/ 1676400 h 1790700"/>
              <a:gd name="connsiteX48" fmla="*/ 632460 w 899160"/>
              <a:gd name="connsiteY48" fmla="*/ 1729740 h 1790700"/>
              <a:gd name="connsiteX49" fmla="*/ 609600 w 899160"/>
              <a:gd name="connsiteY49" fmla="*/ 1760220 h 1790700"/>
              <a:gd name="connsiteX50" fmla="*/ 563880 w 899160"/>
              <a:gd name="connsiteY50" fmla="*/ 1775460 h 1790700"/>
              <a:gd name="connsiteX51" fmla="*/ 495300 w 899160"/>
              <a:gd name="connsiteY51" fmla="*/ 1790700 h 1790700"/>
              <a:gd name="connsiteX52" fmla="*/ 388620 w 899160"/>
              <a:gd name="connsiteY52" fmla="*/ 1783080 h 1790700"/>
              <a:gd name="connsiteX53" fmla="*/ 342900 w 899160"/>
              <a:gd name="connsiteY53" fmla="*/ 1752600 h 1790700"/>
              <a:gd name="connsiteX54" fmla="*/ 320040 w 899160"/>
              <a:gd name="connsiteY54" fmla="*/ 1737360 h 1790700"/>
              <a:gd name="connsiteX55" fmla="*/ 274320 w 899160"/>
              <a:gd name="connsiteY55" fmla="*/ 1699260 h 1790700"/>
              <a:gd name="connsiteX56" fmla="*/ 251460 w 899160"/>
              <a:gd name="connsiteY56" fmla="*/ 1546860 h 1790700"/>
              <a:gd name="connsiteX57" fmla="*/ 228600 w 899160"/>
              <a:gd name="connsiteY57" fmla="*/ 1524000 h 1790700"/>
              <a:gd name="connsiteX58" fmla="*/ 213360 w 899160"/>
              <a:gd name="connsiteY58" fmla="*/ 1501140 h 1790700"/>
              <a:gd name="connsiteX59" fmla="*/ 198120 w 899160"/>
              <a:gd name="connsiteY59" fmla="*/ 1348740 h 1790700"/>
              <a:gd name="connsiteX60" fmla="*/ 190500 w 899160"/>
              <a:gd name="connsiteY60" fmla="*/ 1325880 h 1790700"/>
              <a:gd name="connsiteX61" fmla="*/ 182880 w 899160"/>
              <a:gd name="connsiteY61" fmla="*/ 1181100 h 1790700"/>
              <a:gd name="connsiteX62" fmla="*/ 175260 w 899160"/>
              <a:gd name="connsiteY62" fmla="*/ 1143000 h 1790700"/>
              <a:gd name="connsiteX63" fmla="*/ 190500 w 899160"/>
              <a:gd name="connsiteY63" fmla="*/ 1043940 h 1790700"/>
              <a:gd name="connsiteX64" fmla="*/ 182880 w 899160"/>
              <a:gd name="connsiteY64" fmla="*/ 929640 h 1790700"/>
              <a:gd name="connsiteX65" fmla="*/ 160020 w 899160"/>
              <a:gd name="connsiteY65" fmla="*/ 914400 h 1790700"/>
              <a:gd name="connsiteX66" fmla="*/ 121920 w 899160"/>
              <a:gd name="connsiteY66" fmla="*/ 906780 h 1790700"/>
              <a:gd name="connsiteX67" fmla="*/ 53340 w 899160"/>
              <a:gd name="connsiteY67" fmla="*/ 876300 h 1790700"/>
              <a:gd name="connsiteX68" fmla="*/ 60960 w 899160"/>
              <a:gd name="connsiteY68" fmla="*/ 784860 h 1790700"/>
              <a:gd name="connsiteX69" fmla="*/ 76200 w 899160"/>
              <a:gd name="connsiteY69" fmla="*/ 731520 h 1790700"/>
              <a:gd name="connsiteX70" fmla="*/ 53340 w 899160"/>
              <a:gd name="connsiteY70" fmla="*/ 662940 h 1790700"/>
              <a:gd name="connsiteX71" fmla="*/ 45720 w 899160"/>
              <a:gd name="connsiteY71" fmla="*/ 640080 h 1790700"/>
              <a:gd name="connsiteX72" fmla="*/ 22860 w 899160"/>
              <a:gd name="connsiteY7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716280 w 899160"/>
              <a:gd name="connsiteY42" fmla="*/ 1478280 h 1790700"/>
              <a:gd name="connsiteX43" fmla="*/ 685800 w 899160"/>
              <a:gd name="connsiteY43" fmla="*/ 1569720 h 1790700"/>
              <a:gd name="connsiteX44" fmla="*/ 678180 w 899160"/>
              <a:gd name="connsiteY44" fmla="*/ 1592580 h 1790700"/>
              <a:gd name="connsiteX45" fmla="*/ 670560 w 899160"/>
              <a:gd name="connsiteY45" fmla="*/ 1615440 h 1790700"/>
              <a:gd name="connsiteX46" fmla="*/ 655320 w 899160"/>
              <a:gd name="connsiteY46" fmla="*/ 1676400 h 1790700"/>
              <a:gd name="connsiteX47" fmla="*/ 632460 w 899160"/>
              <a:gd name="connsiteY47" fmla="*/ 1729740 h 1790700"/>
              <a:gd name="connsiteX48" fmla="*/ 609600 w 899160"/>
              <a:gd name="connsiteY48" fmla="*/ 1760220 h 1790700"/>
              <a:gd name="connsiteX49" fmla="*/ 563880 w 899160"/>
              <a:gd name="connsiteY49" fmla="*/ 1775460 h 1790700"/>
              <a:gd name="connsiteX50" fmla="*/ 495300 w 899160"/>
              <a:gd name="connsiteY50" fmla="*/ 1790700 h 1790700"/>
              <a:gd name="connsiteX51" fmla="*/ 388620 w 899160"/>
              <a:gd name="connsiteY51" fmla="*/ 1783080 h 1790700"/>
              <a:gd name="connsiteX52" fmla="*/ 342900 w 899160"/>
              <a:gd name="connsiteY52" fmla="*/ 1752600 h 1790700"/>
              <a:gd name="connsiteX53" fmla="*/ 320040 w 899160"/>
              <a:gd name="connsiteY53" fmla="*/ 1737360 h 1790700"/>
              <a:gd name="connsiteX54" fmla="*/ 274320 w 899160"/>
              <a:gd name="connsiteY54" fmla="*/ 1699260 h 1790700"/>
              <a:gd name="connsiteX55" fmla="*/ 251460 w 899160"/>
              <a:gd name="connsiteY55" fmla="*/ 1546860 h 1790700"/>
              <a:gd name="connsiteX56" fmla="*/ 228600 w 899160"/>
              <a:gd name="connsiteY56" fmla="*/ 1524000 h 1790700"/>
              <a:gd name="connsiteX57" fmla="*/ 213360 w 899160"/>
              <a:gd name="connsiteY57" fmla="*/ 1501140 h 1790700"/>
              <a:gd name="connsiteX58" fmla="*/ 198120 w 899160"/>
              <a:gd name="connsiteY58" fmla="*/ 1348740 h 1790700"/>
              <a:gd name="connsiteX59" fmla="*/ 190500 w 899160"/>
              <a:gd name="connsiteY59" fmla="*/ 1325880 h 1790700"/>
              <a:gd name="connsiteX60" fmla="*/ 182880 w 899160"/>
              <a:gd name="connsiteY60" fmla="*/ 1181100 h 1790700"/>
              <a:gd name="connsiteX61" fmla="*/ 175260 w 899160"/>
              <a:gd name="connsiteY61" fmla="*/ 1143000 h 1790700"/>
              <a:gd name="connsiteX62" fmla="*/ 190500 w 899160"/>
              <a:gd name="connsiteY62" fmla="*/ 1043940 h 1790700"/>
              <a:gd name="connsiteX63" fmla="*/ 182880 w 899160"/>
              <a:gd name="connsiteY63" fmla="*/ 929640 h 1790700"/>
              <a:gd name="connsiteX64" fmla="*/ 160020 w 899160"/>
              <a:gd name="connsiteY64" fmla="*/ 914400 h 1790700"/>
              <a:gd name="connsiteX65" fmla="*/ 121920 w 899160"/>
              <a:gd name="connsiteY65" fmla="*/ 906780 h 1790700"/>
              <a:gd name="connsiteX66" fmla="*/ 53340 w 899160"/>
              <a:gd name="connsiteY66" fmla="*/ 876300 h 1790700"/>
              <a:gd name="connsiteX67" fmla="*/ 60960 w 899160"/>
              <a:gd name="connsiteY67" fmla="*/ 784860 h 1790700"/>
              <a:gd name="connsiteX68" fmla="*/ 76200 w 899160"/>
              <a:gd name="connsiteY68" fmla="*/ 731520 h 1790700"/>
              <a:gd name="connsiteX69" fmla="*/ 53340 w 899160"/>
              <a:gd name="connsiteY69" fmla="*/ 662940 h 1790700"/>
              <a:gd name="connsiteX70" fmla="*/ 45720 w 899160"/>
              <a:gd name="connsiteY70" fmla="*/ 640080 h 1790700"/>
              <a:gd name="connsiteX71" fmla="*/ 22860 w 899160"/>
              <a:gd name="connsiteY7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70560 w 899160"/>
              <a:gd name="connsiteY44" fmla="*/ 1615440 h 1790700"/>
              <a:gd name="connsiteX45" fmla="*/ 655320 w 899160"/>
              <a:gd name="connsiteY45" fmla="*/ 1676400 h 1790700"/>
              <a:gd name="connsiteX46" fmla="*/ 632460 w 899160"/>
              <a:gd name="connsiteY46" fmla="*/ 1729740 h 1790700"/>
              <a:gd name="connsiteX47" fmla="*/ 609600 w 899160"/>
              <a:gd name="connsiteY47" fmla="*/ 1760220 h 1790700"/>
              <a:gd name="connsiteX48" fmla="*/ 563880 w 899160"/>
              <a:gd name="connsiteY48" fmla="*/ 1775460 h 1790700"/>
              <a:gd name="connsiteX49" fmla="*/ 495300 w 899160"/>
              <a:gd name="connsiteY49" fmla="*/ 1790700 h 1790700"/>
              <a:gd name="connsiteX50" fmla="*/ 388620 w 899160"/>
              <a:gd name="connsiteY50" fmla="*/ 1783080 h 1790700"/>
              <a:gd name="connsiteX51" fmla="*/ 342900 w 899160"/>
              <a:gd name="connsiteY51" fmla="*/ 1752600 h 1790700"/>
              <a:gd name="connsiteX52" fmla="*/ 320040 w 899160"/>
              <a:gd name="connsiteY52" fmla="*/ 1737360 h 1790700"/>
              <a:gd name="connsiteX53" fmla="*/ 274320 w 899160"/>
              <a:gd name="connsiteY53" fmla="*/ 1699260 h 1790700"/>
              <a:gd name="connsiteX54" fmla="*/ 251460 w 899160"/>
              <a:gd name="connsiteY54" fmla="*/ 1546860 h 1790700"/>
              <a:gd name="connsiteX55" fmla="*/ 228600 w 899160"/>
              <a:gd name="connsiteY55" fmla="*/ 1524000 h 1790700"/>
              <a:gd name="connsiteX56" fmla="*/ 213360 w 899160"/>
              <a:gd name="connsiteY56" fmla="*/ 1501140 h 1790700"/>
              <a:gd name="connsiteX57" fmla="*/ 198120 w 899160"/>
              <a:gd name="connsiteY57" fmla="*/ 1348740 h 1790700"/>
              <a:gd name="connsiteX58" fmla="*/ 190500 w 899160"/>
              <a:gd name="connsiteY58" fmla="*/ 1325880 h 1790700"/>
              <a:gd name="connsiteX59" fmla="*/ 182880 w 899160"/>
              <a:gd name="connsiteY59" fmla="*/ 1181100 h 1790700"/>
              <a:gd name="connsiteX60" fmla="*/ 175260 w 899160"/>
              <a:gd name="connsiteY60" fmla="*/ 1143000 h 1790700"/>
              <a:gd name="connsiteX61" fmla="*/ 190500 w 899160"/>
              <a:gd name="connsiteY61" fmla="*/ 1043940 h 1790700"/>
              <a:gd name="connsiteX62" fmla="*/ 182880 w 899160"/>
              <a:gd name="connsiteY62" fmla="*/ 929640 h 1790700"/>
              <a:gd name="connsiteX63" fmla="*/ 160020 w 899160"/>
              <a:gd name="connsiteY63" fmla="*/ 914400 h 1790700"/>
              <a:gd name="connsiteX64" fmla="*/ 121920 w 899160"/>
              <a:gd name="connsiteY64" fmla="*/ 906780 h 1790700"/>
              <a:gd name="connsiteX65" fmla="*/ 53340 w 899160"/>
              <a:gd name="connsiteY65" fmla="*/ 876300 h 1790700"/>
              <a:gd name="connsiteX66" fmla="*/ 60960 w 899160"/>
              <a:gd name="connsiteY66" fmla="*/ 784860 h 1790700"/>
              <a:gd name="connsiteX67" fmla="*/ 76200 w 899160"/>
              <a:gd name="connsiteY67" fmla="*/ 731520 h 1790700"/>
              <a:gd name="connsiteX68" fmla="*/ 53340 w 899160"/>
              <a:gd name="connsiteY68" fmla="*/ 662940 h 1790700"/>
              <a:gd name="connsiteX69" fmla="*/ 45720 w 899160"/>
              <a:gd name="connsiteY69" fmla="*/ 640080 h 1790700"/>
              <a:gd name="connsiteX70" fmla="*/ 22860 w 899160"/>
              <a:gd name="connsiteY7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55320 w 899160"/>
              <a:gd name="connsiteY44" fmla="*/ 1676400 h 1790700"/>
              <a:gd name="connsiteX45" fmla="*/ 632460 w 899160"/>
              <a:gd name="connsiteY45" fmla="*/ 1729740 h 1790700"/>
              <a:gd name="connsiteX46" fmla="*/ 609600 w 899160"/>
              <a:gd name="connsiteY46" fmla="*/ 1760220 h 1790700"/>
              <a:gd name="connsiteX47" fmla="*/ 563880 w 899160"/>
              <a:gd name="connsiteY47" fmla="*/ 1775460 h 1790700"/>
              <a:gd name="connsiteX48" fmla="*/ 495300 w 899160"/>
              <a:gd name="connsiteY48" fmla="*/ 1790700 h 1790700"/>
              <a:gd name="connsiteX49" fmla="*/ 388620 w 899160"/>
              <a:gd name="connsiteY49" fmla="*/ 1783080 h 1790700"/>
              <a:gd name="connsiteX50" fmla="*/ 342900 w 899160"/>
              <a:gd name="connsiteY50" fmla="*/ 1752600 h 1790700"/>
              <a:gd name="connsiteX51" fmla="*/ 320040 w 899160"/>
              <a:gd name="connsiteY51" fmla="*/ 1737360 h 1790700"/>
              <a:gd name="connsiteX52" fmla="*/ 274320 w 899160"/>
              <a:gd name="connsiteY52" fmla="*/ 1699260 h 1790700"/>
              <a:gd name="connsiteX53" fmla="*/ 251460 w 899160"/>
              <a:gd name="connsiteY53" fmla="*/ 1546860 h 1790700"/>
              <a:gd name="connsiteX54" fmla="*/ 228600 w 899160"/>
              <a:gd name="connsiteY54" fmla="*/ 1524000 h 1790700"/>
              <a:gd name="connsiteX55" fmla="*/ 213360 w 899160"/>
              <a:gd name="connsiteY55" fmla="*/ 1501140 h 1790700"/>
              <a:gd name="connsiteX56" fmla="*/ 198120 w 899160"/>
              <a:gd name="connsiteY56" fmla="*/ 1348740 h 1790700"/>
              <a:gd name="connsiteX57" fmla="*/ 190500 w 899160"/>
              <a:gd name="connsiteY57" fmla="*/ 1325880 h 1790700"/>
              <a:gd name="connsiteX58" fmla="*/ 182880 w 899160"/>
              <a:gd name="connsiteY58" fmla="*/ 1181100 h 1790700"/>
              <a:gd name="connsiteX59" fmla="*/ 175260 w 899160"/>
              <a:gd name="connsiteY59" fmla="*/ 1143000 h 1790700"/>
              <a:gd name="connsiteX60" fmla="*/ 190500 w 899160"/>
              <a:gd name="connsiteY60" fmla="*/ 1043940 h 1790700"/>
              <a:gd name="connsiteX61" fmla="*/ 182880 w 899160"/>
              <a:gd name="connsiteY61" fmla="*/ 929640 h 1790700"/>
              <a:gd name="connsiteX62" fmla="*/ 160020 w 899160"/>
              <a:gd name="connsiteY62" fmla="*/ 914400 h 1790700"/>
              <a:gd name="connsiteX63" fmla="*/ 121920 w 899160"/>
              <a:gd name="connsiteY63" fmla="*/ 906780 h 1790700"/>
              <a:gd name="connsiteX64" fmla="*/ 53340 w 899160"/>
              <a:gd name="connsiteY64" fmla="*/ 876300 h 1790700"/>
              <a:gd name="connsiteX65" fmla="*/ 60960 w 899160"/>
              <a:gd name="connsiteY65" fmla="*/ 784860 h 1790700"/>
              <a:gd name="connsiteX66" fmla="*/ 76200 w 899160"/>
              <a:gd name="connsiteY66" fmla="*/ 731520 h 1790700"/>
              <a:gd name="connsiteX67" fmla="*/ 53340 w 899160"/>
              <a:gd name="connsiteY67" fmla="*/ 662940 h 1790700"/>
              <a:gd name="connsiteX68" fmla="*/ 45720 w 899160"/>
              <a:gd name="connsiteY68" fmla="*/ 640080 h 1790700"/>
              <a:gd name="connsiteX69" fmla="*/ 22860 w 899160"/>
              <a:gd name="connsiteY6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746760 w 899160"/>
              <a:gd name="connsiteY41" fmla="*/ 1432560 h 1790700"/>
              <a:gd name="connsiteX42" fmla="*/ 685800 w 899160"/>
              <a:gd name="connsiteY42" fmla="*/ 1569720 h 1790700"/>
              <a:gd name="connsiteX43" fmla="*/ 678180 w 899160"/>
              <a:gd name="connsiteY43" fmla="*/ 1592580 h 1790700"/>
              <a:gd name="connsiteX44" fmla="*/ 632460 w 899160"/>
              <a:gd name="connsiteY44" fmla="*/ 1729740 h 1790700"/>
              <a:gd name="connsiteX45" fmla="*/ 609600 w 899160"/>
              <a:gd name="connsiteY45" fmla="*/ 1760220 h 1790700"/>
              <a:gd name="connsiteX46" fmla="*/ 563880 w 899160"/>
              <a:gd name="connsiteY46" fmla="*/ 1775460 h 1790700"/>
              <a:gd name="connsiteX47" fmla="*/ 495300 w 899160"/>
              <a:gd name="connsiteY47" fmla="*/ 1790700 h 1790700"/>
              <a:gd name="connsiteX48" fmla="*/ 388620 w 899160"/>
              <a:gd name="connsiteY48" fmla="*/ 1783080 h 1790700"/>
              <a:gd name="connsiteX49" fmla="*/ 342900 w 899160"/>
              <a:gd name="connsiteY49" fmla="*/ 1752600 h 1790700"/>
              <a:gd name="connsiteX50" fmla="*/ 320040 w 899160"/>
              <a:gd name="connsiteY50" fmla="*/ 1737360 h 1790700"/>
              <a:gd name="connsiteX51" fmla="*/ 274320 w 899160"/>
              <a:gd name="connsiteY51" fmla="*/ 1699260 h 1790700"/>
              <a:gd name="connsiteX52" fmla="*/ 251460 w 899160"/>
              <a:gd name="connsiteY52" fmla="*/ 1546860 h 1790700"/>
              <a:gd name="connsiteX53" fmla="*/ 228600 w 899160"/>
              <a:gd name="connsiteY53" fmla="*/ 1524000 h 1790700"/>
              <a:gd name="connsiteX54" fmla="*/ 213360 w 899160"/>
              <a:gd name="connsiteY54" fmla="*/ 1501140 h 1790700"/>
              <a:gd name="connsiteX55" fmla="*/ 198120 w 899160"/>
              <a:gd name="connsiteY55" fmla="*/ 1348740 h 1790700"/>
              <a:gd name="connsiteX56" fmla="*/ 190500 w 899160"/>
              <a:gd name="connsiteY56" fmla="*/ 1325880 h 1790700"/>
              <a:gd name="connsiteX57" fmla="*/ 182880 w 899160"/>
              <a:gd name="connsiteY57" fmla="*/ 1181100 h 1790700"/>
              <a:gd name="connsiteX58" fmla="*/ 175260 w 899160"/>
              <a:gd name="connsiteY58" fmla="*/ 1143000 h 1790700"/>
              <a:gd name="connsiteX59" fmla="*/ 190500 w 899160"/>
              <a:gd name="connsiteY59" fmla="*/ 1043940 h 1790700"/>
              <a:gd name="connsiteX60" fmla="*/ 182880 w 899160"/>
              <a:gd name="connsiteY60" fmla="*/ 929640 h 1790700"/>
              <a:gd name="connsiteX61" fmla="*/ 160020 w 899160"/>
              <a:gd name="connsiteY61" fmla="*/ 914400 h 1790700"/>
              <a:gd name="connsiteX62" fmla="*/ 121920 w 899160"/>
              <a:gd name="connsiteY62" fmla="*/ 906780 h 1790700"/>
              <a:gd name="connsiteX63" fmla="*/ 53340 w 899160"/>
              <a:gd name="connsiteY63" fmla="*/ 876300 h 1790700"/>
              <a:gd name="connsiteX64" fmla="*/ 60960 w 899160"/>
              <a:gd name="connsiteY64" fmla="*/ 784860 h 1790700"/>
              <a:gd name="connsiteX65" fmla="*/ 76200 w 899160"/>
              <a:gd name="connsiteY65" fmla="*/ 731520 h 1790700"/>
              <a:gd name="connsiteX66" fmla="*/ 53340 w 899160"/>
              <a:gd name="connsiteY66" fmla="*/ 662940 h 1790700"/>
              <a:gd name="connsiteX67" fmla="*/ 45720 w 899160"/>
              <a:gd name="connsiteY67" fmla="*/ 640080 h 1790700"/>
              <a:gd name="connsiteX68" fmla="*/ 22860 w 899160"/>
              <a:gd name="connsiteY6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838200 w 899160"/>
              <a:gd name="connsiteY38" fmla="*/ 1150620 h 1790700"/>
              <a:gd name="connsiteX39" fmla="*/ 769620 w 899160"/>
              <a:gd name="connsiteY39" fmla="*/ 1386840 h 1790700"/>
              <a:gd name="connsiteX40" fmla="*/ 754380 w 899160"/>
              <a:gd name="connsiteY40" fmla="*/ 1409700 h 1790700"/>
              <a:gd name="connsiteX41" fmla="*/ 685800 w 899160"/>
              <a:gd name="connsiteY41" fmla="*/ 1569720 h 1790700"/>
              <a:gd name="connsiteX42" fmla="*/ 678180 w 899160"/>
              <a:gd name="connsiteY42" fmla="*/ 1592580 h 1790700"/>
              <a:gd name="connsiteX43" fmla="*/ 632460 w 899160"/>
              <a:gd name="connsiteY43" fmla="*/ 1729740 h 1790700"/>
              <a:gd name="connsiteX44" fmla="*/ 609600 w 899160"/>
              <a:gd name="connsiteY44" fmla="*/ 1760220 h 1790700"/>
              <a:gd name="connsiteX45" fmla="*/ 563880 w 899160"/>
              <a:gd name="connsiteY45" fmla="*/ 1775460 h 1790700"/>
              <a:gd name="connsiteX46" fmla="*/ 495300 w 899160"/>
              <a:gd name="connsiteY46" fmla="*/ 1790700 h 1790700"/>
              <a:gd name="connsiteX47" fmla="*/ 388620 w 899160"/>
              <a:gd name="connsiteY47" fmla="*/ 1783080 h 1790700"/>
              <a:gd name="connsiteX48" fmla="*/ 342900 w 899160"/>
              <a:gd name="connsiteY48" fmla="*/ 1752600 h 1790700"/>
              <a:gd name="connsiteX49" fmla="*/ 320040 w 899160"/>
              <a:gd name="connsiteY49" fmla="*/ 1737360 h 1790700"/>
              <a:gd name="connsiteX50" fmla="*/ 274320 w 899160"/>
              <a:gd name="connsiteY50" fmla="*/ 1699260 h 1790700"/>
              <a:gd name="connsiteX51" fmla="*/ 251460 w 899160"/>
              <a:gd name="connsiteY51" fmla="*/ 1546860 h 1790700"/>
              <a:gd name="connsiteX52" fmla="*/ 228600 w 899160"/>
              <a:gd name="connsiteY52" fmla="*/ 1524000 h 1790700"/>
              <a:gd name="connsiteX53" fmla="*/ 213360 w 899160"/>
              <a:gd name="connsiteY53" fmla="*/ 1501140 h 1790700"/>
              <a:gd name="connsiteX54" fmla="*/ 198120 w 899160"/>
              <a:gd name="connsiteY54" fmla="*/ 1348740 h 1790700"/>
              <a:gd name="connsiteX55" fmla="*/ 190500 w 899160"/>
              <a:gd name="connsiteY55" fmla="*/ 1325880 h 1790700"/>
              <a:gd name="connsiteX56" fmla="*/ 182880 w 899160"/>
              <a:gd name="connsiteY56" fmla="*/ 1181100 h 1790700"/>
              <a:gd name="connsiteX57" fmla="*/ 175260 w 899160"/>
              <a:gd name="connsiteY57" fmla="*/ 1143000 h 1790700"/>
              <a:gd name="connsiteX58" fmla="*/ 190500 w 899160"/>
              <a:gd name="connsiteY58" fmla="*/ 1043940 h 1790700"/>
              <a:gd name="connsiteX59" fmla="*/ 182880 w 899160"/>
              <a:gd name="connsiteY59" fmla="*/ 929640 h 1790700"/>
              <a:gd name="connsiteX60" fmla="*/ 160020 w 899160"/>
              <a:gd name="connsiteY60" fmla="*/ 914400 h 1790700"/>
              <a:gd name="connsiteX61" fmla="*/ 121920 w 899160"/>
              <a:gd name="connsiteY61" fmla="*/ 906780 h 1790700"/>
              <a:gd name="connsiteX62" fmla="*/ 53340 w 899160"/>
              <a:gd name="connsiteY62" fmla="*/ 876300 h 1790700"/>
              <a:gd name="connsiteX63" fmla="*/ 60960 w 899160"/>
              <a:gd name="connsiteY63" fmla="*/ 784860 h 1790700"/>
              <a:gd name="connsiteX64" fmla="*/ 76200 w 899160"/>
              <a:gd name="connsiteY64" fmla="*/ 731520 h 1790700"/>
              <a:gd name="connsiteX65" fmla="*/ 53340 w 899160"/>
              <a:gd name="connsiteY65" fmla="*/ 662940 h 1790700"/>
              <a:gd name="connsiteX66" fmla="*/ 45720 w 899160"/>
              <a:gd name="connsiteY66" fmla="*/ 640080 h 1790700"/>
              <a:gd name="connsiteX67" fmla="*/ 22860 w 899160"/>
              <a:gd name="connsiteY6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861060 w 899160"/>
              <a:gd name="connsiteY37" fmla="*/ 777240 h 1790700"/>
              <a:gd name="connsiteX38" fmla="*/ 769620 w 899160"/>
              <a:gd name="connsiteY38" fmla="*/ 1386840 h 1790700"/>
              <a:gd name="connsiteX39" fmla="*/ 754380 w 899160"/>
              <a:gd name="connsiteY39" fmla="*/ 1409700 h 1790700"/>
              <a:gd name="connsiteX40" fmla="*/ 685800 w 899160"/>
              <a:gd name="connsiteY40" fmla="*/ 1569720 h 1790700"/>
              <a:gd name="connsiteX41" fmla="*/ 678180 w 899160"/>
              <a:gd name="connsiteY41" fmla="*/ 1592580 h 1790700"/>
              <a:gd name="connsiteX42" fmla="*/ 632460 w 899160"/>
              <a:gd name="connsiteY42" fmla="*/ 1729740 h 1790700"/>
              <a:gd name="connsiteX43" fmla="*/ 609600 w 899160"/>
              <a:gd name="connsiteY43" fmla="*/ 1760220 h 1790700"/>
              <a:gd name="connsiteX44" fmla="*/ 563880 w 899160"/>
              <a:gd name="connsiteY44" fmla="*/ 1775460 h 1790700"/>
              <a:gd name="connsiteX45" fmla="*/ 495300 w 899160"/>
              <a:gd name="connsiteY45" fmla="*/ 1790700 h 1790700"/>
              <a:gd name="connsiteX46" fmla="*/ 388620 w 899160"/>
              <a:gd name="connsiteY46" fmla="*/ 1783080 h 1790700"/>
              <a:gd name="connsiteX47" fmla="*/ 342900 w 899160"/>
              <a:gd name="connsiteY47" fmla="*/ 1752600 h 1790700"/>
              <a:gd name="connsiteX48" fmla="*/ 320040 w 899160"/>
              <a:gd name="connsiteY48" fmla="*/ 1737360 h 1790700"/>
              <a:gd name="connsiteX49" fmla="*/ 274320 w 899160"/>
              <a:gd name="connsiteY49" fmla="*/ 1699260 h 1790700"/>
              <a:gd name="connsiteX50" fmla="*/ 251460 w 899160"/>
              <a:gd name="connsiteY50" fmla="*/ 1546860 h 1790700"/>
              <a:gd name="connsiteX51" fmla="*/ 228600 w 899160"/>
              <a:gd name="connsiteY51" fmla="*/ 1524000 h 1790700"/>
              <a:gd name="connsiteX52" fmla="*/ 213360 w 899160"/>
              <a:gd name="connsiteY52" fmla="*/ 1501140 h 1790700"/>
              <a:gd name="connsiteX53" fmla="*/ 198120 w 899160"/>
              <a:gd name="connsiteY53" fmla="*/ 1348740 h 1790700"/>
              <a:gd name="connsiteX54" fmla="*/ 190500 w 899160"/>
              <a:gd name="connsiteY54" fmla="*/ 1325880 h 1790700"/>
              <a:gd name="connsiteX55" fmla="*/ 182880 w 899160"/>
              <a:gd name="connsiteY55" fmla="*/ 1181100 h 1790700"/>
              <a:gd name="connsiteX56" fmla="*/ 175260 w 899160"/>
              <a:gd name="connsiteY56" fmla="*/ 1143000 h 1790700"/>
              <a:gd name="connsiteX57" fmla="*/ 190500 w 899160"/>
              <a:gd name="connsiteY57" fmla="*/ 1043940 h 1790700"/>
              <a:gd name="connsiteX58" fmla="*/ 182880 w 899160"/>
              <a:gd name="connsiteY58" fmla="*/ 929640 h 1790700"/>
              <a:gd name="connsiteX59" fmla="*/ 160020 w 899160"/>
              <a:gd name="connsiteY59" fmla="*/ 914400 h 1790700"/>
              <a:gd name="connsiteX60" fmla="*/ 121920 w 899160"/>
              <a:gd name="connsiteY60" fmla="*/ 906780 h 1790700"/>
              <a:gd name="connsiteX61" fmla="*/ 53340 w 899160"/>
              <a:gd name="connsiteY61" fmla="*/ 876300 h 1790700"/>
              <a:gd name="connsiteX62" fmla="*/ 60960 w 899160"/>
              <a:gd name="connsiteY62" fmla="*/ 784860 h 1790700"/>
              <a:gd name="connsiteX63" fmla="*/ 76200 w 899160"/>
              <a:gd name="connsiteY63" fmla="*/ 731520 h 1790700"/>
              <a:gd name="connsiteX64" fmla="*/ 53340 w 899160"/>
              <a:gd name="connsiteY64" fmla="*/ 662940 h 1790700"/>
              <a:gd name="connsiteX65" fmla="*/ 45720 w 899160"/>
              <a:gd name="connsiteY65" fmla="*/ 640080 h 1790700"/>
              <a:gd name="connsiteX66" fmla="*/ 22860 w 899160"/>
              <a:gd name="connsiteY6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883920 w 899160"/>
              <a:gd name="connsiteY36" fmla="*/ 701040 h 1790700"/>
              <a:gd name="connsiteX37" fmla="*/ 769620 w 899160"/>
              <a:gd name="connsiteY37" fmla="*/ 1386840 h 1790700"/>
              <a:gd name="connsiteX38" fmla="*/ 754380 w 899160"/>
              <a:gd name="connsiteY38" fmla="*/ 1409700 h 1790700"/>
              <a:gd name="connsiteX39" fmla="*/ 685800 w 899160"/>
              <a:gd name="connsiteY39" fmla="*/ 1569720 h 1790700"/>
              <a:gd name="connsiteX40" fmla="*/ 678180 w 899160"/>
              <a:gd name="connsiteY40" fmla="*/ 1592580 h 1790700"/>
              <a:gd name="connsiteX41" fmla="*/ 632460 w 899160"/>
              <a:gd name="connsiteY41" fmla="*/ 1729740 h 1790700"/>
              <a:gd name="connsiteX42" fmla="*/ 609600 w 899160"/>
              <a:gd name="connsiteY42" fmla="*/ 1760220 h 1790700"/>
              <a:gd name="connsiteX43" fmla="*/ 563880 w 899160"/>
              <a:gd name="connsiteY43" fmla="*/ 1775460 h 1790700"/>
              <a:gd name="connsiteX44" fmla="*/ 495300 w 899160"/>
              <a:gd name="connsiteY44" fmla="*/ 1790700 h 1790700"/>
              <a:gd name="connsiteX45" fmla="*/ 388620 w 899160"/>
              <a:gd name="connsiteY45" fmla="*/ 1783080 h 1790700"/>
              <a:gd name="connsiteX46" fmla="*/ 342900 w 899160"/>
              <a:gd name="connsiteY46" fmla="*/ 1752600 h 1790700"/>
              <a:gd name="connsiteX47" fmla="*/ 320040 w 899160"/>
              <a:gd name="connsiteY47" fmla="*/ 1737360 h 1790700"/>
              <a:gd name="connsiteX48" fmla="*/ 274320 w 899160"/>
              <a:gd name="connsiteY48" fmla="*/ 1699260 h 1790700"/>
              <a:gd name="connsiteX49" fmla="*/ 251460 w 899160"/>
              <a:gd name="connsiteY49" fmla="*/ 1546860 h 1790700"/>
              <a:gd name="connsiteX50" fmla="*/ 228600 w 899160"/>
              <a:gd name="connsiteY50" fmla="*/ 1524000 h 1790700"/>
              <a:gd name="connsiteX51" fmla="*/ 213360 w 899160"/>
              <a:gd name="connsiteY51" fmla="*/ 1501140 h 1790700"/>
              <a:gd name="connsiteX52" fmla="*/ 198120 w 899160"/>
              <a:gd name="connsiteY52" fmla="*/ 1348740 h 1790700"/>
              <a:gd name="connsiteX53" fmla="*/ 190500 w 899160"/>
              <a:gd name="connsiteY53" fmla="*/ 1325880 h 1790700"/>
              <a:gd name="connsiteX54" fmla="*/ 182880 w 899160"/>
              <a:gd name="connsiteY54" fmla="*/ 1181100 h 1790700"/>
              <a:gd name="connsiteX55" fmla="*/ 175260 w 899160"/>
              <a:gd name="connsiteY55" fmla="*/ 1143000 h 1790700"/>
              <a:gd name="connsiteX56" fmla="*/ 190500 w 899160"/>
              <a:gd name="connsiteY56" fmla="*/ 1043940 h 1790700"/>
              <a:gd name="connsiteX57" fmla="*/ 182880 w 899160"/>
              <a:gd name="connsiteY57" fmla="*/ 929640 h 1790700"/>
              <a:gd name="connsiteX58" fmla="*/ 160020 w 899160"/>
              <a:gd name="connsiteY58" fmla="*/ 914400 h 1790700"/>
              <a:gd name="connsiteX59" fmla="*/ 121920 w 899160"/>
              <a:gd name="connsiteY59" fmla="*/ 906780 h 1790700"/>
              <a:gd name="connsiteX60" fmla="*/ 53340 w 899160"/>
              <a:gd name="connsiteY60" fmla="*/ 876300 h 1790700"/>
              <a:gd name="connsiteX61" fmla="*/ 60960 w 899160"/>
              <a:gd name="connsiteY61" fmla="*/ 784860 h 1790700"/>
              <a:gd name="connsiteX62" fmla="*/ 76200 w 899160"/>
              <a:gd name="connsiteY62" fmla="*/ 731520 h 1790700"/>
              <a:gd name="connsiteX63" fmla="*/ 53340 w 899160"/>
              <a:gd name="connsiteY63" fmla="*/ 662940 h 1790700"/>
              <a:gd name="connsiteX64" fmla="*/ 45720 w 899160"/>
              <a:gd name="connsiteY64" fmla="*/ 640080 h 1790700"/>
              <a:gd name="connsiteX65" fmla="*/ 22860 w 899160"/>
              <a:gd name="connsiteY65"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754380 w 899160"/>
              <a:gd name="connsiteY37" fmla="*/ 1409700 h 1790700"/>
              <a:gd name="connsiteX38" fmla="*/ 685800 w 899160"/>
              <a:gd name="connsiteY38" fmla="*/ 1569720 h 1790700"/>
              <a:gd name="connsiteX39" fmla="*/ 678180 w 899160"/>
              <a:gd name="connsiteY39" fmla="*/ 1592580 h 1790700"/>
              <a:gd name="connsiteX40" fmla="*/ 632460 w 899160"/>
              <a:gd name="connsiteY40" fmla="*/ 1729740 h 1790700"/>
              <a:gd name="connsiteX41" fmla="*/ 609600 w 899160"/>
              <a:gd name="connsiteY41" fmla="*/ 1760220 h 1790700"/>
              <a:gd name="connsiteX42" fmla="*/ 563880 w 899160"/>
              <a:gd name="connsiteY42" fmla="*/ 1775460 h 1790700"/>
              <a:gd name="connsiteX43" fmla="*/ 495300 w 899160"/>
              <a:gd name="connsiteY43" fmla="*/ 1790700 h 1790700"/>
              <a:gd name="connsiteX44" fmla="*/ 388620 w 899160"/>
              <a:gd name="connsiteY44" fmla="*/ 1783080 h 1790700"/>
              <a:gd name="connsiteX45" fmla="*/ 342900 w 899160"/>
              <a:gd name="connsiteY45" fmla="*/ 1752600 h 1790700"/>
              <a:gd name="connsiteX46" fmla="*/ 320040 w 899160"/>
              <a:gd name="connsiteY46" fmla="*/ 1737360 h 1790700"/>
              <a:gd name="connsiteX47" fmla="*/ 274320 w 899160"/>
              <a:gd name="connsiteY47" fmla="*/ 1699260 h 1790700"/>
              <a:gd name="connsiteX48" fmla="*/ 251460 w 899160"/>
              <a:gd name="connsiteY48" fmla="*/ 1546860 h 1790700"/>
              <a:gd name="connsiteX49" fmla="*/ 228600 w 899160"/>
              <a:gd name="connsiteY49" fmla="*/ 1524000 h 1790700"/>
              <a:gd name="connsiteX50" fmla="*/ 213360 w 899160"/>
              <a:gd name="connsiteY50" fmla="*/ 1501140 h 1790700"/>
              <a:gd name="connsiteX51" fmla="*/ 198120 w 899160"/>
              <a:gd name="connsiteY51" fmla="*/ 1348740 h 1790700"/>
              <a:gd name="connsiteX52" fmla="*/ 190500 w 899160"/>
              <a:gd name="connsiteY52" fmla="*/ 1325880 h 1790700"/>
              <a:gd name="connsiteX53" fmla="*/ 182880 w 899160"/>
              <a:gd name="connsiteY53" fmla="*/ 1181100 h 1790700"/>
              <a:gd name="connsiteX54" fmla="*/ 175260 w 899160"/>
              <a:gd name="connsiteY54" fmla="*/ 1143000 h 1790700"/>
              <a:gd name="connsiteX55" fmla="*/ 190500 w 899160"/>
              <a:gd name="connsiteY55" fmla="*/ 1043940 h 1790700"/>
              <a:gd name="connsiteX56" fmla="*/ 182880 w 899160"/>
              <a:gd name="connsiteY56" fmla="*/ 929640 h 1790700"/>
              <a:gd name="connsiteX57" fmla="*/ 160020 w 899160"/>
              <a:gd name="connsiteY57" fmla="*/ 914400 h 1790700"/>
              <a:gd name="connsiteX58" fmla="*/ 121920 w 899160"/>
              <a:gd name="connsiteY58" fmla="*/ 906780 h 1790700"/>
              <a:gd name="connsiteX59" fmla="*/ 53340 w 899160"/>
              <a:gd name="connsiteY59" fmla="*/ 876300 h 1790700"/>
              <a:gd name="connsiteX60" fmla="*/ 60960 w 899160"/>
              <a:gd name="connsiteY60" fmla="*/ 784860 h 1790700"/>
              <a:gd name="connsiteX61" fmla="*/ 76200 w 899160"/>
              <a:gd name="connsiteY61" fmla="*/ 731520 h 1790700"/>
              <a:gd name="connsiteX62" fmla="*/ 53340 w 899160"/>
              <a:gd name="connsiteY62" fmla="*/ 662940 h 1790700"/>
              <a:gd name="connsiteX63" fmla="*/ 45720 w 899160"/>
              <a:gd name="connsiteY63" fmla="*/ 640080 h 1790700"/>
              <a:gd name="connsiteX64" fmla="*/ 22860 w 899160"/>
              <a:gd name="connsiteY64"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769620 w 899160"/>
              <a:gd name="connsiteY36" fmla="*/ 1386840 h 1790700"/>
              <a:gd name="connsiteX37" fmla="*/ 685800 w 899160"/>
              <a:gd name="connsiteY37" fmla="*/ 1569720 h 1790700"/>
              <a:gd name="connsiteX38" fmla="*/ 678180 w 899160"/>
              <a:gd name="connsiteY38" fmla="*/ 1592580 h 1790700"/>
              <a:gd name="connsiteX39" fmla="*/ 632460 w 899160"/>
              <a:gd name="connsiteY39" fmla="*/ 1729740 h 1790700"/>
              <a:gd name="connsiteX40" fmla="*/ 609600 w 899160"/>
              <a:gd name="connsiteY40" fmla="*/ 1760220 h 1790700"/>
              <a:gd name="connsiteX41" fmla="*/ 563880 w 899160"/>
              <a:gd name="connsiteY41" fmla="*/ 1775460 h 1790700"/>
              <a:gd name="connsiteX42" fmla="*/ 495300 w 899160"/>
              <a:gd name="connsiteY42" fmla="*/ 1790700 h 1790700"/>
              <a:gd name="connsiteX43" fmla="*/ 388620 w 899160"/>
              <a:gd name="connsiteY43" fmla="*/ 1783080 h 1790700"/>
              <a:gd name="connsiteX44" fmla="*/ 342900 w 899160"/>
              <a:gd name="connsiteY44" fmla="*/ 1752600 h 1790700"/>
              <a:gd name="connsiteX45" fmla="*/ 320040 w 899160"/>
              <a:gd name="connsiteY45" fmla="*/ 1737360 h 1790700"/>
              <a:gd name="connsiteX46" fmla="*/ 274320 w 899160"/>
              <a:gd name="connsiteY46" fmla="*/ 1699260 h 1790700"/>
              <a:gd name="connsiteX47" fmla="*/ 251460 w 899160"/>
              <a:gd name="connsiteY47" fmla="*/ 1546860 h 1790700"/>
              <a:gd name="connsiteX48" fmla="*/ 228600 w 899160"/>
              <a:gd name="connsiteY48" fmla="*/ 1524000 h 1790700"/>
              <a:gd name="connsiteX49" fmla="*/ 213360 w 899160"/>
              <a:gd name="connsiteY49" fmla="*/ 1501140 h 1790700"/>
              <a:gd name="connsiteX50" fmla="*/ 198120 w 899160"/>
              <a:gd name="connsiteY50" fmla="*/ 1348740 h 1790700"/>
              <a:gd name="connsiteX51" fmla="*/ 190500 w 899160"/>
              <a:gd name="connsiteY51" fmla="*/ 1325880 h 1790700"/>
              <a:gd name="connsiteX52" fmla="*/ 182880 w 899160"/>
              <a:gd name="connsiteY52" fmla="*/ 1181100 h 1790700"/>
              <a:gd name="connsiteX53" fmla="*/ 175260 w 899160"/>
              <a:gd name="connsiteY53" fmla="*/ 1143000 h 1790700"/>
              <a:gd name="connsiteX54" fmla="*/ 190500 w 899160"/>
              <a:gd name="connsiteY54" fmla="*/ 1043940 h 1790700"/>
              <a:gd name="connsiteX55" fmla="*/ 182880 w 899160"/>
              <a:gd name="connsiteY55" fmla="*/ 929640 h 1790700"/>
              <a:gd name="connsiteX56" fmla="*/ 160020 w 899160"/>
              <a:gd name="connsiteY56" fmla="*/ 914400 h 1790700"/>
              <a:gd name="connsiteX57" fmla="*/ 121920 w 899160"/>
              <a:gd name="connsiteY57" fmla="*/ 906780 h 1790700"/>
              <a:gd name="connsiteX58" fmla="*/ 53340 w 899160"/>
              <a:gd name="connsiteY58" fmla="*/ 876300 h 1790700"/>
              <a:gd name="connsiteX59" fmla="*/ 60960 w 899160"/>
              <a:gd name="connsiteY59" fmla="*/ 784860 h 1790700"/>
              <a:gd name="connsiteX60" fmla="*/ 76200 w 899160"/>
              <a:gd name="connsiteY60" fmla="*/ 731520 h 1790700"/>
              <a:gd name="connsiteX61" fmla="*/ 53340 w 899160"/>
              <a:gd name="connsiteY61" fmla="*/ 662940 h 1790700"/>
              <a:gd name="connsiteX62" fmla="*/ 45720 w 899160"/>
              <a:gd name="connsiteY62" fmla="*/ 640080 h 1790700"/>
              <a:gd name="connsiteX63" fmla="*/ 22860 w 899160"/>
              <a:gd name="connsiteY63"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78180 w 899160"/>
              <a:gd name="connsiteY37" fmla="*/ 1592580 h 1790700"/>
              <a:gd name="connsiteX38" fmla="*/ 632460 w 899160"/>
              <a:gd name="connsiteY38" fmla="*/ 1729740 h 1790700"/>
              <a:gd name="connsiteX39" fmla="*/ 609600 w 899160"/>
              <a:gd name="connsiteY39" fmla="*/ 1760220 h 1790700"/>
              <a:gd name="connsiteX40" fmla="*/ 563880 w 899160"/>
              <a:gd name="connsiteY40" fmla="*/ 1775460 h 1790700"/>
              <a:gd name="connsiteX41" fmla="*/ 495300 w 899160"/>
              <a:gd name="connsiteY41" fmla="*/ 1790700 h 1790700"/>
              <a:gd name="connsiteX42" fmla="*/ 388620 w 899160"/>
              <a:gd name="connsiteY42" fmla="*/ 1783080 h 1790700"/>
              <a:gd name="connsiteX43" fmla="*/ 342900 w 899160"/>
              <a:gd name="connsiteY43" fmla="*/ 1752600 h 1790700"/>
              <a:gd name="connsiteX44" fmla="*/ 320040 w 899160"/>
              <a:gd name="connsiteY44" fmla="*/ 1737360 h 1790700"/>
              <a:gd name="connsiteX45" fmla="*/ 274320 w 899160"/>
              <a:gd name="connsiteY45" fmla="*/ 1699260 h 1790700"/>
              <a:gd name="connsiteX46" fmla="*/ 251460 w 899160"/>
              <a:gd name="connsiteY46" fmla="*/ 1546860 h 1790700"/>
              <a:gd name="connsiteX47" fmla="*/ 228600 w 899160"/>
              <a:gd name="connsiteY47" fmla="*/ 1524000 h 1790700"/>
              <a:gd name="connsiteX48" fmla="*/ 213360 w 899160"/>
              <a:gd name="connsiteY48" fmla="*/ 1501140 h 1790700"/>
              <a:gd name="connsiteX49" fmla="*/ 198120 w 899160"/>
              <a:gd name="connsiteY49" fmla="*/ 1348740 h 1790700"/>
              <a:gd name="connsiteX50" fmla="*/ 190500 w 899160"/>
              <a:gd name="connsiteY50" fmla="*/ 1325880 h 1790700"/>
              <a:gd name="connsiteX51" fmla="*/ 182880 w 899160"/>
              <a:gd name="connsiteY51" fmla="*/ 1181100 h 1790700"/>
              <a:gd name="connsiteX52" fmla="*/ 175260 w 899160"/>
              <a:gd name="connsiteY52" fmla="*/ 1143000 h 1790700"/>
              <a:gd name="connsiteX53" fmla="*/ 190500 w 899160"/>
              <a:gd name="connsiteY53" fmla="*/ 1043940 h 1790700"/>
              <a:gd name="connsiteX54" fmla="*/ 182880 w 899160"/>
              <a:gd name="connsiteY54" fmla="*/ 929640 h 1790700"/>
              <a:gd name="connsiteX55" fmla="*/ 160020 w 899160"/>
              <a:gd name="connsiteY55" fmla="*/ 914400 h 1790700"/>
              <a:gd name="connsiteX56" fmla="*/ 121920 w 899160"/>
              <a:gd name="connsiteY56" fmla="*/ 906780 h 1790700"/>
              <a:gd name="connsiteX57" fmla="*/ 53340 w 899160"/>
              <a:gd name="connsiteY57" fmla="*/ 876300 h 1790700"/>
              <a:gd name="connsiteX58" fmla="*/ 60960 w 899160"/>
              <a:gd name="connsiteY58" fmla="*/ 784860 h 1790700"/>
              <a:gd name="connsiteX59" fmla="*/ 76200 w 899160"/>
              <a:gd name="connsiteY59" fmla="*/ 731520 h 1790700"/>
              <a:gd name="connsiteX60" fmla="*/ 53340 w 899160"/>
              <a:gd name="connsiteY60" fmla="*/ 662940 h 1790700"/>
              <a:gd name="connsiteX61" fmla="*/ 45720 w 899160"/>
              <a:gd name="connsiteY61" fmla="*/ 640080 h 1790700"/>
              <a:gd name="connsiteX62" fmla="*/ 22860 w 899160"/>
              <a:gd name="connsiteY62"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563880 w 899160"/>
              <a:gd name="connsiteY39" fmla="*/ 1775460 h 1790700"/>
              <a:gd name="connsiteX40" fmla="*/ 495300 w 899160"/>
              <a:gd name="connsiteY40" fmla="*/ 1790700 h 1790700"/>
              <a:gd name="connsiteX41" fmla="*/ 388620 w 899160"/>
              <a:gd name="connsiteY41" fmla="*/ 1783080 h 1790700"/>
              <a:gd name="connsiteX42" fmla="*/ 342900 w 899160"/>
              <a:gd name="connsiteY42" fmla="*/ 1752600 h 1790700"/>
              <a:gd name="connsiteX43" fmla="*/ 320040 w 899160"/>
              <a:gd name="connsiteY43" fmla="*/ 1737360 h 1790700"/>
              <a:gd name="connsiteX44" fmla="*/ 274320 w 899160"/>
              <a:gd name="connsiteY44" fmla="*/ 1699260 h 1790700"/>
              <a:gd name="connsiteX45" fmla="*/ 251460 w 899160"/>
              <a:gd name="connsiteY45" fmla="*/ 1546860 h 1790700"/>
              <a:gd name="connsiteX46" fmla="*/ 228600 w 899160"/>
              <a:gd name="connsiteY46" fmla="*/ 1524000 h 1790700"/>
              <a:gd name="connsiteX47" fmla="*/ 213360 w 899160"/>
              <a:gd name="connsiteY47" fmla="*/ 1501140 h 1790700"/>
              <a:gd name="connsiteX48" fmla="*/ 198120 w 899160"/>
              <a:gd name="connsiteY48" fmla="*/ 1348740 h 1790700"/>
              <a:gd name="connsiteX49" fmla="*/ 190500 w 899160"/>
              <a:gd name="connsiteY49" fmla="*/ 1325880 h 1790700"/>
              <a:gd name="connsiteX50" fmla="*/ 182880 w 899160"/>
              <a:gd name="connsiteY50" fmla="*/ 1181100 h 1790700"/>
              <a:gd name="connsiteX51" fmla="*/ 175260 w 899160"/>
              <a:gd name="connsiteY51" fmla="*/ 1143000 h 1790700"/>
              <a:gd name="connsiteX52" fmla="*/ 190500 w 899160"/>
              <a:gd name="connsiteY52" fmla="*/ 1043940 h 1790700"/>
              <a:gd name="connsiteX53" fmla="*/ 182880 w 899160"/>
              <a:gd name="connsiteY53" fmla="*/ 929640 h 1790700"/>
              <a:gd name="connsiteX54" fmla="*/ 160020 w 899160"/>
              <a:gd name="connsiteY54" fmla="*/ 914400 h 1790700"/>
              <a:gd name="connsiteX55" fmla="*/ 121920 w 899160"/>
              <a:gd name="connsiteY55" fmla="*/ 906780 h 1790700"/>
              <a:gd name="connsiteX56" fmla="*/ 53340 w 899160"/>
              <a:gd name="connsiteY56" fmla="*/ 876300 h 1790700"/>
              <a:gd name="connsiteX57" fmla="*/ 60960 w 899160"/>
              <a:gd name="connsiteY57" fmla="*/ 784860 h 1790700"/>
              <a:gd name="connsiteX58" fmla="*/ 76200 w 899160"/>
              <a:gd name="connsiteY58" fmla="*/ 731520 h 1790700"/>
              <a:gd name="connsiteX59" fmla="*/ 53340 w 899160"/>
              <a:gd name="connsiteY59" fmla="*/ 662940 h 1790700"/>
              <a:gd name="connsiteX60" fmla="*/ 45720 w 899160"/>
              <a:gd name="connsiteY60" fmla="*/ 640080 h 1790700"/>
              <a:gd name="connsiteX61" fmla="*/ 22860 w 899160"/>
              <a:gd name="connsiteY61"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88620 w 899160"/>
              <a:gd name="connsiteY40" fmla="*/ 1783080 h 1790700"/>
              <a:gd name="connsiteX41" fmla="*/ 342900 w 899160"/>
              <a:gd name="connsiteY41" fmla="*/ 1752600 h 1790700"/>
              <a:gd name="connsiteX42" fmla="*/ 320040 w 899160"/>
              <a:gd name="connsiteY42" fmla="*/ 1737360 h 1790700"/>
              <a:gd name="connsiteX43" fmla="*/ 274320 w 899160"/>
              <a:gd name="connsiteY43" fmla="*/ 1699260 h 1790700"/>
              <a:gd name="connsiteX44" fmla="*/ 251460 w 899160"/>
              <a:gd name="connsiteY44" fmla="*/ 1546860 h 1790700"/>
              <a:gd name="connsiteX45" fmla="*/ 228600 w 899160"/>
              <a:gd name="connsiteY45" fmla="*/ 1524000 h 1790700"/>
              <a:gd name="connsiteX46" fmla="*/ 213360 w 899160"/>
              <a:gd name="connsiteY46" fmla="*/ 1501140 h 1790700"/>
              <a:gd name="connsiteX47" fmla="*/ 198120 w 899160"/>
              <a:gd name="connsiteY47" fmla="*/ 1348740 h 1790700"/>
              <a:gd name="connsiteX48" fmla="*/ 190500 w 899160"/>
              <a:gd name="connsiteY48" fmla="*/ 1325880 h 1790700"/>
              <a:gd name="connsiteX49" fmla="*/ 182880 w 899160"/>
              <a:gd name="connsiteY49" fmla="*/ 1181100 h 1790700"/>
              <a:gd name="connsiteX50" fmla="*/ 175260 w 899160"/>
              <a:gd name="connsiteY50" fmla="*/ 1143000 h 1790700"/>
              <a:gd name="connsiteX51" fmla="*/ 190500 w 899160"/>
              <a:gd name="connsiteY51" fmla="*/ 1043940 h 1790700"/>
              <a:gd name="connsiteX52" fmla="*/ 182880 w 899160"/>
              <a:gd name="connsiteY52" fmla="*/ 929640 h 1790700"/>
              <a:gd name="connsiteX53" fmla="*/ 160020 w 899160"/>
              <a:gd name="connsiteY53" fmla="*/ 914400 h 1790700"/>
              <a:gd name="connsiteX54" fmla="*/ 121920 w 899160"/>
              <a:gd name="connsiteY54" fmla="*/ 906780 h 1790700"/>
              <a:gd name="connsiteX55" fmla="*/ 53340 w 899160"/>
              <a:gd name="connsiteY55" fmla="*/ 876300 h 1790700"/>
              <a:gd name="connsiteX56" fmla="*/ 60960 w 899160"/>
              <a:gd name="connsiteY56" fmla="*/ 784860 h 1790700"/>
              <a:gd name="connsiteX57" fmla="*/ 76200 w 899160"/>
              <a:gd name="connsiteY57" fmla="*/ 731520 h 1790700"/>
              <a:gd name="connsiteX58" fmla="*/ 53340 w 899160"/>
              <a:gd name="connsiteY58" fmla="*/ 662940 h 1790700"/>
              <a:gd name="connsiteX59" fmla="*/ 45720 w 899160"/>
              <a:gd name="connsiteY59" fmla="*/ 640080 h 1790700"/>
              <a:gd name="connsiteX60" fmla="*/ 22860 w 899160"/>
              <a:gd name="connsiteY60"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74320 w 899160"/>
              <a:gd name="connsiteY42" fmla="*/ 1699260 h 1790700"/>
              <a:gd name="connsiteX43" fmla="*/ 251460 w 899160"/>
              <a:gd name="connsiteY43" fmla="*/ 1546860 h 1790700"/>
              <a:gd name="connsiteX44" fmla="*/ 228600 w 899160"/>
              <a:gd name="connsiteY44" fmla="*/ 1524000 h 1790700"/>
              <a:gd name="connsiteX45" fmla="*/ 213360 w 899160"/>
              <a:gd name="connsiteY45" fmla="*/ 1501140 h 1790700"/>
              <a:gd name="connsiteX46" fmla="*/ 198120 w 899160"/>
              <a:gd name="connsiteY46" fmla="*/ 1348740 h 1790700"/>
              <a:gd name="connsiteX47" fmla="*/ 190500 w 899160"/>
              <a:gd name="connsiteY47" fmla="*/ 1325880 h 1790700"/>
              <a:gd name="connsiteX48" fmla="*/ 182880 w 899160"/>
              <a:gd name="connsiteY48" fmla="*/ 1181100 h 1790700"/>
              <a:gd name="connsiteX49" fmla="*/ 175260 w 899160"/>
              <a:gd name="connsiteY49" fmla="*/ 1143000 h 1790700"/>
              <a:gd name="connsiteX50" fmla="*/ 190500 w 899160"/>
              <a:gd name="connsiteY50" fmla="*/ 1043940 h 1790700"/>
              <a:gd name="connsiteX51" fmla="*/ 182880 w 899160"/>
              <a:gd name="connsiteY51" fmla="*/ 929640 h 1790700"/>
              <a:gd name="connsiteX52" fmla="*/ 160020 w 899160"/>
              <a:gd name="connsiteY52" fmla="*/ 914400 h 1790700"/>
              <a:gd name="connsiteX53" fmla="*/ 121920 w 899160"/>
              <a:gd name="connsiteY53" fmla="*/ 906780 h 1790700"/>
              <a:gd name="connsiteX54" fmla="*/ 53340 w 899160"/>
              <a:gd name="connsiteY54" fmla="*/ 876300 h 1790700"/>
              <a:gd name="connsiteX55" fmla="*/ 60960 w 899160"/>
              <a:gd name="connsiteY55" fmla="*/ 784860 h 1790700"/>
              <a:gd name="connsiteX56" fmla="*/ 76200 w 899160"/>
              <a:gd name="connsiteY56" fmla="*/ 731520 h 1790700"/>
              <a:gd name="connsiteX57" fmla="*/ 53340 w 899160"/>
              <a:gd name="connsiteY57" fmla="*/ 662940 h 1790700"/>
              <a:gd name="connsiteX58" fmla="*/ 45720 w 899160"/>
              <a:gd name="connsiteY58" fmla="*/ 640080 h 1790700"/>
              <a:gd name="connsiteX59" fmla="*/ 22860 w 899160"/>
              <a:gd name="connsiteY59"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213360 w 899160"/>
              <a:gd name="connsiteY44" fmla="*/ 1501140 h 1790700"/>
              <a:gd name="connsiteX45" fmla="*/ 198120 w 899160"/>
              <a:gd name="connsiteY45" fmla="*/ 1348740 h 1790700"/>
              <a:gd name="connsiteX46" fmla="*/ 190500 w 899160"/>
              <a:gd name="connsiteY46" fmla="*/ 1325880 h 1790700"/>
              <a:gd name="connsiteX47" fmla="*/ 182880 w 899160"/>
              <a:gd name="connsiteY47" fmla="*/ 1181100 h 1790700"/>
              <a:gd name="connsiteX48" fmla="*/ 175260 w 899160"/>
              <a:gd name="connsiteY48" fmla="*/ 1143000 h 1790700"/>
              <a:gd name="connsiteX49" fmla="*/ 190500 w 899160"/>
              <a:gd name="connsiteY49" fmla="*/ 1043940 h 1790700"/>
              <a:gd name="connsiteX50" fmla="*/ 182880 w 899160"/>
              <a:gd name="connsiteY50" fmla="*/ 929640 h 1790700"/>
              <a:gd name="connsiteX51" fmla="*/ 160020 w 899160"/>
              <a:gd name="connsiteY51" fmla="*/ 914400 h 1790700"/>
              <a:gd name="connsiteX52" fmla="*/ 121920 w 899160"/>
              <a:gd name="connsiteY52" fmla="*/ 906780 h 1790700"/>
              <a:gd name="connsiteX53" fmla="*/ 53340 w 899160"/>
              <a:gd name="connsiteY53" fmla="*/ 876300 h 1790700"/>
              <a:gd name="connsiteX54" fmla="*/ 60960 w 899160"/>
              <a:gd name="connsiteY54" fmla="*/ 784860 h 1790700"/>
              <a:gd name="connsiteX55" fmla="*/ 76200 w 899160"/>
              <a:gd name="connsiteY55" fmla="*/ 731520 h 1790700"/>
              <a:gd name="connsiteX56" fmla="*/ 53340 w 899160"/>
              <a:gd name="connsiteY56" fmla="*/ 662940 h 1790700"/>
              <a:gd name="connsiteX57" fmla="*/ 45720 w 899160"/>
              <a:gd name="connsiteY57" fmla="*/ 640080 h 1790700"/>
              <a:gd name="connsiteX58" fmla="*/ 22860 w 899160"/>
              <a:gd name="connsiteY58"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228600 w 899160"/>
              <a:gd name="connsiteY43" fmla="*/ 1524000 h 1790700"/>
              <a:gd name="connsiteX44" fmla="*/ 198120 w 899160"/>
              <a:gd name="connsiteY44" fmla="*/ 1348740 h 1790700"/>
              <a:gd name="connsiteX45" fmla="*/ 190500 w 899160"/>
              <a:gd name="connsiteY45" fmla="*/ 1325880 h 1790700"/>
              <a:gd name="connsiteX46" fmla="*/ 182880 w 899160"/>
              <a:gd name="connsiteY46" fmla="*/ 1181100 h 1790700"/>
              <a:gd name="connsiteX47" fmla="*/ 175260 w 899160"/>
              <a:gd name="connsiteY47" fmla="*/ 1143000 h 1790700"/>
              <a:gd name="connsiteX48" fmla="*/ 190500 w 899160"/>
              <a:gd name="connsiteY48" fmla="*/ 1043940 h 1790700"/>
              <a:gd name="connsiteX49" fmla="*/ 182880 w 899160"/>
              <a:gd name="connsiteY49" fmla="*/ 929640 h 1790700"/>
              <a:gd name="connsiteX50" fmla="*/ 160020 w 899160"/>
              <a:gd name="connsiteY50" fmla="*/ 914400 h 1790700"/>
              <a:gd name="connsiteX51" fmla="*/ 121920 w 899160"/>
              <a:gd name="connsiteY51" fmla="*/ 906780 h 1790700"/>
              <a:gd name="connsiteX52" fmla="*/ 53340 w 899160"/>
              <a:gd name="connsiteY52" fmla="*/ 876300 h 1790700"/>
              <a:gd name="connsiteX53" fmla="*/ 60960 w 899160"/>
              <a:gd name="connsiteY53" fmla="*/ 784860 h 1790700"/>
              <a:gd name="connsiteX54" fmla="*/ 76200 w 899160"/>
              <a:gd name="connsiteY54" fmla="*/ 731520 h 1790700"/>
              <a:gd name="connsiteX55" fmla="*/ 53340 w 899160"/>
              <a:gd name="connsiteY55" fmla="*/ 662940 h 1790700"/>
              <a:gd name="connsiteX56" fmla="*/ 45720 w 899160"/>
              <a:gd name="connsiteY56" fmla="*/ 640080 h 1790700"/>
              <a:gd name="connsiteX57" fmla="*/ 22860 w 899160"/>
              <a:gd name="connsiteY57"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251460 w 899160"/>
              <a:gd name="connsiteY42" fmla="*/ 1546860 h 1790700"/>
              <a:gd name="connsiteX43" fmla="*/ 198120 w 899160"/>
              <a:gd name="connsiteY43" fmla="*/ 1348740 h 1790700"/>
              <a:gd name="connsiteX44" fmla="*/ 190500 w 899160"/>
              <a:gd name="connsiteY44" fmla="*/ 1325880 h 1790700"/>
              <a:gd name="connsiteX45" fmla="*/ 182880 w 899160"/>
              <a:gd name="connsiteY45" fmla="*/ 1181100 h 1790700"/>
              <a:gd name="connsiteX46" fmla="*/ 175260 w 899160"/>
              <a:gd name="connsiteY46" fmla="*/ 1143000 h 1790700"/>
              <a:gd name="connsiteX47" fmla="*/ 190500 w 899160"/>
              <a:gd name="connsiteY47" fmla="*/ 1043940 h 1790700"/>
              <a:gd name="connsiteX48" fmla="*/ 182880 w 899160"/>
              <a:gd name="connsiteY48" fmla="*/ 929640 h 1790700"/>
              <a:gd name="connsiteX49" fmla="*/ 160020 w 899160"/>
              <a:gd name="connsiteY49" fmla="*/ 914400 h 1790700"/>
              <a:gd name="connsiteX50" fmla="*/ 121920 w 899160"/>
              <a:gd name="connsiteY50" fmla="*/ 906780 h 1790700"/>
              <a:gd name="connsiteX51" fmla="*/ 53340 w 899160"/>
              <a:gd name="connsiteY51" fmla="*/ 876300 h 1790700"/>
              <a:gd name="connsiteX52" fmla="*/ 60960 w 899160"/>
              <a:gd name="connsiteY52" fmla="*/ 784860 h 1790700"/>
              <a:gd name="connsiteX53" fmla="*/ 76200 w 899160"/>
              <a:gd name="connsiteY53" fmla="*/ 731520 h 1790700"/>
              <a:gd name="connsiteX54" fmla="*/ 53340 w 899160"/>
              <a:gd name="connsiteY54" fmla="*/ 662940 h 1790700"/>
              <a:gd name="connsiteX55" fmla="*/ 45720 w 899160"/>
              <a:gd name="connsiteY55" fmla="*/ 640080 h 1790700"/>
              <a:gd name="connsiteX56" fmla="*/ 22860 w 899160"/>
              <a:gd name="connsiteY56" fmla="*/ 640080 h 1790700"/>
              <a:gd name="connsiteX0" fmla="*/ 22860 w 899160"/>
              <a:gd name="connsiteY0" fmla="*/ 640080 h 1790700"/>
              <a:gd name="connsiteX1" fmla="*/ 22860 w 899160"/>
              <a:gd name="connsiteY1" fmla="*/ 640080 h 1790700"/>
              <a:gd name="connsiteX2" fmla="*/ 7620 w 899160"/>
              <a:gd name="connsiteY2" fmla="*/ 510540 h 1790700"/>
              <a:gd name="connsiteX3" fmla="*/ 0 w 899160"/>
              <a:gd name="connsiteY3" fmla="*/ 487680 h 1790700"/>
              <a:gd name="connsiteX4" fmla="*/ 22860 w 899160"/>
              <a:gd name="connsiteY4" fmla="*/ 373380 h 1790700"/>
              <a:gd name="connsiteX5" fmla="*/ 38100 w 899160"/>
              <a:gd name="connsiteY5" fmla="*/ 350520 h 1790700"/>
              <a:gd name="connsiteX6" fmla="*/ 60960 w 899160"/>
              <a:gd name="connsiteY6" fmla="*/ 335280 h 1790700"/>
              <a:gd name="connsiteX7" fmla="*/ 114300 w 899160"/>
              <a:gd name="connsiteY7" fmla="*/ 274320 h 1790700"/>
              <a:gd name="connsiteX8" fmla="*/ 129540 w 899160"/>
              <a:gd name="connsiteY8" fmla="*/ 251460 h 1790700"/>
              <a:gd name="connsiteX9" fmla="*/ 175260 w 899160"/>
              <a:gd name="connsiteY9" fmla="*/ 220980 h 1790700"/>
              <a:gd name="connsiteX10" fmla="*/ 190500 w 899160"/>
              <a:gd name="connsiteY10" fmla="*/ 198120 h 1790700"/>
              <a:gd name="connsiteX11" fmla="*/ 236220 w 899160"/>
              <a:gd name="connsiteY11" fmla="*/ 160020 h 1790700"/>
              <a:gd name="connsiteX12" fmla="*/ 251460 w 899160"/>
              <a:gd name="connsiteY12" fmla="*/ 137160 h 1790700"/>
              <a:gd name="connsiteX13" fmla="*/ 281940 w 899160"/>
              <a:gd name="connsiteY13" fmla="*/ 114300 h 1790700"/>
              <a:gd name="connsiteX14" fmla="*/ 304800 w 899160"/>
              <a:gd name="connsiteY14" fmla="*/ 91440 h 1790700"/>
              <a:gd name="connsiteX15" fmla="*/ 350520 w 899160"/>
              <a:gd name="connsiteY15" fmla="*/ 68580 h 1790700"/>
              <a:gd name="connsiteX16" fmla="*/ 365760 w 899160"/>
              <a:gd name="connsiteY16" fmla="*/ 45720 h 1790700"/>
              <a:gd name="connsiteX17" fmla="*/ 411480 w 899160"/>
              <a:gd name="connsiteY17" fmla="*/ 30480 h 1790700"/>
              <a:gd name="connsiteX18" fmla="*/ 434340 w 899160"/>
              <a:gd name="connsiteY18" fmla="*/ 15240 h 1790700"/>
              <a:gd name="connsiteX19" fmla="*/ 464820 w 899160"/>
              <a:gd name="connsiteY19" fmla="*/ 7620 h 1790700"/>
              <a:gd name="connsiteX20" fmla="*/ 487680 w 899160"/>
              <a:gd name="connsiteY20" fmla="*/ 0 h 1790700"/>
              <a:gd name="connsiteX21" fmla="*/ 548640 w 899160"/>
              <a:gd name="connsiteY21" fmla="*/ 22860 h 1790700"/>
              <a:gd name="connsiteX22" fmla="*/ 563880 w 899160"/>
              <a:gd name="connsiteY22" fmla="*/ 45720 h 1790700"/>
              <a:gd name="connsiteX23" fmla="*/ 586740 w 899160"/>
              <a:gd name="connsiteY23" fmla="*/ 53340 h 1790700"/>
              <a:gd name="connsiteX24" fmla="*/ 609600 w 899160"/>
              <a:gd name="connsiteY24" fmla="*/ 68580 h 1790700"/>
              <a:gd name="connsiteX25" fmla="*/ 624840 w 899160"/>
              <a:gd name="connsiteY25" fmla="*/ 91440 h 1790700"/>
              <a:gd name="connsiteX26" fmla="*/ 647700 w 899160"/>
              <a:gd name="connsiteY26" fmla="*/ 106680 h 1790700"/>
              <a:gd name="connsiteX27" fmla="*/ 678180 w 899160"/>
              <a:gd name="connsiteY27" fmla="*/ 137160 h 1790700"/>
              <a:gd name="connsiteX28" fmla="*/ 739140 w 899160"/>
              <a:gd name="connsiteY28" fmla="*/ 190500 h 1790700"/>
              <a:gd name="connsiteX29" fmla="*/ 800100 w 899160"/>
              <a:gd name="connsiteY29" fmla="*/ 259080 h 1790700"/>
              <a:gd name="connsiteX30" fmla="*/ 762000 w 899160"/>
              <a:gd name="connsiteY30" fmla="*/ 342900 h 1790700"/>
              <a:gd name="connsiteX31" fmla="*/ 769620 w 899160"/>
              <a:gd name="connsiteY31" fmla="*/ 381000 h 1790700"/>
              <a:gd name="connsiteX32" fmla="*/ 777240 w 899160"/>
              <a:gd name="connsiteY32" fmla="*/ 403860 h 1790700"/>
              <a:gd name="connsiteX33" fmla="*/ 822960 w 899160"/>
              <a:gd name="connsiteY33" fmla="*/ 419100 h 1790700"/>
              <a:gd name="connsiteX34" fmla="*/ 861060 w 899160"/>
              <a:gd name="connsiteY34" fmla="*/ 464820 h 1790700"/>
              <a:gd name="connsiteX35" fmla="*/ 899160 w 899160"/>
              <a:gd name="connsiteY35" fmla="*/ 510540 h 1790700"/>
              <a:gd name="connsiteX36" fmla="*/ 685800 w 899160"/>
              <a:gd name="connsiteY36" fmla="*/ 1569720 h 1790700"/>
              <a:gd name="connsiteX37" fmla="*/ 632460 w 899160"/>
              <a:gd name="connsiteY37" fmla="*/ 1729740 h 1790700"/>
              <a:gd name="connsiteX38" fmla="*/ 609600 w 899160"/>
              <a:gd name="connsiteY38" fmla="*/ 1760220 h 1790700"/>
              <a:gd name="connsiteX39" fmla="*/ 495300 w 899160"/>
              <a:gd name="connsiteY39" fmla="*/ 1790700 h 1790700"/>
              <a:gd name="connsiteX40" fmla="*/ 342900 w 899160"/>
              <a:gd name="connsiteY40" fmla="*/ 1752600 h 1790700"/>
              <a:gd name="connsiteX41" fmla="*/ 320040 w 899160"/>
              <a:gd name="connsiteY41" fmla="*/ 1737360 h 1790700"/>
              <a:gd name="connsiteX42" fmla="*/ 198120 w 899160"/>
              <a:gd name="connsiteY42" fmla="*/ 1348740 h 1790700"/>
              <a:gd name="connsiteX43" fmla="*/ 190500 w 899160"/>
              <a:gd name="connsiteY43" fmla="*/ 1325880 h 1790700"/>
              <a:gd name="connsiteX44" fmla="*/ 182880 w 899160"/>
              <a:gd name="connsiteY44" fmla="*/ 1181100 h 1790700"/>
              <a:gd name="connsiteX45" fmla="*/ 175260 w 899160"/>
              <a:gd name="connsiteY45" fmla="*/ 1143000 h 1790700"/>
              <a:gd name="connsiteX46" fmla="*/ 190500 w 899160"/>
              <a:gd name="connsiteY46" fmla="*/ 1043940 h 1790700"/>
              <a:gd name="connsiteX47" fmla="*/ 182880 w 899160"/>
              <a:gd name="connsiteY47" fmla="*/ 929640 h 1790700"/>
              <a:gd name="connsiteX48" fmla="*/ 160020 w 899160"/>
              <a:gd name="connsiteY48" fmla="*/ 914400 h 1790700"/>
              <a:gd name="connsiteX49" fmla="*/ 121920 w 899160"/>
              <a:gd name="connsiteY49" fmla="*/ 906780 h 1790700"/>
              <a:gd name="connsiteX50" fmla="*/ 53340 w 899160"/>
              <a:gd name="connsiteY50" fmla="*/ 876300 h 1790700"/>
              <a:gd name="connsiteX51" fmla="*/ 60960 w 899160"/>
              <a:gd name="connsiteY51" fmla="*/ 784860 h 1790700"/>
              <a:gd name="connsiteX52" fmla="*/ 76200 w 899160"/>
              <a:gd name="connsiteY52" fmla="*/ 731520 h 1790700"/>
              <a:gd name="connsiteX53" fmla="*/ 53340 w 899160"/>
              <a:gd name="connsiteY53" fmla="*/ 662940 h 1790700"/>
              <a:gd name="connsiteX54" fmla="*/ 45720 w 899160"/>
              <a:gd name="connsiteY54" fmla="*/ 640080 h 1790700"/>
              <a:gd name="connsiteX55" fmla="*/ 22860 w 899160"/>
              <a:gd name="connsiteY55" fmla="*/ 640080 h 1790700"/>
              <a:gd name="connsiteX0" fmla="*/ 22860 w 899160"/>
              <a:gd name="connsiteY0" fmla="*/ 640080 h 1798798"/>
              <a:gd name="connsiteX1" fmla="*/ 22860 w 899160"/>
              <a:gd name="connsiteY1" fmla="*/ 640080 h 1798798"/>
              <a:gd name="connsiteX2" fmla="*/ 7620 w 899160"/>
              <a:gd name="connsiteY2" fmla="*/ 510540 h 1798798"/>
              <a:gd name="connsiteX3" fmla="*/ 0 w 899160"/>
              <a:gd name="connsiteY3" fmla="*/ 487680 h 1798798"/>
              <a:gd name="connsiteX4" fmla="*/ 22860 w 899160"/>
              <a:gd name="connsiteY4" fmla="*/ 373380 h 1798798"/>
              <a:gd name="connsiteX5" fmla="*/ 38100 w 899160"/>
              <a:gd name="connsiteY5" fmla="*/ 350520 h 1798798"/>
              <a:gd name="connsiteX6" fmla="*/ 60960 w 899160"/>
              <a:gd name="connsiteY6" fmla="*/ 335280 h 1798798"/>
              <a:gd name="connsiteX7" fmla="*/ 114300 w 899160"/>
              <a:gd name="connsiteY7" fmla="*/ 274320 h 1798798"/>
              <a:gd name="connsiteX8" fmla="*/ 129540 w 899160"/>
              <a:gd name="connsiteY8" fmla="*/ 251460 h 1798798"/>
              <a:gd name="connsiteX9" fmla="*/ 175260 w 899160"/>
              <a:gd name="connsiteY9" fmla="*/ 220980 h 1798798"/>
              <a:gd name="connsiteX10" fmla="*/ 190500 w 899160"/>
              <a:gd name="connsiteY10" fmla="*/ 198120 h 1798798"/>
              <a:gd name="connsiteX11" fmla="*/ 236220 w 899160"/>
              <a:gd name="connsiteY11" fmla="*/ 160020 h 1798798"/>
              <a:gd name="connsiteX12" fmla="*/ 251460 w 899160"/>
              <a:gd name="connsiteY12" fmla="*/ 137160 h 1798798"/>
              <a:gd name="connsiteX13" fmla="*/ 281940 w 899160"/>
              <a:gd name="connsiteY13" fmla="*/ 114300 h 1798798"/>
              <a:gd name="connsiteX14" fmla="*/ 304800 w 899160"/>
              <a:gd name="connsiteY14" fmla="*/ 91440 h 1798798"/>
              <a:gd name="connsiteX15" fmla="*/ 350520 w 899160"/>
              <a:gd name="connsiteY15" fmla="*/ 68580 h 1798798"/>
              <a:gd name="connsiteX16" fmla="*/ 365760 w 899160"/>
              <a:gd name="connsiteY16" fmla="*/ 45720 h 1798798"/>
              <a:gd name="connsiteX17" fmla="*/ 411480 w 899160"/>
              <a:gd name="connsiteY17" fmla="*/ 30480 h 1798798"/>
              <a:gd name="connsiteX18" fmla="*/ 434340 w 899160"/>
              <a:gd name="connsiteY18" fmla="*/ 15240 h 1798798"/>
              <a:gd name="connsiteX19" fmla="*/ 464820 w 899160"/>
              <a:gd name="connsiteY19" fmla="*/ 7620 h 1798798"/>
              <a:gd name="connsiteX20" fmla="*/ 487680 w 899160"/>
              <a:gd name="connsiteY20" fmla="*/ 0 h 1798798"/>
              <a:gd name="connsiteX21" fmla="*/ 548640 w 899160"/>
              <a:gd name="connsiteY21" fmla="*/ 22860 h 1798798"/>
              <a:gd name="connsiteX22" fmla="*/ 563880 w 899160"/>
              <a:gd name="connsiteY22" fmla="*/ 45720 h 1798798"/>
              <a:gd name="connsiteX23" fmla="*/ 586740 w 899160"/>
              <a:gd name="connsiteY23" fmla="*/ 53340 h 1798798"/>
              <a:gd name="connsiteX24" fmla="*/ 609600 w 899160"/>
              <a:gd name="connsiteY24" fmla="*/ 68580 h 1798798"/>
              <a:gd name="connsiteX25" fmla="*/ 624840 w 899160"/>
              <a:gd name="connsiteY25" fmla="*/ 91440 h 1798798"/>
              <a:gd name="connsiteX26" fmla="*/ 647700 w 899160"/>
              <a:gd name="connsiteY26" fmla="*/ 106680 h 1798798"/>
              <a:gd name="connsiteX27" fmla="*/ 678180 w 899160"/>
              <a:gd name="connsiteY27" fmla="*/ 137160 h 1798798"/>
              <a:gd name="connsiteX28" fmla="*/ 739140 w 899160"/>
              <a:gd name="connsiteY28" fmla="*/ 190500 h 1798798"/>
              <a:gd name="connsiteX29" fmla="*/ 800100 w 899160"/>
              <a:gd name="connsiteY29" fmla="*/ 259080 h 1798798"/>
              <a:gd name="connsiteX30" fmla="*/ 762000 w 899160"/>
              <a:gd name="connsiteY30" fmla="*/ 342900 h 1798798"/>
              <a:gd name="connsiteX31" fmla="*/ 769620 w 899160"/>
              <a:gd name="connsiteY31" fmla="*/ 381000 h 1798798"/>
              <a:gd name="connsiteX32" fmla="*/ 777240 w 899160"/>
              <a:gd name="connsiteY32" fmla="*/ 403860 h 1798798"/>
              <a:gd name="connsiteX33" fmla="*/ 822960 w 899160"/>
              <a:gd name="connsiteY33" fmla="*/ 419100 h 1798798"/>
              <a:gd name="connsiteX34" fmla="*/ 861060 w 899160"/>
              <a:gd name="connsiteY34" fmla="*/ 464820 h 1798798"/>
              <a:gd name="connsiteX35" fmla="*/ 899160 w 899160"/>
              <a:gd name="connsiteY35" fmla="*/ 510540 h 1798798"/>
              <a:gd name="connsiteX36" fmla="*/ 685800 w 899160"/>
              <a:gd name="connsiteY36" fmla="*/ 1569720 h 1798798"/>
              <a:gd name="connsiteX37" fmla="*/ 632460 w 899160"/>
              <a:gd name="connsiteY37" fmla="*/ 1729740 h 1798798"/>
              <a:gd name="connsiteX38" fmla="*/ 609600 w 899160"/>
              <a:gd name="connsiteY38" fmla="*/ 1760220 h 1798798"/>
              <a:gd name="connsiteX39" fmla="*/ 495300 w 899160"/>
              <a:gd name="connsiteY39" fmla="*/ 1790700 h 1798798"/>
              <a:gd name="connsiteX40" fmla="*/ 342900 w 899160"/>
              <a:gd name="connsiteY40" fmla="*/ 1752600 h 1798798"/>
              <a:gd name="connsiteX41" fmla="*/ 198120 w 899160"/>
              <a:gd name="connsiteY41" fmla="*/ 1348740 h 1798798"/>
              <a:gd name="connsiteX42" fmla="*/ 190500 w 899160"/>
              <a:gd name="connsiteY42" fmla="*/ 1325880 h 1798798"/>
              <a:gd name="connsiteX43" fmla="*/ 182880 w 899160"/>
              <a:gd name="connsiteY43" fmla="*/ 1181100 h 1798798"/>
              <a:gd name="connsiteX44" fmla="*/ 175260 w 899160"/>
              <a:gd name="connsiteY44" fmla="*/ 1143000 h 1798798"/>
              <a:gd name="connsiteX45" fmla="*/ 190500 w 899160"/>
              <a:gd name="connsiteY45" fmla="*/ 1043940 h 1798798"/>
              <a:gd name="connsiteX46" fmla="*/ 182880 w 899160"/>
              <a:gd name="connsiteY46" fmla="*/ 929640 h 1798798"/>
              <a:gd name="connsiteX47" fmla="*/ 160020 w 899160"/>
              <a:gd name="connsiteY47" fmla="*/ 914400 h 1798798"/>
              <a:gd name="connsiteX48" fmla="*/ 121920 w 899160"/>
              <a:gd name="connsiteY48" fmla="*/ 906780 h 1798798"/>
              <a:gd name="connsiteX49" fmla="*/ 53340 w 899160"/>
              <a:gd name="connsiteY49" fmla="*/ 876300 h 1798798"/>
              <a:gd name="connsiteX50" fmla="*/ 60960 w 899160"/>
              <a:gd name="connsiteY50" fmla="*/ 784860 h 1798798"/>
              <a:gd name="connsiteX51" fmla="*/ 76200 w 899160"/>
              <a:gd name="connsiteY51" fmla="*/ 731520 h 1798798"/>
              <a:gd name="connsiteX52" fmla="*/ 53340 w 899160"/>
              <a:gd name="connsiteY52" fmla="*/ 662940 h 1798798"/>
              <a:gd name="connsiteX53" fmla="*/ 45720 w 899160"/>
              <a:gd name="connsiteY53" fmla="*/ 640080 h 1798798"/>
              <a:gd name="connsiteX54" fmla="*/ 22860 w 899160"/>
              <a:gd name="connsiteY54" fmla="*/ 640080 h 1798798"/>
              <a:gd name="connsiteX0" fmla="*/ 22860 w 899160"/>
              <a:gd name="connsiteY0" fmla="*/ 640080 h 1786156"/>
              <a:gd name="connsiteX1" fmla="*/ 22860 w 899160"/>
              <a:gd name="connsiteY1" fmla="*/ 640080 h 1786156"/>
              <a:gd name="connsiteX2" fmla="*/ 7620 w 899160"/>
              <a:gd name="connsiteY2" fmla="*/ 510540 h 1786156"/>
              <a:gd name="connsiteX3" fmla="*/ 0 w 899160"/>
              <a:gd name="connsiteY3" fmla="*/ 487680 h 1786156"/>
              <a:gd name="connsiteX4" fmla="*/ 22860 w 899160"/>
              <a:gd name="connsiteY4" fmla="*/ 373380 h 1786156"/>
              <a:gd name="connsiteX5" fmla="*/ 38100 w 899160"/>
              <a:gd name="connsiteY5" fmla="*/ 350520 h 1786156"/>
              <a:gd name="connsiteX6" fmla="*/ 60960 w 899160"/>
              <a:gd name="connsiteY6" fmla="*/ 335280 h 1786156"/>
              <a:gd name="connsiteX7" fmla="*/ 114300 w 899160"/>
              <a:gd name="connsiteY7" fmla="*/ 274320 h 1786156"/>
              <a:gd name="connsiteX8" fmla="*/ 129540 w 899160"/>
              <a:gd name="connsiteY8" fmla="*/ 251460 h 1786156"/>
              <a:gd name="connsiteX9" fmla="*/ 175260 w 899160"/>
              <a:gd name="connsiteY9" fmla="*/ 220980 h 1786156"/>
              <a:gd name="connsiteX10" fmla="*/ 190500 w 899160"/>
              <a:gd name="connsiteY10" fmla="*/ 198120 h 1786156"/>
              <a:gd name="connsiteX11" fmla="*/ 236220 w 899160"/>
              <a:gd name="connsiteY11" fmla="*/ 160020 h 1786156"/>
              <a:gd name="connsiteX12" fmla="*/ 251460 w 899160"/>
              <a:gd name="connsiteY12" fmla="*/ 137160 h 1786156"/>
              <a:gd name="connsiteX13" fmla="*/ 281940 w 899160"/>
              <a:gd name="connsiteY13" fmla="*/ 114300 h 1786156"/>
              <a:gd name="connsiteX14" fmla="*/ 304800 w 899160"/>
              <a:gd name="connsiteY14" fmla="*/ 91440 h 1786156"/>
              <a:gd name="connsiteX15" fmla="*/ 350520 w 899160"/>
              <a:gd name="connsiteY15" fmla="*/ 68580 h 1786156"/>
              <a:gd name="connsiteX16" fmla="*/ 365760 w 899160"/>
              <a:gd name="connsiteY16" fmla="*/ 45720 h 1786156"/>
              <a:gd name="connsiteX17" fmla="*/ 411480 w 899160"/>
              <a:gd name="connsiteY17" fmla="*/ 30480 h 1786156"/>
              <a:gd name="connsiteX18" fmla="*/ 434340 w 899160"/>
              <a:gd name="connsiteY18" fmla="*/ 15240 h 1786156"/>
              <a:gd name="connsiteX19" fmla="*/ 464820 w 899160"/>
              <a:gd name="connsiteY19" fmla="*/ 7620 h 1786156"/>
              <a:gd name="connsiteX20" fmla="*/ 487680 w 899160"/>
              <a:gd name="connsiteY20" fmla="*/ 0 h 1786156"/>
              <a:gd name="connsiteX21" fmla="*/ 548640 w 899160"/>
              <a:gd name="connsiteY21" fmla="*/ 22860 h 1786156"/>
              <a:gd name="connsiteX22" fmla="*/ 563880 w 899160"/>
              <a:gd name="connsiteY22" fmla="*/ 45720 h 1786156"/>
              <a:gd name="connsiteX23" fmla="*/ 586740 w 899160"/>
              <a:gd name="connsiteY23" fmla="*/ 53340 h 1786156"/>
              <a:gd name="connsiteX24" fmla="*/ 609600 w 899160"/>
              <a:gd name="connsiteY24" fmla="*/ 68580 h 1786156"/>
              <a:gd name="connsiteX25" fmla="*/ 624840 w 899160"/>
              <a:gd name="connsiteY25" fmla="*/ 91440 h 1786156"/>
              <a:gd name="connsiteX26" fmla="*/ 647700 w 899160"/>
              <a:gd name="connsiteY26" fmla="*/ 106680 h 1786156"/>
              <a:gd name="connsiteX27" fmla="*/ 678180 w 899160"/>
              <a:gd name="connsiteY27" fmla="*/ 137160 h 1786156"/>
              <a:gd name="connsiteX28" fmla="*/ 739140 w 899160"/>
              <a:gd name="connsiteY28" fmla="*/ 190500 h 1786156"/>
              <a:gd name="connsiteX29" fmla="*/ 800100 w 899160"/>
              <a:gd name="connsiteY29" fmla="*/ 259080 h 1786156"/>
              <a:gd name="connsiteX30" fmla="*/ 762000 w 899160"/>
              <a:gd name="connsiteY30" fmla="*/ 342900 h 1786156"/>
              <a:gd name="connsiteX31" fmla="*/ 769620 w 899160"/>
              <a:gd name="connsiteY31" fmla="*/ 381000 h 1786156"/>
              <a:gd name="connsiteX32" fmla="*/ 777240 w 899160"/>
              <a:gd name="connsiteY32" fmla="*/ 403860 h 1786156"/>
              <a:gd name="connsiteX33" fmla="*/ 822960 w 899160"/>
              <a:gd name="connsiteY33" fmla="*/ 419100 h 1786156"/>
              <a:gd name="connsiteX34" fmla="*/ 861060 w 899160"/>
              <a:gd name="connsiteY34" fmla="*/ 464820 h 1786156"/>
              <a:gd name="connsiteX35" fmla="*/ 899160 w 899160"/>
              <a:gd name="connsiteY35" fmla="*/ 510540 h 1786156"/>
              <a:gd name="connsiteX36" fmla="*/ 685800 w 899160"/>
              <a:gd name="connsiteY36" fmla="*/ 1569720 h 1786156"/>
              <a:gd name="connsiteX37" fmla="*/ 632460 w 899160"/>
              <a:gd name="connsiteY37" fmla="*/ 1729740 h 1786156"/>
              <a:gd name="connsiteX38" fmla="*/ 609600 w 899160"/>
              <a:gd name="connsiteY38" fmla="*/ 1760220 h 1786156"/>
              <a:gd name="connsiteX39" fmla="*/ 342900 w 899160"/>
              <a:gd name="connsiteY39" fmla="*/ 1752600 h 1786156"/>
              <a:gd name="connsiteX40" fmla="*/ 198120 w 899160"/>
              <a:gd name="connsiteY40" fmla="*/ 1348740 h 1786156"/>
              <a:gd name="connsiteX41" fmla="*/ 190500 w 899160"/>
              <a:gd name="connsiteY41" fmla="*/ 1325880 h 1786156"/>
              <a:gd name="connsiteX42" fmla="*/ 182880 w 899160"/>
              <a:gd name="connsiteY42" fmla="*/ 1181100 h 1786156"/>
              <a:gd name="connsiteX43" fmla="*/ 175260 w 899160"/>
              <a:gd name="connsiteY43" fmla="*/ 1143000 h 1786156"/>
              <a:gd name="connsiteX44" fmla="*/ 190500 w 899160"/>
              <a:gd name="connsiteY44" fmla="*/ 1043940 h 1786156"/>
              <a:gd name="connsiteX45" fmla="*/ 182880 w 899160"/>
              <a:gd name="connsiteY45" fmla="*/ 929640 h 1786156"/>
              <a:gd name="connsiteX46" fmla="*/ 160020 w 899160"/>
              <a:gd name="connsiteY46" fmla="*/ 914400 h 1786156"/>
              <a:gd name="connsiteX47" fmla="*/ 121920 w 899160"/>
              <a:gd name="connsiteY47" fmla="*/ 906780 h 1786156"/>
              <a:gd name="connsiteX48" fmla="*/ 53340 w 899160"/>
              <a:gd name="connsiteY48" fmla="*/ 876300 h 1786156"/>
              <a:gd name="connsiteX49" fmla="*/ 60960 w 899160"/>
              <a:gd name="connsiteY49" fmla="*/ 784860 h 1786156"/>
              <a:gd name="connsiteX50" fmla="*/ 76200 w 899160"/>
              <a:gd name="connsiteY50" fmla="*/ 731520 h 1786156"/>
              <a:gd name="connsiteX51" fmla="*/ 53340 w 899160"/>
              <a:gd name="connsiteY51" fmla="*/ 662940 h 1786156"/>
              <a:gd name="connsiteX52" fmla="*/ 45720 w 899160"/>
              <a:gd name="connsiteY52" fmla="*/ 640080 h 1786156"/>
              <a:gd name="connsiteX53" fmla="*/ 22860 w 899160"/>
              <a:gd name="connsiteY53" fmla="*/ 640080 h 1786156"/>
              <a:gd name="connsiteX0" fmla="*/ 22860 w 899160"/>
              <a:gd name="connsiteY0" fmla="*/ 640080 h 1781668"/>
              <a:gd name="connsiteX1" fmla="*/ 22860 w 899160"/>
              <a:gd name="connsiteY1" fmla="*/ 640080 h 1781668"/>
              <a:gd name="connsiteX2" fmla="*/ 7620 w 899160"/>
              <a:gd name="connsiteY2" fmla="*/ 510540 h 1781668"/>
              <a:gd name="connsiteX3" fmla="*/ 0 w 899160"/>
              <a:gd name="connsiteY3" fmla="*/ 487680 h 1781668"/>
              <a:gd name="connsiteX4" fmla="*/ 22860 w 899160"/>
              <a:gd name="connsiteY4" fmla="*/ 373380 h 1781668"/>
              <a:gd name="connsiteX5" fmla="*/ 38100 w 899160"/>
              <a:gd name="connsiteY5" fmla="*/ 350520 h 1781668"/>
              <a:gd name="connsiteX6" fmla="*/ 60960 w 899160"/>
              <a:gd name="connsiteY6" fmla="*/ 335280 h 1781668"/>
              <a:gd name="connsiteX7" fmla="*/ 114300 w 899160"/>
              <a:gd name="connsiteY7" fmla="*/ 274320 h 1781668"/>
              <a:gd name="connsiteX8" fmla="*/ 129540 w 899160"/>
              <a:gd name="connsiteY8" fmla="*/ 251460 h 1781668"/>
              <a:gd name="connsiteX9" fmla="*/ 175260 w 899160"/>
              <a:gd name="connsiteY9" fmla="*/ 220980 h 1781668"/>
              <a:gd name="connsiteX10" fmla="*/ 190500 w 899160"/>
              <a:gd name="connsiteY10" fmla="*/ 198120 h 1781668"/>
              <a:gd name="connsiteX11" fmla="*/ 236220 w 899160"/>
              <a:gd name="connsiteY11" fmla="*/ 160020 h 1781668"/>
              <a:gd name="connsiteX12" fmla="*/ 251460 w 899160"/>
              <a:gd name="connsiteY12" fmla="*/ 137160 h 1781668"/>
              <a:gd name="connsiteX13" fmla="*/ 281940 w 899160"/>
              <a:gd name="connsiteY13" fmla="*/ 114300 h 1781668"/>
              <a:gd name="connsiteX14" fmla="*/ 304800 w 899160"/>
              <a:gd name="connsiteY14" fmla="*/ 91440 h 1781668"/>
              <a:gd name="connsiteX15" fmla="*/ 350520 w 899160"/>
              <a:gd name="connsiteY15" fmla="*/ 68580 h 1781668"/>
              <a:gd name="connsiteX16" fmla="*/ 365760 w 899160"/>
              <a:gd name="connsiteY16" fmla="*/ 45720 h 1781668"/>
              <a:gd name="connsiteX17" fmla="*/ 411480 w 899160"/>
              <a:gd name="connsiteY17" fmla="*/ 30480 h 1781668"/>
              <a:gd name="connsiteX18" fmla="*/ 434340 w 899160"/>
              <a:gd name="connsiteY18" fmla="*/ 15240 h 1781668"/>
              <a:gd name="connsiteX19" fmla="*/ 464820 w 899160"/>
              <a:gd name="connsiteY19" fmla="*/ 7620 h 1781668"/>
              <a:gd name="connsiteX20" fmla="*/ 487680 w 899160"/>
              <a:gd name="connsiteY20" fmla="*/ 0 h 1781668"/>
              <a:gd name="connsiteX21" fmla="*/ 548640 w 899160"/>
              <a:gd name="connsiteY21" fmla="*/ 22860 h 1781668"/>
              <a:gd name="connsiteX22" fmla="*/ 563880 w 899160"/>
              <a:gd name="connsiteY22" fmla="*/ 45720 h 1781668"/>
              <a:gd name="connsiteX23" fmla="*/ 586740 w 899160"/>
              <a:gd name="connsiteY23" fmla="*/ 53340 h 1781668"/>
              <a:gd name="connsiteX24" fmla="*/ 609600 w 899160"/>
              <a:gd name="connsiteY24" fmla="*/ 68580 h 1781668"/>
              <a:gd name="connsiteX25" fmla="*/ 624840 w 899160"/>
              <a:gd name="connsiteY25" fmla="*/ 91440 h 1781668"/>
              <a:gd name="connsiteX26" fmla="*/ 647700 w 899160"/>
              <a:gd name="connsiteY26" fmla="*/ 106680 h 1781668"/>
              <a:gd name="connsiteX27" fmla="*/ 678180 w 899160"/>
              <a:gd name="connsiteY27" fmla="*/ 137160 h 1781668"/>
              <a:gd name="connsiteX28" fmla="*/ 739140 w 899160"/>
              <a:gd name="connsiteY28" fmla="*/ 190500 h 1781668"/>
              <a:gd name="connsiteX29" fmla="*/ 800100 w 899160"/>
              <a:gd name="connsiteY29" fmla="*/ 259080 h 1781668"/>
              <a:gd name="connsiteX30" fmla="*/ 762000 w 899160"/>
              <a:gd name="connsiteY30" fmla="*/ 342900 h 1781668"/>
              <a:gd name="connsiteX31" fmla="*/ 769620 w 899160"/>
              <a:gd name="connsiteY31" fmla="*/ 381000 h 1781668"/>
              <a:gd name="connsiteX32" fmla="*/ 777240 w 899160"/>
              <a:gd name="connsiteY32" fmla="*/ 403860 h 1781668"/>
              <a:gd name="connsiteX33" fmla="*/ 822960 w 899160"/>
              <a:gd name="connsiteY33" fmla="*/ 419100 h 1781668"/>
              <a:gd name="connsiteX34" fmla="*/ 861060 w 899160"/>
              <a:gd name="connsiteY34" fmla="*/ 464820 h 1781668"/>
              <a:gd name="connsiteX35" fmla="*/ 899160 w 899160"/>
              <a:gd name="connsiteY35" fmla="*/ 510540 h 1781668"/>
              <a:gd name="connsiteX36" fmla="*/ 685800 w 899160"/>
              <a:gd name="connsiteY36" fmla="*/ 1569720 h 1781668"/>
              <a:gd name="connsiteX37" fmla="*/ 632460 w 899160"/>
              <a:gd name="connsiteY37" fmla="*/ 1729740 h 1781668"/>
              <a:gd name="connsiteX38" fmla="*/ 342900 w 899160"/>
              <a:gd name="connsiteY38" fmla="*/ 1752600 h 1781668"/>
              <a:gd name="connsiteX39" fmla="*/ 198120 w 899160"/>
              <a:gd name="connsiteY39" fmla="*/ 1348740 h 1781668"/>
              <a:gd name="connsiteX40" fmla="*/ 190500 w 899160"/>
              <a:gd name="connsiteY40" fmla="*/ 1325880 h 1781668"/>
              <a:gd name="connsiteX41" fmla="*/ 182880 w 899160"/>
              <a:gd name="connsiteY41" fmla="*/ 1181100 h 1781668"/>
              <a:gd name="connsiteX42" fmla="*/ 175260 w 899160"/>
              <a:gd name="connsiteY42" fmla="*/ 1143000 h 1781668"/>
              <a:gd name="connsiteX43" fmla="*/ 190500 w 899160"/>
              <a:gd name="connsiteY43" fmla="*/ 1043940 h 1781668"/>
              <a:gd name="connsiteX44" fmla="*/ 182880 w 899160"/>
              <a:gd name="connsiteY44" fmla="*/ 929640 h 1781668"/>
              <a:gd name="connsiteX45" fmla="*/ 160020 w 899160"/>
              <a:gd name="connsiteY45" fmla="*/ 914400 h 1781668"/>
              <a:gd name="connsiteX46" fmla="*/ 121920 w 899160"/>
              <a:gd name="connsiteY46" fmla="*/ 906780 h 1781668"/>
              <a:gd name="connsiteX47" fmla="*/ 53340 w 899160"/>
              <a:gd name="connsiteY47" fmla="*/ 876300 h 1781668"/>
              <a:gd name="connsiteX48" fmla="*/ 60960 w 899160"/>
              <a:gd name="connsiteY48" fmla="*/ 784860 h 1781668"/>
              <a:gd name="connsiteX49" fmla="*/ 76200 w 899160"/>
              <a:gd name="connsiteY49" fmla="*/ 731520 h 1781668"/>
              <a:gd name="connsiteX50" fmla="*/ 53340 w 899160"/>
              <a:gd name="connsiteY50" fmla="*/ 662940 h 1781668"/>
              <a:gd name="connsiteX51" fmla="*/ 45720 w 899160"/>
              <a:gd name="connsiteY51" fmla="*/ 640080 h 1781668"/>
              <a:gd name="connsiteX52" fmla="*/ 22860 w 899160"/>
              <a:gd name="connsiteY52" fmla="*/ 640080 h 1781668"/>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90500 w 899160"/>
              <a:gd name="connsiteY39" fmla="*/ 1325880 h 1845685"/>
              <a:gd name="connsiteX40" fmla="*/ 182880 w 899160"/>
              <a:gd name="connsiteY40" fmla="*/ 1181100 h 1845685"/>
              <a:gd name="connsiteX41" fmla="*/ 175260 w 899160"/>
              <a:gd name="connsiteY41" fmla="*/ 1143000 h 1845685"/>
              <a:gd name="connsiteX42" fmla="*/ 190500 w 899160"/>
              <a:gd name="connsiteY42" fmla="*/ 1043940 h 1845685"/>
              <a:gd name="connsiteX43" fmla="*/ 182880 w 899160"/>
              <a:gd name="connsiteY43" fmla="*/ 929640 h 1845685"/>
              <a:gd name="connsiteX44" fmla="*/ 160020 w 899160"/>
              <a:gd name="connsiteY44" fmla="*/ 914400 h 1845685"/>
              <a:gd name="connsiteX45" fmla="*/ 121920 w 899160"/>
              <a:gd name="connsiteY45" fmla="*/ 906780 h 1845685"/>
              <a:gd name="connsiteX46" fmla="*/ 53340 w 899160"/>
              <a:gd name="connsiteY46" fmla="*/ 876300 h 1845685"/>
              <a:gd name="connsiteX47" fmla="*/ 60960 w 899160"/>
              <a:gd name="connsiteY47" fmla="*/ 784860 h 1845685"/>
              <a:gd name="connsiteX48" fmla="*/ 76200 w 899160"/>
              <a:gd name="connsiteY48" fmla="*/ 731520 h 1845685"/>
              <a:gd name="connsiteX49" fmla="*/ 53340 w 899160"/>
              <a:gd name="connsiteY49" fmla="*/ 662940 h 1845685"/>
              <a:gd name="connsiteX50" fmla="*/ 45720 w 899160"/>
              <a:gd name="connsiteY50" fmla="*/ 640080 h 1845685"/>
              <a:gd name="connsiteX51" fmla="*/ 22860 w 899160"/>
              <a:gd name="connsiteY51" fmla="*/ 640080 h 1845685"/>
              <a:gd name="connsiteX0" fmla="*/ 22860 w 899160"/>
              <a:gd name="connsiteY0" fmla="*/ 640080 h 1845685"/>
              <a:gd name="connsiteX1" fmla="*/ 22860 w 899160"/>
              <a:gd name="connsiteY1" fmla="*/ 640080 h 1845685"/>
              <a:gd name="connsiteX2" fmla="*/ 7620 w 899160"/>
              <a:gd name="connsiteY2" fmla="*/ 510540 h 1845685"/>
              <a:gd name="connsiteX3" fmla="*/ 0 w 899160"/>
              <a:gd name="connsiteY3" fmla="*/ 487680 h 1845685"/>
              <a:gd name="connsiteX4" fmla="*/ 22860 w 899160"/>
              <a:gd name="connsiteY4" fmla="*/ 373380 h 1845685"/>
              <a:gd name="connsiteX5" fmla="*/ 38100 w 899160"/>
              <a:gd name="connsiteY5" fmla="*/ 350520 h 1845685"/>
              <a:gd name="connsiteX6" fmla="*/ 60960 w 899160"/>
              <a:gd name="connsiteY6" fmla="*/ 335280 h 1845685"/>
              <a:gd name="connsiteX7" fmla="*/ 114300 w 899160"/>
              <a:gd name="connsiteY7" fmla="*/ 274320 h 1845685"/>
              <a:gd name="connsiteX8" fmla="*/ 129540 w 899160"/>
              <a:gd name="connsiteY8" fmla="*/ 251460 h 1845685"/>
              <a:gd name="connsiteX9" fmla="*/ 175260 w 899160"/>
              <a:gd name="connsiteY9" fmla="*/ 220980 h 1845685"/>
              <a:gd name="connsiteX10" fmla="*/ 190500 w 899160"/>
              <a:gd name="connsiteY10" fmla="*/ 198120 h 1845685"/>
              <a:gd name="connsiteX11" fmla="*/ 236220 w 899160"/>
              <a:gd name="connsiteY11" fmla="*/ 160020 h 1845685"/>
              <a:gd name="connsiteX12" fmla="*/ 251460 w 899160"/>
              <a:gd name="connsiteY12" fmla="*/ 137160 h 1845685"/>
              <a:gd name="connsiteX13" fmla="*/ 281940 w 899160"/>
              <a:gd name="connsiteY13" fmla="*/ 114300 h 1845685"/>
              <a:gd name="connsiteX14" fmla="*/ 304800 w 899160"/>
              <a:gd name="connsiteY14" fmla="*/ 91440 h 1845685"/>
              <a:gd name="connsiteX15" fmla="*/ 350520 w 899160"/>
              <a:gd name="connsiteY15" fmla="*/ 68580 h 1845685"/>
              <a:gd name="connsiteX16" fmla="*/ 365760 w 899160"/>
              <a:gd name="connsiteY16" fmla="*/ 45720 h 1845685"/>
              <a:gd name="connsiteX17" fmla="*/ 411480 w 899160"/>
              <a:gd name="connsiteY17" fmla="*/ 30480 h 1845685"/>
              <a:gd name="connsiteX18" fmla="*/ 434340 w 899160"/>
              <a:gd name="connsiteY18" fmla="*/ 15240 h 1845685"/>
              <a:gd name="connsiteX19" fmla="*/ 464820 w 899160"/>
              <a:gd name="connsiteY19" fmla="*/ 7620 h 1845685"/>
              <a:gd name="connsiteX20" fmla="*/ 487680 w 899160"/>
              <a:gd name="connsiteY20" fmla="*/ 0 h 1845685"/>
              <a:gd name="connsiteX21" fmla="*/ 548640 w 899160"/>
              <a:gd name="connsiteY21" fmla="*/ 22860 h 1845685"/>
              <a:gd name="connsiteX22" fmla="*/ 563880 w 899160"/>
              <a:gd name="connsiteY22" fmla="*/ 45720 h 1845685"/>
              <a:gd name="connsiteX23" fmla="*/ 586740 w 899160"/>
              <a:gd name="connsiteY23" fmla="*/ 53340 h 1845685"/>
              <a:gd name="connsiteX24" fmla="*/ 609600 w 899160"/>
              <a:gd name="connsiteY24" fmla="*/ 68580 h 1845685"/>
              <a:gd name="connsiteX25" fmla="*/ 624840 w 899160"/>
              <a:gd name="connsiteY25" fmla="*/ 91440 h 1845685"/>
              <a:gd name="connsiteX26" fmla="*/ 647700 w 899160"/>
              <a:gd name="connsiteY26" fmla="*/ 106680 h 1845685"/>
              <a:gd name="connsiteX27" fmla="*/ 678180 w 899160"/>
              <a:gd name="connsiteY27" fmla="*/ 137160 h 1845685"/>
              <a:gd name="connsiteX28" fmla="*/ 739140 w 899160"/>
              <a:gd name="connsiteY28" fmla="*/ 190500 h 1845685"/>
              <a:gd name="connsiteX29" fmla="*/ 800100 w 899160"/>
              <a:gd name="connsiteY29" fmla="*/ 259080 h 1845685"/>
              <a:gd name="connsiteX30" fmla="*/ 762000 w 899160"/>
              <a:gd name="connsiteY30" fmla="*/ 342900 h 1845685"/>
              <a:gd name="connsiteX31" fmla="*/ 769620 w 899160"/>
              <a:gd name="connsiteY31" fmla="*/ 381000 h 1845685"/>
              <a:gd name="connsiteX32" fmla="*/ 777240 w 899160"/>
              <a:gd name="connsiteY32" fmla="*/ 403860 h 1845685"/>
              <a:gd name="connsiteX33" fmla="*/ 822960 w 899160"/>
              <a:gd name="connsiteY33" fmla="*/ 419100 h 1845685"/>
              <a:gd name="connsiteX34" fmla="*/ 861060 w 899160"/>
              <a:gd name="connsiteY34" fmla="*/ 464820 h 1845685"/>
              <a:gd name="connsiteX35" fmla="*/ 899160 w 899160"/>
              <a:gd name="connsiteY35" fmla="*/ 510540 h 1845685"/>
              <a:gd name="connsiteX36" fmla="*/ 632460 w 899160"/>
              <a:gd name="connsiteY36" fmla="*/ 1729740 h 1845685"/>
              <a:gd name="connsiteX37" fmla="*/ 342900 w 899160"/>
              <a:gd name="connsiteY37" fmla="*/ 1752600 h 1845685"/>
              <a:gd name="connsiteX38" fmla="*/ 198120 w 899160"/>
              <a:gd name="connsiteY38" fmla="*/ 1348740 h 1845685"/>
              <a:gd name="connsiteX39" fmla="*/ 182880 w 899160"/>
              <a:gd name="connsiteY39" fmla="*/ 1181100 h 1845685"/>
              <a:gd name="connsiteX40" fmla="*/ 175260 w 899160"/>
              <a:gd name="connsiteY40" fmla="*/ 1143000 h 1845685"/>
              <a:gd name="connsiteX41" fmla="*/ 190500 w 899160"/>
              <a:gd name="connsiteY41" fmla="*/ 1043940 h 1845685"/>
              <a:gd name="connsiteX42" fmla="*/ 182880 w 899160"/>
              <a:gd name="connsiteY42" fmla="*/ 929640 h 1845685"/>
              <a:gd name="connsiteX43" fmla="*/ 160020 w 899160"/>
              <a:gd name="connsiteY43" fmla="*/ 914400 h 1845685"/>
              <a:gd name="connsiteX44" fmla="*/ 121920 w 899160"/>
              <a:gd name="connsiteY44" fmla="*/ 906780 h 1845685"/>
              <a:gd name="connsiteX45" fmla="*/ 53340 w 899160"/>
              <a:gd name="connsiteY45" fmla="*/ 876300 h 1845685"/>
              <a:gd name="connsiteX46" fmla="*/ 60960 w 899160"/>
              <a:gd name="connsiteY46" fmla="*/ 784860 h 1845685"/>
              <a:gd name="connsiteX47" fmla="*/ 76200 w 899160"/>
              <a:gd name="connsiteY47" fmla="*/ 731520 h 1845685"/>
              <a:gd name="connsiteX48" fmla="*/ 53340 w 899160"/>
              <a:gd name="connsiteY48" fmla="*/ 662940 h 1845685"/>
              <a:gd name="connsiteX49" fmla="*/ 45720 w 899160"/>
              <a:gd name="connsiteY49" fmla="*/ 640080 h 1845685"/>
              <a:gd name="connsiteX50" fmla="*/ 22860 w 899160"/>
              <a:gd name="connsiteY50" fmla="*/ 640080 h 1845685"/>
              <a:gd name="connsiteX0" fmla="*/ 2286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49" fmla="*/ 22860 w 899160"/>
              <a:gd name="connsiteY49" fmla="*/ 640080 h 1854565"/>
              <a:gd name="connsiteX0" fmla="*/ 45720 w 899160"/>
              <a:gd name="connsiteY0" fmla="*/ 64008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48" fmla="*/ 45720 w 899160"/>
              <a:gd name="connsiteY48" fmla="*/ 640080 h 1854565"/>
              <a:gd name="connsiteX0" fmla="*/ 53340 w 899160"/>
              <a:gd name="connsiteY0" fmla="*/ 66294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47" fmla="*/ 53340 w 899160"/>
              <a:gd name="connsiteY47" fmla="*/ 662940 h 1854565"/>
              <a:gd name="connsiteX0" fmla="*/ 76200 w 899160"/>
              <a:gd name="connsiteY0" fmla="*/ 731520 h 1854565"/>
              <a:gd name="connsiteX1" fmla="*/ 22860 w 899160"/>
              <a:gd name="connsiteY1" fmla="*/ 640080 h 1854565"/>
              <a:gd name="connsiteX2" fmla="*/ 7620 w 899160"/>
              <a:gd name="connsiteY2" fmla="*/ 510540 h 1854565"/>
              <a:gd name="connsiteX3" fmla="*/ 0 w 899160"/>
              <a:gd name="connsiteY3" fmla="*/ 487680 h 1854565"/>
              <a:gd name="connsiteX4" fmla="*/ 22860 w 899160"/>
              <a:gd name="connsiteY4" fmla="*/ 373380 h 1854565"/>
              <a:gd name="connsiteX5" fmla="*/ 38100 w 899160"/>
              <a:gd name="connsiteY5" fmla="*/ 350520 h 1854565"/>
              <a:gd name="connsiteX6" fmla="*/ 60960 w 899160"/>
              <a:gd name="connsiteY6" fmla="*/ 335280 h 1854565"/>
              <a:gd name="connsiteX7" fmla="*/ 114300 w 899160"/>
              <a:gd name="connsiteY7" fmla="*/ 274320 h 1854565"/>
              <a:gd name="connsiteX8" fmla="*/ 129540 w 899160"/>
              <a:gd name="connsiteY8" fmla="*/ 251460 h 1854565"/>
              <a:gd name="connsiteX9" fmla="*/ 175260 w 899160"/>
              <a:gd name="connsiteY9" fmla="*/ 220980 h 1854565"/>
              <a:gd name="connsiteX10" fmla="*/ 190500 w 899160"/>
              <a:gd name="connsiteY10" fmla="*/ 198120 h 1854565"/>
              <a:gd name="connsiteX11" fmla="*/ 236220 w 899160"/>
              <a:gd name="connsiteY11" fmla="*/ 160020 h 1854565"/>
              <a:gd name="connsiteX12" fmla="*/ 251460 w 899160"/>
              <a:gd name="connsiteY12" fmla="*/ 137160 h 1854565"/>
              <a:gd name="connsiteX13" fmla="*/ 281940 w 899160"/>
              <a:gd name="connsiteY13" fmla="*/ 114300 h 1854565"/>
              <a:gd name="connsiteX14" fmla="*/ 304800 w 899160"/>
              <a:gd name="connsiteY14" fmla="*/ 91440 h 1854565"/>
              <a:gd name="connsiteX15" fmla="*/ 350520 w 899160"/>
              <a:gd name="connsiteY15" fmla="*/ 68580 h 1854565"/>
              <a:gd name="connsiteX16" fmla="*/ 365760 w 899160"/>
              <a:gd name="connsiteY16" fmla="*/ 45720 h 1854565"/>
              <a:gd name="connsiteX17" fmla="*/ 411480 w 899160"/>
              <a:gd name="connsiteY17" fmla="*/ 30480 h 1854565"/>
              <a:gd name="connsiteX18" fmla="*/ 434340 w 899160"/>
              <a:gd name="connsiteY18" fmla="*/ 15240 h 1854565"/>
              <a:gd name="connsiteX19" fmla="*/ 464820 w 899160"/>
              <a:gd name="connsiteY19" fmla="*/ 7620 h 1854565"/>
              <a:gd name="connsiteX20" fmla="*/ 487680 w 899160"/>
              <a:gd name="connsiteY20" fmla="*/ 0 h 1854565"/>
              <a:gd name="connsiteX21" fmla="*/ 548640 w 899160"/>
              <a:gd name="connsiteY21" fmla="*/ 22860 h 1854565"/>
              <a:gd name="connsiteX22" fmla="*/ 563880 w 899160"/>
              <a:gd name="connsiteY22" fmla="*/ 45720 h 1854565"/>
              <a:gd name="connsiteX23" fmla="*/ 586740 w 899160"/>
              <a:gd name="connsiteY23" fmla="*/ 53340 h 1854565"/>
              <a:gd name="connsiteX24" fmla="*/ 609600 w 899160"/>
              <a:gd name="connsiteY24" fmla="*/ 68580 h 1854565"/>
              <a:gd name="connsiteX25" fmla="*/ 624840 w 899160"/>
              <a:gd name="connsiteY25" fmla="*/ 91440 h 1854565"/>
              <a:gd name="connsiteX26" fmla="*/ 647700 w 899160"/>
              <a:gd name="connsiteY26" fmla="*/ 106680 h 1854565"/>
              <a:gd name="connsiteX27" fmla="*/ 678180 w 899160"/>
              <a:gd name="connsiteY27" fmla="*/ 137160 h 1854565"/>
              <a:gd name="connsiteX28" fmla="*/ 739140 w 899160"/>
              <a:gd name="connsiteY28" fmla="*/ 190500 h 1854565"/>
              <a:gd name="connsiteX29" fmla="*/ 800100 w 899160"/>
              <a:gd name="connsiteY29" fmla="*/ 259080 h 1854565"/>
              <a:gd name="connsiteX30" fmla="*/ 762000 w 899160"/>
              <a:gd name="connsiteY30" fmla="*/ 342900 h 1854565"/>
              <a:gd name="connsiteX31" fmla="*/ 769620 w 899160"/>
              <a:gd name="connsiteY31" fmla="*/ 381000 h 1854565"/>
              <a:gd name="connsiteX32" fmla="*/ 777240 w 899160"/>
              <a:gd name="connsiteY32" fmla="*/ 403860 h 1854565"/>
              <a:gd name="connsiteX33" fmla="*/ 822960 w 899160"/>
              <a:gd name="connsiteY33" fmla="*/ 419100 h 1854565"/>
              <a:gd name="connsiteX34" fmla="*/ 861060 w 899160"/>
              <a:gd name="connsiteY34" fmla="*/ 464820 h 1854565"/>
              <a:gd name="connsiteX35" fmla="*/ 899160 w 899160"/>
              <a:gd name="connsiteY35" fmla="*/ 510540 h 1854565"/>
              <a:gd name="connsiteX36" fmla="*/ 632460 w 899160"/>
              <a:gd name="connsiteY36" fmla="*/ 1729740 h 1854565"/>
              <a:gd name="connsiteX37" fmla="*/ 342900 w 899160"/>
              <a:gd name="connsiteY37" fmla="*/ 1752600 h 1854565"/>
              <a:gd name="connsiteX38" fmla="*/ 182880 w 899160"/>
              <a:gd name="connsiteY38" fmla="*/ 1181100 h 1854565"/>
              <a:gd name="connsiteX39" fmla="*/ 175260 w 899160"/>
              <a:gd name="connsiteY39" fmla="*/ 1143000 h 1854565"/>
              <a:gd name="connsiteX40" fmla="*/ 190500 w 899160"/>
              <a:gd name="connsiteY40" fmla="*/ 1043940 h 1854565"/>
              <a:gd name="connsiteX41" fmla="*/ 182880 w 899160"/>
              <a:gd name="connsiteY41" fmla="*/ 929640 h 1854565"/>
              <a:gd name="connsiteX42" fmla="*/ 160020 w 899160"/>
              <a:gd name="connsiteY42" fmla="*/ 914400 h 1854565"/>
              <a:gd name="connsiteX43" fmla="*/ 121920 w 899160"/>
              <a:gd name="connsiteY43" fmla="*/ 906780 h 1854565"/>
              <a:gd name="connsiteX44" fmla="*/ 53340 w 899160"/>
              <a:gd name="connsiteY44" fmla="*/ 876300 h 1854565"/>
              <a:gd name="connsiteX45" fmla="*/ 60960 w 899160"/>
              <a:gd name="connsiteY45" fmla="*/ 784860 h 1854565"/>
              <a:gd name="connsiteX46" fmla="*/ 76200 w 899160"/>
              <a:gd name="connsiteY46" fmla="*/ 731520 h 1854565"/>
              <a:gd name="connsiteX0" fmla="*/ 76200 w 899160"/>
              <a:gd name="connsiteY0" fmla="*/ 73152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45" fmla="*/ 76200 w 899160"/>
              <a:gd name="connsiteY45" fmla="*/ 731520 h 1854565"/>
              <a:gd name="connsiteX0" fmla="*/ 60960 w 899160"/>
              <a:gd name="connsiteY0" fmla="*/ 78486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44" fmla="*/ 60960 w 899160"/>
              <a:gd name="connsiteY44" fmla="*/ 784860 h 1854565"/>
              <a:gd name="connsiteX0" fmla="*/ 53340 w 899160"/>
              <a:gd name="connsiteY0" fmla="*/ 876300 h 1854565"/>
              <a:gd name="connsiteX1" fmla="*/ 7620 w 899160"/>
              <a:gd name="connsiteY1" fmla="*/ 510540 h 1854565"/>
              <a:gd name="connsiteX2" fmla="*/ 0 w 899160"/>
              <a:gd name="connsiteY2" fmla="*/ 487680 h 1854565"/>
              <a:gd name="connsiteX3" fmla="*/ 22860 w 899160"/>
              <a:gd name="connsiteY3" fmla="*/ 373380 h 1854565"/>
              <a:gd name="connsiteX4" fmla="*/ 38100 w 899160"/>
              <a:gd name="connsiteY4" fmla="*/ 350520 h 1854565"/>
              <a:gd name="connsiteX5" fmla="*/ 60960 w 899160"/>
              <a:gd name="connsiteY5" fmla="*/ 335280 h 1854565"/>
              <a:gd name="connsiteX6" fmla="*/ 114300 w 899160"/>
              <a:gd name="connsiteY6" fmla="*/ 274320 h 1854565"/>
              <a:gd name="connsiteX7" fmla="*/ 129540 w 899160"/>
              <a:gd name="connsiteY7" fmla="*/ 251460 h 1854565"/>
              <a:gd name="connsiteX8" fmla="*/ 175260 w 899160"/>
              <a:gd name="connsiteY8" fmla="*/ 220980 h 1854565"/>
              <a:gd name="connsiteX9" fmla="*/ 190500 w 899160"/>
              <a:gd name="connsiteY9" fmla="*/ 198120 h 1854565"/>
              <a:gd name="connsiteX10" fmla="*/ 236220 w 899160"/>
              <a:gd name="connsiteY10" fmla="*/ 160020 h 1854565"/>
              <a:gd name="connsiteX11" fmla="*/ 251460 w 899160"/>
              <a:gd name="connsiteY11" fmla="*/ 137160 h 1854565"/>
              <a:gd name="connsiteX12" fmla="*/ 281940 w 899160"/>
              <a:gd name="connsiteY12" fmla="*/ 114300 h 1854565"/>
              <a:gd name="connsiteX13" fmla="*/ 304800 w 899160"/>
              <a:gd name="connsiteY13" fmla="*/ 91440 h 1854565"/>
              <a:gd name="connsiteX14" fmla="*/ 350520 w 899160"/>
              <a:gd name="connsiteY14" fmla="*/ 68580 h 1854565"/>
              <a:gd name="connsiteX15" fmla="*/ 365760 w 899160"/>
              <a:gd name="connsiteY15" fmla="*/ 45720 h 1854565"/>
              <a:gd name="connsiteX16" fmla="*/ 411480 w 899160"/>
              <a:gd name="connsiteY16" fmla="*/ 30480 h 1854565"/>
              <a:gd name="connsiteX17" fmla="*/ 434340 w 899160"/>
              <a:gd name="connsiteY17" fmla="*/ 15240 h 1854565"/>
              <a:gd name="connsiteX18" fmla="*/ 464820 w 899160"/>
              <a:gd name="connsiteY18" fmla="*/ 7620 h 1854565"/>
              <a:gd name="connsiteX19" fmla="*/ 487680 w 899160"/>
              <a:gd name="connsiteY19" fmla="*/ 0 h 1854565"/>
              <a:gd name="connsiteX20" fmla="*/ 548640 w 899160"/>
              <a:gd name="connsiteY20" fmla="*/ 22860 h 1854565"/>
              <a:gd name="connsiteX21" fmla="*/ 563880 w 899160"/>
              <a:gd name="connsiteY21" fmla="*/ 45720 h 1854565"/>
              <a:gd name="connsiteX22" fmla="*/ 586740 w 899160"/>
              <a:gd name="connsiteY22" fmla="*/ 53340 h 1854565"/>
              <a:gd name="connsiteX23" fmla="*/ 609600 w 899160"/>
              <a:gd name="connsiteY23" fmla="*/ 68580 h 1854565"/>
              <a:gd name="connsiteX24" fmla="*/ 624840 w 899160"/>
              <a:gd name="connsiteY24" fmla="*/ 91440 h 1854565"/>
              <a:gd name="connsiteX25" fmla="*/ 647700 w 899160"/>
              <a:gd name="connsiteY25" fmla="*/ 106680 h 1854565"/>
              <a:gd name="connsiteX26" fmla="*/ 678180 w 899160"/>
              <a:gd name="connsiteY26" fmla="*/ 137160 h 1854565"/>
              <a:gd name="connsiteX27" fmla="*/ 739140 w 899160"/>
              <a:gd name="connsiteY27" fmla="*/ 190500 h 1854565"/>
              <a:gd name="connsiteX28" fmla="*/ 800100 w 899160"/>
              <a:gd name="connsiteY28" fmla="*/ 259080 h 1854565"/>
              <a:gd name="connsiteX29" fmla="*/ 762000 w 899160"/>
              <a:gd name="connsiteY29" fmla="*/ 342900 h 1854565"/>
              <a:gd name="connsiteX30" fmla="*/ 769620 w 899160"/>
              <a:gd name="connsiteY30" fmla="*/ 381000 h 1854565"/>
              <a:gd name="connsiteX31" fmla="*/ 777240 w 899160"/>
              <a:gd name="connsiteY31" fmla="*/ 403860 h 1854565"/>
              <a:gd name="connsiteX32" fmla="*/ 822960 w 899160"/>
              <a:gd name="connsiteY32" fmla="*/ 419100 h 1854565"/>
              <a:gd name="connsiteX33" fmla="*/ 861060 w 899160"/>
              <a:gd name="connsiteY33" fmla="*/ 464820 h 1854565"/>
              <a:gd name="connsiteX34" fmla="*/ 899160 w 899160"/>
              <a:gd name="connsiteY34" fmla="*/ 510540 h 1854565"/>
              <a:gd name="connsiteX35" fmla="*/ 632460 w 899160"/>
              <a:gd name="connsiteY35" fmla="*/ 1729740 h 1854565"/>
              <a:gd name="connsiteX36" fmla="*/ 342900 w 899160"/>
              <a:gd name="connsiteY36" fmla="*/ 1752600 h 1854565"/>
              <a:gd name="connsiteX37" fmla="*/ 182880 w 899160"/>
              <a:gd name="connsiteY37" fmla="*/ 1181100 h 1854565"/>
              <a:gd name="connsiteX38" fmla="*/ 175260 w 899160"/>
              <a:gd name="connsiteY38" fmla="*/ 1143000 h 1854565"/>
              <a:gd name="connsiteX39" fmla="*/ 190500 w 899160"/>
              <a:gd name="connsiteY39" fmla="*/ 1043940 h 1854565"/>
              <a:gd name="connsiteX40" fmla="*/ 182880 w 899160"/>
              <a:gd name="connsiteY40" fmla="*/ 929640 h 1854565"/>
              <a:gd name="connsiteX41" fmla="*/ 160020 w 899160"/>
              <a:gd name="connsiteY41" fmla="*/ 914400 h 1854565"/>
              <a:gd name="connsiteX42" fmla="*/ 121920 w 899160"/>
              <a:gd name="connsiteY42" fmla="*/ 906780 h 1854565"/>
              <a:gd name="connsiteX43" fmla="*/ 53340 w 899160"/>
              <a:gd name="connsiteY43" fmla="*/ 87630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78377 w 902277"/>
              <a:gd name="connsiteY38" fmla="*/ 1143000 h 1854565"/>
              <a:gd name="connsiteX39" fmla="*/ 193617 w 902277"/>
              <a:gd name="connsiteY39" fmla="*/ 1043940 h 1854565"/>
              <a:gd name="connsiteX40" fmla="*/ 185997 w 902277"/>
              <a:gd name="connsiteY40" fmla="*/ 929640 h 1854565"/>
              <a:gd name="connsiteX41" fmla="*/ 163137 w 902277"/>
              <a:gd name="connsiteY41" fmla="*/ 914400 h 1854565"/>
              <a:gd name="connsiteX42" fmla="*/ 125037 w 902277"/>
              <a:gd name="connsiteY42" fmla="*/ 906780 h 1854565"/>
              <a:gd name="connsiteX0" fmla="*/ 125037 w 902277"/>
              <a:gd name="connsiteY0" fmla="*/ 906780 h 1854565"/>
              <a:gd name="connsiteX1" fmla="*/ 10737 w 902277"/>
              <a:gd name="connsiteY1" fmla="*/ 510540 h 1854565"/>
              <a:gd name="connsiteX2" fmla="*/ 3117 w 902277"/>
              <a:gd name="connsiteY2" fmla="*/ 487680 h 1854565"/>
              <a:gd name="connsiteX3" fmla="*/ 25977 w 902277"/>
              <a:gd name="connsiteY3" fmla="*/ 373380 h 1854565"/>
              <a:gd name="connsiteX4" fmla="*/ 41217 w 902277"/>
              <a:gd name="connsiteY4" fmla="*/ 350520 h 1854565"/>
              <a:gd name="connsiteX5" fmla="*/ 64077 w 902277"/>
              <a:gd name="connsiteY5" fmla="*/ 335280 h 1854565"/>
              <a:gd name="connsiteX6" fmla="*/ 117417 w 902277"/>
              <a:gd name="connsiteY6" fmla="*/ 274320 h 1854565"/>
              <a:gd name="connsiteX7" fmla="*/ 132657 w 902277"/>
              <a:gd name="connsiteY7" fmla="*/ 251460 h 1854565"/>
              <a:gd name="connsiteX8" fmla="*/ 178377 w 902277"/>
              <a:gd name="connsiteY8" fmla="*/ 220980 h 1854565"/>
              <a:gd name="connsiteX9" fmla="*/ 193617 w 902277"/>
              <a:gd name="connsiteY9" fmla="*/ 198120 h 1854565"/>
              <a:gd name="connsiteX10" fmla="*/ 239337 w 902277"/>
              <a:gd name="connsiteY10" fmla="*/ 160020 h 1854565"/>
              <a:gd name="connsiteX11" fmla="*/ 254577 w 902277"/>
              <a:gd name="connsiteY11" fmla="*/ 137160 h 1854565"/>
              <a:gd name="connsiteX12" fmla="*/ 285057 w 902277"/>
              <a:gd name="connsiteY12" fmla="*/ 114300 h 1854565"/>
              <a:gd name="connsiteX13" fmla="*/ 307917 w 902277"/>
              <a:gd name="connsiteY13" fmla="*/ 91440 h 1854565"/>
              <a:gd name="connsiteX14" fmla="*/ 353637 w 902277"/>
              <a:gd name="connsiteY14" fmla="*/ 68580 h 1854565"/>
              <a:gd name="connsiteX15" fmla="*/ 368877 w 902277"/>
              <a:gd name="connsiteY15" fmla="*/ 45720 h 1854565"/>
              <a:gd name="connsiteX16" fmla="*/ 414597 w 902277"/>
              <a:gd name="connsiteY16" fmla="*/ 30480 h 1854565"/>
              <a:gd name="connsiteX17" fmla="*/ 437457 w 902277"/>
              <a:gd name="connsiteY17" fmla="*/ 15240 h 1854565"/>
              <a:gd name="connsiteX18" fmla="*/ 467937 w 902277"/>
              <a:gd name="connsiteY18" fmla="*/ 7620 h 1854565"/>
              <a:gd name="connsiteX19" fmla="*/ 490797 w 902277"/>
              <a:gd name="connsiteY19" fmla="*/ 0 h 1854565"/>
              <a:gd name="connsiteX20" fmla="*/ 551757 w 902277"/>
              <a:gd name="connsiteY20" fmla="*/ 22860 h 1854565"/>
              <a:gd name="connsiteX21" fmla="*/ 566997 w 902277"/>
              <a:gd name="connsiteY21" fmla="*/ 45720 h 1854565"/>
              <a:gd name="connsiteX22" fmla="*/ 589857 w 902277"/>
              <a:gd name="connsiteY22" fmla="*/ 53340 h 1854565"/>
              <a:gd name="connsiteX23" fmla="*/ 612717 w 902277"/>
              <a:gd name="connsiteY23" fmla="*/ 68580 h 1854565"/>
              <a:gd name="connsiteX24" fmla="*/ 627957 w 902277"/>
              <a:gd name="connsiteY24" fmla="*/ 91440 h 1854565"/>
              <a:gd name="connsiteX25" fmla="*/ 650817 w 902277"/>
              <a:gd name="connsiteY25" fmla="*/ 106680 h 1854565"/>
              <a:gd name="connsiteX26" fmla="*/ 681297 w 902277"/>
              <a:gd name="connsiteY26" fmla="*/ 137160 h 1854565"/>
              <a:gd name="connsiteX27" fmla="*/ 742257 w 902277"/>
              <a:gd name="connsiteY27" fmla="*/ 190500 h 1854565"/>
              <a:gd name="connsiteX28" fmla="*/ 803217 w 902277"/>
              <a:gd name="connsiteY28" fmla="*/ 259080 h 1854565"/>
              <a:gd name="connsiteX29" fmla="*/ 765117 w 902277"/>
              <a:gd name="connsiteY29" fmla="*/ 342900 h 1854565"/>
              <a:gd name="connsiteX30" fmla="*/ 772737 w 902277"/>
              <a:gd name="connsiteY30" fmla="*/ 381000 h 1854565"/>
              <a:gd name="connsiteX31" fmla="*/ 780357 w 902277"/>
              <a:gd name="connsiteY31" fmla="*/ 403860 h 1854565"/>
              <a:gd name="connsiteX32" fmla="*/ 826077 w 902277"/>
              <a:gd name="connsiteY32" fmla="*/ 419100 h 1854565"/>
              <a:gd name="connsiteX33" fmla="*/ 864177 w 902277"/>
              <a:gd name="connsiteY33" fmla="*/ 464820 h 1854565"/>
              <a:gd name="connsiteX34" fmla="*/ 902277 w 902277"/>
              <a:gd name="connsiteY34" fmla="*/ 510540 h 1854565"/>
              <a:gd name="connsiteX35" fmla="*/ 635577 w 902277"/>
              <a:gd name="connsiteY35" fmla="*/ 1729740 h 1854565"/>
              <a:gd name="connsiteX36" fmla="*/ 346017 w 902277"/>
              <a:gd name="connsiteY36" fmla="*/ 1752600 h 1854565"/>
              <a:gd name="connsiteX37" fmla="*/ 185997 w 902277"/>
              <a:gd name="connsiteY37" fmla="*/ 1181100 h 1854565"/>
              <a:gd name="connsiteX38" fmla="*/ 193617 w 902277"/>
              <a:gd name="connsiteY38" fmla="*/ 1043940 h 1854565"/>
              <a:gd name="connsiteX39" fmla="*/ 185997 w 902277"/>
              <a:gd name="connsiteY39" fmla="*/ 929640 h 1854565"/>
              <a:gd name="connsiteX40" fmla="*/ 163137 w 902277"/>
              <a:gd name="connsiteY40" fmla="*/ 914400 h 1854565"/>
              <a:gd name="connsiteX41" fmla="*/ 125037 w 902277"/>
              <a:gd name="connsiteY41" fmla="*/ 906780 h 1854565"/>
              <a:gd name="connsiteX0" fmla="*/ 125037 w 902277"/>
              <a:gd name="connsiteY0" fmla="*/ 906780 h 1862294"/>
              <a:gd name="connsiteX1" fmla="*/ 10737 w 902277"/>
              <a:gd name="connsiteY1" fmla="*/ 510540 h 1862294"/>
              <a:gd name="connsiteX2" fmla="*/ 3117 w 902277"/>
              <a:gd name="connsiteY2" fmla="*/ 487680 h 1862294"/>
              <a:gd name="connsiteX3" fmla="*/ 25977 w 902277"/>
              <a:gd name="connsiteY3" fmla="*/ 373380 h 1862294"/>
              <a:gd name="connsiteX4" fmla="*/ 41217 w 902277"/>
              <a:gd name="connsiteY4" fmla="*/ 350520 h 1862294"/>
              <a:gd name="connsiteX5" fmla="*/ 64077 w 902277"/>
              <a:gd name="connsiteY5" fmla="*/ 335280 h 1862294"/>
              <a:gd name="connsiteX6" fmla="*/ 117417 w 902277"/>
              <a:gd name="connsiteY6" fmla="*/ 274320 h 1862294"/>
              <a:gd name="connsiteX7" fmla="*/ 132657 w 902277"/>
              <a:gd name="connsiteY7" fmla="*/ 251460 h 1862294"/>
              <a:gd name="connsiteX8" fmla="*/ 178377 w 902277"/>
              <a:gd name="connsiteY8" fmla="*/ 220980 h 1862294"/>
              <a:gd name="connsiteX9" fmla="*/ 193617 w 902277"/>
              <a:gd name="connsiteY9" fmla="*/ 198120 h 1862294"/>
              <a:gd name="connsiteX10" fmla="*/ 239337 w 902277"/>
              <a:gd name="connsiteY10" fmla="*/ 160020 h 1862294"/>
              <a:gd name="connsiteX11" fmla="*/ 254577 w 902277"/>
              <a:gd name="connsiteY11" fmla="*/ 137160 h 1862294"/>
              <a:gd name="connsiteX12" fmla="*/ 285057 w 902277"/>
              <a:gd name="connsiteY12" fmla="*/ 114300 h 1862294"/>
              <a:gd name="connsiteX13" fmla="*/ 307917 w 902277"/>
              <a:gd name="connsiteY13" fmla="*/ 91440 h 1862294"/>
              <a:gd name="connsiteX14" fmla="*/ 353637 w 902277"/>
              <a:gd name="connsiteY14" fmla="*/ 68580 h 1862294"/>
              <a:gd name="connsiteX15" fmla="*/ 368877 w 902277"/>
              <a:gd name="connsiteY15" fmla="*/ 45720 h 1862294"/>
              <a:gd name="connsiteX16" fmla="*/ 414597 w 902277"/>
              <a:gd name="connsiteY16" fmla="*/ 30480 h 1862294"/>
              <a:gd name="connsiteX17" fmla="*/ 437457 w 902277"/>
              <a:gd name="connsiteY17" fmla="*/ 15240 h 1862294"/>
              <a:gd name="connsiteX18" fmla="*/ 467937 w 902277"/>
              <a:gd name="connsiteY18" fmla="*/ 7620 h 1862294"/>
              <a:gd name="connsiteX19" fmla="*/ 490797 w 902277"/>
              <a:gd name="connsiteY19" fmla="*/ 0 h 1862294"/>
              <a:gd name="connsiteX20" fmla="*/ 551757 w 902277"/>
              <a:gd name="connsiteY20" fmla="*/ 22860 h 1862294"/>
              <a:gd name="connsiteX21" fmla="*/ 566997 w 902277"/>
              <a:gd name="connsiteY21" fmla="*/ 45720 h 1862294"/>
              <a:gd name="connsiteX22" fmla="*/ 589857 w 902277"/>
              <a:gd name="connsiteY22" fmla="*/ 53340 h 1862294"/>
              <a:gd name="connsiteX23" fmla="*/ 612717 w 902277"/>
              <a:gd name="connsiteY23" fmla="*/ 68580 h 1862294"/>
              <a:gd name="connsiteX24" fmla="*/ 627957 w 902277"/>
              <a:gd name="connsiteY24" fmla="*/ 91440 h 1862294"/>
              <a:gd name="connsiteX25" fmla="*/ 650817 w 902277"/>
              <a:gd name="connsiteY25" fmla="*/ 106680 h 1862294"/>
              <a:gd name="connsiteX26" fmla="*/ 681297 w 902277"/>
              <a:gd name="connsiteY26" fmla="*/ 137160 h 1862294"/>
              <a:gd name="connsiteX27" fmla="*/ 742257 w 902277"/>
              <a:gd name="connsiteY27" fmla="*/ 190500 h 1862294"/>
              <a:gd name="connsiteX28" fmla="*/ 803217 w 902277"/>
              <a:gd name="connsiteY28" fmla="*/ 259080 h 1862294"/>
              <a:gd name="connsiteX29" fmla="*/ 765117 w 902277"/>
              <a:gd name="connsiteY29" fmla="*/ 342900 h 1862294"/>
              <a:gd name="connsiteX30" fmla="*/ 772737 w 902277"/>
              <a:gd name="connsiteY30" fmla="*/ 381000 h 1862294"/>
              <a:gd name="connsiteX31" fmla="*/ 780357 w 902277"/>
              <a:gd name="connsiteY31" fmla="*/ 403860 h 1862294"/>
              <a:gd name="connsiteX32" fmla="*/ 826077 w 902277"/>
              <a:gd name="connsiteY32" fmla="*/ 419100 h 1862294"/>
              <a:gd name="connsiteX33" fmla="*/ 864177 w 902277"/>
              <a:gd name="connsiteY33" fmla="*/ 464820 h 1862294"/>
              <a:gd name="connsiteX34" fmla="*/ 902277 w 902277"/>
              <a:gd name="connsiteY34" fmla="*/ 510540 h 1862294"/>
              <a:gd name="connsiteX35" fmla="*/ 635577 w 902277"/>
              <a:gd name="connsiteY35" fmla="*/ 1729740 h 1862294"/>
              <a:gd name="connsiteX36" fmla="*/ 346017 w 902277"/>
              <a:gd name="connsiteY36" fmla="*/ 1752600 h 1862294"/>
              <a:gd name="connsiteX37" fmla="*/ 193617 w 902277"/>
              <a:gd name="connsiteY37" fmla="*/ 1043940 h 1862294"/>
              <a:gd name="connsiteX38" fmla="*/ 185997 w 902277"/>
              <a:gd name="connsiteY38" fmla="*/ 929640 h 1862294"/>
              <a:gd name="connsiteX39" fmla="*/ 163137 w 902277"/>
              <a:gd name="connsiteY39" fmla="*/ 914400 h 1862294"/>
              <a:gd name="connsiteX40" fmla="*/ 125037 w 902277"/>
              <a:gd name="connsiteY40" fmla="*/ 906780 h 1862294"/>
              <a:gd name="connsiteX0" fmla="*/ 125037 w 902277"/>
              <a:gd name="connsiteY0" fmla="*/ 906780 h 1869018"/>
              <a:gd name="connsiteX1" fmla="*/ 10737 w 902277"/>
              <a:gd name="connsiteY1" fmla="*/ 510540 h 1869018"/>
              <a:gd name="connsiteX2" fmla="*/ 3117 w 902277"/>
              <a:gd name="connsiteY2" fmla="*/ 487680 h 1869018"/>
              <a:gd name="connsiteX3" fmla="*/ 25977 w 902277"/>
              <a:gd name="connsiteY3" fmla="*/ 373380 h 1869018"/>
              <a:gd name="connsiteX4" fmla="*/ 41217 w 902277"/>
              <a:gd name="connsiteY4" fmla="*/ 350520 h 1869018"/>
              <a:gd name="connsiteX5" fmla="*/ 64077 w 902277"/>
              <a:gd name="connsiteY5" fmla="*/ 335280 h 1869018"/>
              <a:gd name="connsiteX6" fmla="*/ 117417 w 902277"/>
              <a:gd name="connsiteY6" fmla="*/ 274320 h 1869018"/>
              <a:gd name="connsiteX7" fmla="*/ 132657 w 902277"/>
              <a:gd name="connsiteY7" fmla="*/ 251460 h 1869018"/>
              <a:gd name="connsiteX8" fmla="*/ 178377 w 902277"/>
              <a:gd name="connsiteY8" fmla="*/ 220980 h 1869018"/>
              <a:gd name="connsiteX9" fmla="*/ 193617 w 902277"/>
              <a:gd name="connsiteY9" fmla="*/ 198120 h 1869018"/>
              <a:gd name="connsiteX10" fmla="*/ 239337 w 902277"/>
              <a:gd name="connsiteY10" fmla="*/ 160020 h 1869018"/>
              <a:gd name="connsiteX11" fmla="*/ 254577 w 902277"/>
              <a:gd name="connsiteY11" fmla="*/ 137160 h 1869018"/>
              <a:gd name="connsiteX12" fmla="*/ 285057 w 902277"/>
              <a:gd name="connsiteY12" fmla="*/ 114300 h 1869018"/>
              <a:gd name="connsiteX13" fmla="*/ 307917 w 902277"/>
              <a:gd name="connsiteY13" fmla="*/ 91440 h 1869018"/>
              <a:gd name="connsiteX14" fmla="*/ 353637 w 902277"/>
              <a:gd name="connsiteY14" fmla="*/ 68580 h 1869018"/>
              <a:gd name="connsiteX15" fmla="*/ 368877 w 902277"/>
              <a:gd name="connsiteY15" fmla="*/ 45720 h 1869018"/>
              <a:gd name="connsiteX16" fmla="*/ 414597 w 902277"/>
              <a:gd name="connsiteY16" fmla="*/ 30480 h 1869018"/>
              <a:gd name="connsiteX17" fmla="*/ 437457 w 902277"/>
              <a:gd name="connsiteY17" fmla="*/ 15240 h 1869018"/>
              <a:gd name="connsiteX18" fmla="*/ 467937 w 902277"/>
              <a:gd name="connsiteY18" fmla="*/ 7620 h 1869018"/>
              <a:gd name="connsiteX19" fmla="*/ 490797 w 902277"/>
              <a:gd name="connsiteY19" fmla="*/ 0 h 1869018"/>
              <a:gd name="connsiteX20" fmla="*/ 551757 w 902277"/>
              <a:gd name="connsiteY20" fmla="*/ 22860 h 1869018"/>
              <a:gd name="connsiteX21" fmla="*/ 566997 w 902277"/>
              <a:gd name="connsiteY21" fmla="*/ 45720 h 1869018"/>
              <a:gd name="connsiteX22" fmla="*/ 589857 w 902277"/>
              <a:gd name="connsiteY22" fmla="*/ 53340 h 1869018"/>
              <a:gd name="connsiteX23" fmla="*/ 612717 w 902277"/>
              <a:gd name="connsiteY23" fmla="*/ 68580 h 1869018"/>
              <a:gd name="connsiteX24" fmla="*/ 627957 w 902277"/>
              <a:gd name="connsiteY24" fmla="*/ 91440 h 1869018"/>
              <a:gd name="connsiteX25" fmla="*/ 650817 w 902277"/>
              <a:gd name="connsiteY25" fmla="*/ 106680 h 1869018"/>
              <a:gd name="connsiteX26" fmla="*/ 681297 w 902277"/>
              <a:gd name="connsiteY26" fmla="*/ 137160 h 1869018"/>
              <a:gd name="connsiteX27" fmla="*/ 742257 w 902277"/>
              <a:gd name="connsiteY27" fmla="*/ 190500 h 1869018"/>
              <a:gd name="connsiteX28" fmla="*/ 803217 w 902277"/>
              <a:gd name="connsiteY28" fmla="*/ 259080 h 1869018"/>
              <a:gd name="connsiteX29" fmla="*/ 765117 w 902277"/>
              <a:gd name="connsiteY29" fmla="*/ 342900 h 1869018"/>
              <a:gd name="connsiteX30" fmla="*/ 772737 w 902277"/>
              <a:gd name="connsiteY30" fmla="*/ 381000 h 1869018"/>
              <a:gd name="connsiteX31" fmla="*/ 780357 w 902277"/>
              <a:gd name="connsiteY31" fmla="*/ 403860 h 1869018"/>
              <a:gd name="connsiteX32" fmla="*/ 826077 w 902277"/>
              <a:gd name="connsiteY32" fmla="*/ 419100 h 1869018"/>
              <a:gd name="connsiteX33" fmla="*/ 864177 w 902277"/>
              <a:gd name="connsiteY33" fmla="*/ 464820 h 1869018"/>
              <a:gd name="connsiteX34" fmla="*/ 902277 w 902277"/>
              <a:gd name="connsiteY34" fmla="*/ 510540 h 1869018"/>
              <a:gd name="connsiteX35" fmla="*/ 635577 w 902277"/>
              <a:gd name="connsiteY35" fmla="*/ 1729740 h 1869018"/>
              <a:gd name="connsiteX36" fmla="*/ 346017 w 902277"/>
              <a:gd name="connsiteY36" fmla="*/ 1752600 h 1869018"/>
              <a:gd name="connsiteX37" fmla="*/ 185997 w 902277"/>
              <a:gd name="connsiteY37" fmla="*/ 929640 h 1869018"/>
              <a:gd name="connsiteX38" fmla="*/ 163137 w 902277"/>
              <a:gd name="connsiteY38" fmla="*/ 914400 h 1869018"/>
              <a:gd name="connsiteX39" fmla="*/ 125037 w 902277"/>
              <a:gd name="connsiteY39" fmla="*/ 906780 h 1869018"/>
              <a:gd name="connsiteX0" fmla="*/ 165877 w 905017"/>
              <a:gd name="connsiteY0" fmla="*/ 914400 h 1869018"/>
              <a:gd name="connsiteX1" fmla="*/ 13477 w 905017"/>
              <a:gd name="connsiteY1" fmla="*/ 510540 h 1869018"/>
              <a:gd name="connsiteX2" fmla="*/ 5857 w 905017"/>
              <a:gd name="connsiteY2" fmla="*/ 487680 h 1869018"/>
              <a:gd name="connsiteX3" fmla="*/ 28717 w 905017"/>
              <a:gd name="connsiteY3" fmla="*/ 373380 h 1869018"/>
              <a:gd name="connsiteX4" fmla="*/ 43957 w 905017"/>
              <a:gd name="connsiteY4" fmla="*/ 350520 h 1869018"/>
              <a:gd name="connsiteX5" fmla="*/ 66817 w 905017"/>
              <a:gd name="connsiteY5" fmla="*/ 335280 h 1869018"/>
              <a:gd name="connsiteX6" fmla="*/ 120157 w 905017"/>
              <a:gd name="connsiteY6" fmla="*/ 274320 h 1869018"/>
              <a:gd name="connsiteX7" fmla="*/ 135397 w 905017"/>
              <a:gd name="connsiteY7" fmla="*/ 251460 h 1869018"/>
              <a:gd name="connsiteX8" fmla="*/ 181117 w 905017"/>
              <a:gd name="connsiteY8" fmla="*/ 220980 h 1869018"/>
              <a:gd name="connsiteX9" fmla="*/ 196357 w 905017"/>
              <a:gd name="connsiteY9" fmla="*/ 198120 h 1869018"/>
              <a:gd name="connsiteX10" fmla="*/ 242077 w 905017"/>
              <a:gd name="connsiteY10" fmla="*/ 160020 h 1869018"/>
              <a:gd name="connsiteX11" fmla="*/ 257317 w 905017"/>
              <a:gd name="connsiteY11" fmla="*/ 137160 h 1869018"/>
              <a:gd name="connsiteX12" fmla="*/ 287797 w 905017"/>
              <a:gd name="connsiteY12" fmla="*/ 114300 h 1869018"/>
              <a:gd name="connsiteX13" fmla="*/ 310657 w 905017"/>
              <a:gd name="connsiteY13" fmla="*/ 91440 h 1869018"/>
              <a:gd name="connsiteX14" fmla="*/ 356377 w 905017"/>
              <a:gd name="connsiteY14" fmla="*/ 68580 h 1869018"/>
              <a:gd name="connsiteX15" fmla="*/ 371617 w 905017"/>
              <a:gd name="connsiteY15" fmla="*/ 45720 h 1869018"/>
              <a:gd name="connsiteX16" fmla="*/ 417337 w 905017"/>
              <a:gd name="connsiteY16" fmla="*/ 30480 h 1869018"/>
              <a:gd name="connsiteX17" fmla="*/ 440197 w 905017"/>
              <a:gd name="connsiteY17" fmla="*/ 15240 h 1869018"/>
              <a:gd name="connsiteX18" fmla="*/ 470677 w 905017"/>
              <a:gd name="connsiteY18" fmla="*/ 7620 h 1869018"/>
              <a:gd name="connsiteX19" fmla="*/ 493537 w 905017"/>
              <a:gd name="connsiteY19" fmla="*/ 0 h 1869018"/>
              <a:gd name="connsiteX20" fmla="*/ 554497 w 905017"/>
              <a:gd name="connsiteY20" fmla="*/ 22860 h 1869018"/>
              <a:gd name="connsiteX21" fmla="*/ 569737 w 905017"/>
              <a:gd name="connsiteY21" fmla="*/ 45720 h 1869018"/>
              <a:gd name="connsiteX22" fmla="*/ 592597 w 905017"/>
              <a:gd name="connsiteY22" fmla="*/ 53340 h 1869018"/>
              <a:gd name="connsiteX23" fmla="*/ 615457 w 905017"/>
              <a:gd name="connsiteY23" fmla="*/ 68580 h 1869018"/>
              <a:gd name="connsiteX24" fmla="*/ 630697 w 905017"/>
              <a:gd name="connsiteY24" fmla="*/ 91440 h 1869018"/>
              <a:gd name="connsiteX25" fmla="*/ 653557 w 905017"/>
              <a:gd name="connsiteY25" fmla="*/ 106680 h 1869018"/>
              <a:gd name="connsiteX26" fmla="*/ 684037 w 905017"/>
              <a:gd name="connsiteY26" fmla="*/ 137160 h 1869018"/>
              <a:gd name="connsiteX27" fmla="*/ 744997 w 905017"/>
              <a:gd name="connsiteY27" fmla="*/ 190500 h 1869018"/>
              <a:gd name="connsiteX28" fmla="*/ 805957 w 905017"/>
              <a:gd name="connsiteY28" fmla="*/ 259080 h 1869018"/>
              <a:gd name="connsiteX29" fmla="*/ 767857 w 905017"/>
              <a:gd name="connsiteY29" fmla="*/ 342900 h 1869018"/>
              <a:gd name="connsiteX30" fmla="*/ 775477 w 905017"/>
              <a:gd name="connsiteY30" fmla="*/ 381000 h 1869018"/>
              <a:gd name="connsiteX31" fmla="*/ 783097 w 905017"/>
              <a:gd name="connsiteY31" fmla="*/ 403860 h 1869018"/>
              <a:gd name="connsiteX32" fmla="*/ 828817 w 905017"/>
              <a:gd name="connsiteY32" fmla="*/ 419100 h 1869018"/>
              <a:gd name="connsiteX33" fmla="*/ 866917 w 905017"/>
              <a:gd name="connsiteY33" fmla="*/ 464820 h 1869018"/>
              <a:gd name="connsiteX34" fmla="*/ 905017 w 905017"/>
              <a:gd name="connsiteY34" fmla="*/ 510540 h 1869018"/>
              <a:gd name="connsiteX35" fmla="*/ 638317 w 905017"/>
              <a:gd name="connsiteY35" fmla="*/ 1729740 h 1869018"/>
              <a:gd name="connsiteX36" fmla="*/ 348757 w 905017"/>
              <a:gd name="connsiteY36" fmla="*/ 1752600 h 1869018"/>
              <a:gd name="connsiteX37" fmla="*/ 188737 w 905017"/>
              <a:gd name="connsiteY37" fmla="*/ 929640 h 1869018"/>
              <a:gd name="connsiteX38" fmla="*/ 165877 w 905017"/>
              <a:gd name="connsiteY38" fmla="*/ 914400 h 1869018"/>
              <a:gd name="connsiteX0" fmla="*/ 190399 w 906679"/>
              <a:gd name="connsiteY0" fmla="*/ 929640 h 1869018"/>
              <a:gd name="connsiteX1" fmla="*/ 15139 w 906679"/>
              <a:gd name="connsiteY1" fmla="*/ 510540 h 1869018"/>
              <a:gd name="connsiteX2" fmla="*/ 7519 w 906679"/>
              <a:gd name="connsiteY2" fmla="*/ 487680 h 1869018"/>
              <a:gd name="connsiteX3" fmla="*/ 30379 w 906679"/>
              <a:gd name="connsiteY3" fmla="*/ 373380 h 1869018"/>
              <a:gd name="connsiteX4" fmla="*/ 45619 w 906679"/>
              <a:gd name="connsiteY4" fmla="*/ 350520 h 1869018"/>
              <a:gd name="connsiteX5" fmla="*/ 68479 w 906679"/>
              <a:gd name="connsiteY5" fmla="*/ 335280 h 1869018"/>
              <a:gd name="connsiteX6" fmla="*/ 121819 w 906679"/>
              <a:gd name="connsiteY6" fmla="*/ 274320 h 1869018"/>
              <a:gd name="connsiteX7" fmla="*/ 137059 w 906679"/>
              <a:gd name="connsiteY7" fmla="*/ 251460 h 1869018"/>
              <a:gd name="connsiteX8" fmla="*/ 182779 w 906679"/>
              <a:gd name="connsiteY8" fmla="*/ 220980 h 1869018"/>
              <a:gd name="connsiteX9" fmla="*/ 198019 w 906679"/>
              <a:gd name="connsiteY9" fmla="*/ 198120 h 1869018"/>
              <a:gd name="connsiteX10" fmla="*/ 243739 w 906679"/>
              <a:gd name="connsiteY10" fmla="*/ 160020 h 1869018"/>
              <a:gd name="connsiteX11" fmla="*/ 258979 w 906679"/>
              <a:gd name="connsiteY11" fmla="*/ 137160 h 1869018"/>
              <a:gd name="connsiteX12" fmla="*/ 289459 w 906679"/>
              <a:gd name="connsiteY12" fmla="*/ 114300 h 1869018"/>
              <a:gd name="connsiteX13" fmla="*/ 312319 w 906679"/>
              <a:gd name="connsiteY13" fmla="*/ 91440 h 1869018"/>
              <a:gd name="connsiteX14" fmla="*/ 358039 w 906679"/>
              <a:gd name="connsiteY14" fmla="*/ 68580 h 1869018"/>
              <a:gd name="connsiteX15" fmla="*/ 373279 w 906679"/>
              <a:gd name="connsiteY15" fmla="*/ 45720 h 1869018"/>
              <a:gd name="connsiteX16" fmla="*/ 418999 w 906679"/>
              <a:gd name="connsiteY16" fmla="*/ 30480 h 1869018"/>
              <a:gd name="connsiteX17" fmla="*/ 441859 w 906679"/>
              <a:gd name="connsiteY17" fmla="*/ 15240 h 1869018"/>
              <a:gd name="connsiteX18" fmla="*/ 472339 w 906679"/>
              <a:gd name="connsiteY18" fmla="*/ 7620 h 1869018"/>
              <a:gd name="connsiteX19" fmla="*/ 495199 w 906679"/>
              <a:gd name="connsiteY19" fmla="*/ 0 h 1869018"/>
              <a:gd name="connsiteX20" fmla="*/ 556159 w 906679"/>
              <a:gd name="connsiteY20" fmla="*/ 22860 h 1869018"/>
              <a:gd name="connsiteX21" fmla="*/ 571399 w 906679"/>
              <a:gd name="connsiteY21" fmla="*/ 45720 h 1869018"/>
              <a:gd name="connsiteX22" fmla="*/ 594259 w 906679"/>
              <a:gd name="connsiteY22" fmla="*/ 53340 h 1869018"/>
              <a:gd name="connsiteX23" fmla="*/ 617119 w 906679"/>
              <a:gd name="connsiteY23" fmla="*/ 68580 h 1869018"/>
              <a:gd name="connsiteX24" fmla="*/ 632359 w 906679"/>
              <a:gd name="connsiteY24" fmla="*/ 91440 h 1869018"/>
              <a:gd name="connsiteX25" fmla="*/ 655219 w 906679"/>
              <a:gd name="connsiteY25" fmla="*/ 106680 h 1869018"/>
              <a:gd name="connsiteX26" fmla="*/ 685699 w 906679"/>
              <a:gd name="connsiteY26" fmla="*/ 137160 h 1869018"/>
              <a:gd name="connsiteX27" fmla="*/ 746659 w 906679"/>
              <a:gd name="connsiteY27" fmla="*/ 190500 h 1869018"/>
              <a:gd name="connsiteX28" fmla="*/ 807619 w 906679"/>
              <a:gd name="connsiteY28" fmla="*/ 259080 h 1869018"/>
              <a:gd name="connsiteX29" fmla="*/ 769519 w 906679"/>
              <a:gd name="connsiteY29" fmla="*/ 342900 h 1869018"/>
              <a:gd name="connsiteX30" fmla="*/ 777139 w 906679"/>
              <a:gd name="connsiteY30" fmla="*/ 381000 h 1869018"/>
              <a:gd name="connsiteX31" fmla="*/ 784759 w 906679"/>
              <a:gd name="connsiteY31" fmla="*/ 403860 h 1869018"/>
              <a:gd name="connsiteX32" fmla="*/ 830479 w 906679"/>
              <a:gd name="connsiteY32" fmla="*/ 419100 h 1869018"/>
              <a:gd name="connsiteX33" fmla="*/ 868579 w 906679"/>
              <a:gd name="connsiteY33" fmla="*/ 464820 h 1869018"/>
              <a:gd name="connsiteX34" fmla="*/ 906679 w 906679"/>
              <a:gd name="connsiteY34" fmla="*/ 510540 h 1869018"/>
              <a:gd name="connsiteX35" fmla="*/ 639979 w 906679"/>
              <a:gd name="connsiteY35" fmla="*/ 1729740 h 1869018"/>
              <a:gd name="connsiteX36" fmla="*/ 350419 w 906679"/>
              <a:gd name="connsiteY36" fmla="*/ 1752600 h 1869018"/>
              <a:gd name="connsiteX37" fmla="*/ 190399 w 906679"/>
              <a:gd name="connsiteY37" fmla="*/ 929640 h 1869018"/>
              <a:gd name="connsiteX0" fmla="*/ 362181 w 918441"/>
              <a:gd name="connsiteY0" fmla="*/ 1752600 h 1895399"/>
              <a:gd name="connsiteX1" fmla="*/ 26901 w 918441"/>
              <a:gd name="connsiteY1" fmla="*/ 510540 h 1895399"/>
              <a:gd name="connsiteX2" fmla="*/ 19281 w 918441"/>
              <a:gd name="connsiteY2" fmla="*/ 487680 h 1895399"/>
              <a:gd name="connsiteX3" fmla="*/ 42141 w 918441"/>
              <a:gd name="connsiteY3" fmla="*/ 373380 h 1895399"/>
              <a:gd name="connsiteX4" fmla="*/ 57381 w 918441"/>
              <a:gd name="connsiteY4" fmla="*/ 350520 h 1895399"/>
              <a:gd name="connsiteX5" fmla="*/ 80241 w 918441"/>
              <a:gd name="connsiteY5" fmla="*/ 335280 h 1895399"/>
              <a:gd name="connsiteX6" fmla="*/ 133581 w 918441"/>
              <a:gd name="connsiteY6" fmla="*/ 274320 h 1895399"/>
              <a:gd name="connsiteX7" fmla="*/ 148821 w 918441"/>
              <a:gd name="connsiteY7" fmla="*/ 251460 h 1895399"/>
              <a:gd name="connsiteX8" fmla="*/ 194541 w 918441"/>
              <a:gd name="connsiteY8" fmla="*/ 220980 h 1895399"/>
              <a:gd name="connsiteX9" fmla="*/ 209781 w 918441"/>
              <a:gd name="connsiteY9" fmla="*/ 198120 h 1895399"/>
              <a:gd name="connsiteX10" fmla="*/ 255501 w 918441"/>
              <a:gd name="connsiteY10" fmla="*/ 160020 h 1895399"/>
              <a:gd name="connsiteX11" fmla="*/ 270741 w 918441"/>
              <a:gd name="connsiteY11" fmla="*/ 137160 h 1895399"/>
              <a:gd name="connsiteX12" fmla="*/ 301221 w 918441"/>
              <a:gd name="connsiteY12" fmla="*/ 114300 h 1895399"/>
              <a:gd name="connsiteX13" fmla="*/ 324081 w 918441"/>
              <a:gd name="connsiteY13" fmla="*/ 91440 h 1895399"/>
              <a:gd name="connsiteX14" fmla="*/ 369801 w 918441"/>
              <a:gd name="connsiteY14" fmla="*/ 68580 h 1895399"/>
              <a:gd name="connsiteX15" fmla="*/ 385041 w 918441"/>
              <a:gd name="connsiteY15" fmla="*/ 45720 h 1895399"/>
              <a:gd name="connsiteX16" fmla="*/ 430761 w 918441"/>
              <a:gd name="connsiteY16" fmla="*/ 30480 h 1895399"/>
              <a:gd name="connsiteX17" fmla="*/ 453621 w 918441"/>
              <a:gd name="connsiteY17" fmla="*/ 15240 h 1895399"/>
              <a:gd name="connsiteX18" fmla="*/ 484101 w 918441"/>
              <a:gd name="connsiteY18" fmla="*/ 7620 h 1895399"/>
              <a:gd name="connsiteX19" fmla="*/ 506961 w 918441"/>
              <a:gd name="connsiteY19" fmla="*/ 0 h 1895399"/>
              <a:gd name="connsiteX20" fmla="*/ 567921 w 918441"/>
              <a:gd name="connsiteY20" fmla="*/ 22860 h 1895399"/>
              <a:gd name="connsiteX21" fmla="*/ 583161 w 918441"/>
              <a:gd name="connsiteY21" fmla="*/ 45720 h 1895399"/>
              <a:gd name="connsiteX22" fmla="*/ 606021 w 918441"/>
              <a:gd name="connsiteY22" fmla="*/ 53340 h 1895399"/>
              <a:gd name="connsiteX23" fmla="*/ 628881 w 918441"/>
              <a:gd name="connsiteY23" fmla="*/ 68580 h 1895399"/>
              <a:gd name="connsiteX24" fmla="*/ 644121 w 918441"/>
              <a:gd name="connsiteY24" fmla="*/ 91440 h 1895399"/>
              <a:gd name="connsiteX25" fmla="*/ 666981 w 918441"/>
              <a:gd name="connsiteY25" fmla="*/ 106680 h 1895399"/>
              <a:gd name="connsiteX26" fmla="*/ 697461 w 918441"/>
              <a:gd name="connsiteY26" fmla="*/ 137160 h 1895399"/>
              <a:gd name="connsiteX27" fmla="*/ 758421 w 918441"/>
              <a:gd name="connsiteY27" fmla="*/ 190500 h 1895399"/>
              <a:gd name="connsiteX28" fmla="*/ 819381 w 918441"/>
              <a:gd name="connsiteY28" fmla="*/ 259080 h 1895399"/>
              <a:gd name="connsiteX29" fmla="*/ 781281 w 918441"/>
              <a:gd name="connsiteY29" fmla="*/ 342900 h 1895399"/>
              <a:gd name="connsiteX30" fmla="*/ 788901 w 918441"/>
              <a:gd name="connsiteY30" fmla="*/ 381000 h 1895399"/>
              <a:gd name="connsiteX31" fmla="*/ 796521 w 918441"/>
              <a:gd name="connsiteY31" fmla="*/ 403860 h 1895399"/>
              <a:gd name="connsiteX32" fmla="*/ 842241 w 918441"/>
              <a:gd name="connsiteY32" fmla="*/ 419100 h 1895399"/>
              <a:gd name="connsiteX33" fmla="*/ 880341 w 918441"/>
              <a:gd name="connsiteY33" fmla="*/ 464820 h 1895399"/>
              <a:gd name="connsiteX34" fmla="*/ 918441 w 918441"/>
              <a:gd name="connsiteY34" fmla="*/ 510540 h 1895399"/>
              <a:gd name="connsiteX35" fmla="*/ 651741 w 918441"/>
              <a:gd name="connsiteY35" fmla="*/ 1729740 h 1895399"/>
              <a:gd name="connsiteX36" fmla="*/ 362181 w 918441"/>
              <a:gd name="connsiteY36" fmla="*/ 1752600 h 1895399"/>
              <a:gd name="connsiteX0" fmla="*/ 673147 w 939847"/>
              <a:gd name="connsiteY0" fmla="*/ 1729740 h 1729740"/>
              <a:gd name="connsiteX1" fmla="*/ 48307 w 939847"/>
              <a:gd name="connsiteY1" fmla="*/ 510540 h 1729740"/>
              <a:gd name="connsiteX2" fmla="*/ 40687 w 939847"/>
              <a:gd name="connsiteY2" fmla="*/ 487680 h 1729740"/>
              <a:gd name="connsiteX3" fmla="*/ 63547 w 939847"/>
              <a:gd name="connsiteY3" fmla="*/ 373380 h 1729740"/>
              <a:gd name="connsiteX4" fmla="*/ 78787 w 939847"/>
              <a:gd name="connsiteY4" fmla="*/ 350520 h 1729740"/>
              <a:gd name="connsiteX5" fmla="*/ 101647 w 939847"/>
              <a:gd name="connsiteY5" fmla="*/ 335280 h 1729740"/>
              <a:gd name="connsiteX6" fmla="*/ 154987 w 939847"/>
              <a:gd name="connsiteY6" fmla="*/ 274320 h 1729740"/>
              <a:gd name="connsiteX7" fmla="*/ 170227 w 939847"/>
              <a:gd name="connsiteY7" fmla="*/ 251460 h 1729740"/>
              <a:gd name="connsiteX8" fmla="*/ 215947 w 939847"/>
              <a:gd name="connsiteY8" fmla="*/ 220980 h 1729740"/>
              <a:gd name="connsiteX9" fmla="*/ 231187 w 939847"/>
              <a:gd name="connsiteY9" fmla="*/ 198120 h 1729740"/>
              <a:gd name="connsiteX10" fmla="*/ 276907 w 939847"/>
              <a:gd name="connsiteY10" fmla="*/ 160020 h 1729740"/>
              <a:gd name="connsiteX11" fmla="*/ 292147 w 939847"/>
              <a:gd name="connsiteY11" fmla="*/ 137160 h 1729740"/>
              <a:gd name="connsiteX12" fmla="*/ 322627 w 939847"/>
              <a:gd name="connsiteY12" fmla="*/ 114300 h 1729740"/>
              <a:gd name="connsiteX13" fmla="*/ 345487 w 939847"/>
              <a:gd name="connsiteY13" fmla="*/ 91440 h 1729740"/>
              <a:gd name="connsiteX14" fmla="*/ 391207 w 939847"/>
              <a:gd name="connsiteY14" fmla="*/ 68580 h 1729740"/>
              <a:gd name="connsiteX15" fmla="*/ 406447 w 939847"/>
              <a:gd name="connsiteY15" fmla="*/ 45720 h 1729740"/>
              <a:gd name="connsiteX16" fmla="*/ 452167 w 939847"/>
              <a:gd name="connsiteY16" fmla="*/ 30480 h 1729740"/>
              <a:gd name="connsiteX17" fmla="*/ 475027 w 939847"/>
              <a:gd name="connsiteY17" fmla="*/ 15240 h 1729740"/>
              <a:gd name="connsiteX18" fmla="*/ 505507 w 939847"/>
              <a:gd name="connsiteY18" fmla="*/ 7620 h 1729740"/>
              <a:gd name="connsiteX19" fmla="*/ 528367 w 939847"/>
              <a:gd name="connsiteY19" fmla="*/ 0 h 1729740"/>
              <a:gd name="connsiteX20" fmla="*/ 589327 w 939847"/>
              <a:gd name="connsiteY20" fmla="*/ 22860 h 1729740"/>
              <a:gd name="connsiteX21" fmla="*/ 604567 w 939847"/>
              <a:gd name="connsiteY21" fmla="*/ 45720 h 1729740"/>
              <a:gd name="connsiteX22" fmla="*/ 627427 w 939847"/>
              <a:gd name="connsiteY22" fmla="*/ 53340 h 1729740"/>
              <a:gd name="connsiteX23" fmla="*/ 650287 w 939847"/>
              <a:gd name="connsiteY23" fmla="*/ 68580 h 1729740"/>
              <a:gd name="connsiteX24" fmla="*/ 665527 w 939847"/>
              <a:gd name="connsiteY24" fmla="*/ 91440 h 1729740"/>
              <a:gd name="connsiteX25" fmla="*/ 688387 w 939847"/>
              <a:gd name="connsiteY25" fmla="*/ 106680 h 1729740"/>
              <a:gd name="connsiteX26" fmla="*/ 718867 w 939847"/>
              <a:gd name="connsiteY26" fmla="*/ 137160 h 1729740"/>
              <a:gd name="connsiteX27" fmla="*/ 779827 w 939847"/>
              <a:gd name="connsiteY27" fmla="*/ 190500 h 1729740"/>
              <a:gd name="connsiteX28" fmla="*/ 840787 w 939847"/>
              <a:gd name="connsiteY28" fmla="*/ 259080 h 1729740"/>
              <a:gd name="connsiteX29" fmla="*/ 802687 w 939847"/>
              <a:gd name="connsiteY29" fmla="*/ 342900 h 1729740"/>
              <a:gd name="connsiteX30" fmla="*/ 810307 w 939847"/>
              <a:gd name="connsiteY30" fmla="*/ 381000 h 1729740"/>
              <a:gd name="connsiteX31" fmla="*/ 817927 w 939847"/>
              <a:gd name="connsiteY31" fmla="*/ 403860 h 1729740"/>
              <a:gd name="connsiteX32" fmla="*/ 863647 w 939847"/>
              <a:gd name="connsiteY32" fmla="*/ 419100 h 1729740"/>
              <a:gd name="connsiteX33" fmla="*/ 901747 w 939847"/>
              <a:gd name="connsiteY33" fmla="*/ 464820 h 1729740"/>
              <a:gd name="connsiteX34" fmla="*/ 939847 w 939847"/>
              <a:gd name="connsiteY34" fmla="*/ 510540 h 1729740"/>
              <a:gd name="connsiteX35" fmla="*/ 673147 w 939847"/>
              <a:gd name="connsiteY35" fmla="*/ 1729740 h 1729740"/>
              <a:gd name="connsiteX0" fmla="*/ 959588 w 959588"/>
              <a:gd name="connsiteY0" fmla="*/ 510540 h 514939"/>
              <a:gd name="connsiteX1" fmla="*/ 68048 w 959588"/>
              <a:gd name="connsiteY1" fmla="*/ 510540 h 514939"/>
              <a:gd name="connsiteX2" fmla="*/ 60428 w 959588"/>
              <a:gd name="connsiteY2" fmla="*/ 487680 h 514939"/>
              <a:gd name="connsiteX3" fmla="*/ 83288 w 959588"/>
              <a:gd name="connsiteY3" fmla="*/ 373380 h 514939"/>
              <a:gd name="connsiteX4" fmla="*/ 98528 w 959588"/>
              <a:gd name="connsiteY4" fmla="*/ 350520 h 514939"/>
              <a:gd name="connsiteX5" fmla="*/ 121388 w 959588"/>
              <a:gd name="connsiteY5" fmla="*/ 335280 h 514939"/>
              <a:gd name="connsiteX6" fmla="*/ 174728 w 959588"/>
              <a:gd name="connsiteY6" fmla="*/ 274320 h 514939"/>
              <a:gd name="connsiteX7" fmla="*/ 189968 w 959588"/>
              <a:gd name="connsiteY7" fmla="*/ 251460 h 514939"/>
              <a:gd name="connsiteX8" fmla="*/ 235688 w 959588"/>
              <a:gd name="connsiteY8" fmla="*/ 220980 h 514939"/>
              <a:gd name="connsiteX9" fmla="*/ 250928 w 959588"/>
              <a:gd name="connsiteY9" fmla="*/ 198120 h 514939"/>
              <a:gd name="connsiteX10" fmla="*/ 296648 w 959588"/>
              <a:gd name="connsiteY10" fmla="*/ 160020 h 514939"/>
              <a:gd name="connsiteX11" fmla="*/ 311888 w 959588"/>
              <a:gd name="connsiteY11" fmla="*/ 137160 h 514939"/>
              <a:gd name="connsiteX12" fmla="*/ 342368 w 959588"/>
              <a:gd name="connsiteY12" fmla="*/ 114300 h 514939"/>
              <a:gd name="connsiteX13" fmla="*/ 365228 w 959588"/>
              <a:gd name="connsiteY13" fmla="*/ 91440 h 514939"/>
              <a:gd name="connsiteX14" fmla="*/ 410948 w 959588"/>
              <a:gd name="connsiteY14" fmla="*/ 68580 h 514939"/>
              <a:gd name="connsiteX15" fmla="*/ 426188 w 959588"/>
              <a:gd name="connsiteY15" fmla="*/ 45720 h 514939"/>
              <a:gd name="connsiteX16" fmla="*/ 471908 w 959588"/>
              <a:gd name="connsiteY16" fmla="*/ 30480 h 514939"/>
              <a:gd name="connsiteX17" fmla="*/ 494768 w 959588"/>
              <a:gd name="connsiteY17" fmla="*/ 15240 h 514939"/>
              <a:gd name="connsiteX18" fmla="*/ 525248 w 959588"/>
              <a:gd name="connsiteY18" fmla="*/ 7620 h 514939"/>
              <a:gd name="connsiteX19" fmla="*/ 548108 w 959588"/>
              <a:gd name="connsiteY19" fmla="*/ 0 h 514939"/>
              <a:gd name="connsiteX20" fmla="*/ 609068 w 959588"/>
              <a:gd name="connsiteY20" fmla="*/ 22860 h 514939"/>
              <a:gd name="connsiteX21" fmla="*/ 624308 w 959588"/>
              <a:gd name="connsiteY21" fmla="*/ 45720 h 514939"/>
              <a:gd name="connsiteX22" fmla="*/ 647168 w 959588"/>
              <a:gd name="connsiteY22" fmla="*/ 53340 h 514939"/>
              <a:gd name="connsiteX23" fmla="*/ 670028 w 959588"/>
              <a:gd name="connsiteY23" fmla="*/ 68580 h 514939"/>
              <a:gd name="connsiteX24" fmla="*/ 685268 w 959588"/>
              <a:gd name="connsiteY24" fmla="*/ 91440 h 514939"/>
              <a:gd name="connsiteX25" fmla="*/ 708128 w 959588"/>
              <a:gd name="connsiteY25" fmla="*/ 106680 h 514939"/>
              <a:gd name="connsiteX26" fmla="*/ 738608 w 959588"/>
              <a:gd name="connsiteY26" fmla="*/ 137160 h 514939"/>
              <a:gd name="connsiteX27" fmla="*/ 799568 w 959588"/>
              <a:gd name="connsiteY27" fmla="*/ 190500 h 514939"/>
              <a:gd name="connsiteX28" fmla="*/ 860528 w 959588"/>
              <a:gd name="connsiteY28" fmla="*/ 259080 h 514939"/>
              <a:gd name="connsiteX29" fmla="*/ 822428 w 959588"/>
              <a:gd name="connsiteY29" fmla="*/ 342900 h 514939"/>
              <a:gd name="connsiteX30" fmla="*/ 830048 w 959588"/>
              <a:gd name="connsiteY30" fmla="*/ 381000 h 514939"/>
              <a:gd name="connsiteX31" fmla="*/ 837668 w 959588"/>
              <a:gd name="connsiteY31" fmla="*/ 403860 h 514939"/>
              <a:gd name="connsiteX32" fmla="*/ 883388 w 959588"/>
              <a:gd name="connsiteY32" fmla="*/ 419100 h 514939"/>
              <a:gd name="connsiteX33" fmla="*/ 921488 w 959588"/>
              <a:gd name="connsiteY33" fmla="*/ 464820 h 514939"/>
              <a:gd name="connsiteX34" fmla="*/ 959588 w 959588"/>
              <a:gd name="connsiteY34" fmla="*/ 510540 h 514939"/>
              <a:gd name="connsiteX0" fmla="*/ 899160 w 899160"/>
              <a:gd name="connsiteY0" fmla="*/ 510540 h 511827"/>
              <a:gd name="connsiteX1" fmla="*/ 0 w 899160"/>
              <a:gd name="connsiteY1" fmla="*/ 487680 h 511827"/>
              <a:gd name="connsiteX2" fmla="*/ 22860 w 899160"/>
              <a:gd name="connsiteY2" fmla="*/ 373380 h 511827"/>
              <a:gd name="connsiteX3" fmla="*/ 38100 w 899160"/>
              <a:gd name="connsiteY3" fmla="*/ 350520 h 511827"/>
              <a:gd name="connsiteX4" fmla="*/ 60960 w 899160"/>
              <a:gd name="connsiteY4" fmla="*/ 335280 h 511827"/>
              <a:gd name="connsiteX5" fmla="*/ 114300 w 899160"/>
              <a:gd name="connsiteY5" fmla="*/ 274320 h 511827"/>
              <a:gd name="connsiteX6" fmla="*/ 129540 w 899160"/>
              <a:gd name="connsiteY6" fmla="*/ 251460 h 511827"/>
              <a:gd name="connsiteX7" fmla="*/ 175260 w 899160"/>
              <a:gd name="connsiteY7" fmla="*/ 220980 h 511827"/>
              <a:gd name="connsiteX8" fmla="*/ 190500 w 899160"/>
              <a:gd name="connsiteY8" fmla="*/ 198120 h 511827"/>
              <a:gd name="connsiteX9" fmla="*/ 236220 w 899160"/>
              <a:gd name="connsiteY9" fmla="*/ 160020 h 511827"/>
              <a:gd name="connsiteX10" fmla="*/ 251460 w 899160"/>
              <a:gd name="connsiteY10" fmla="*/ 137160 h 511827"/>
              <a:gd name="connsiteX11" fmla="*/ 281940 w 899160"/>
              <a:gd name="connsiteY11" fmla="*/ 114300 h 511827"/>
              <a:gd name="connsiteX12" fmla="*/ 304800 w 899160"/>
              <a:gd name="connsiteY12" fmla="*/ 91440 h 511827"/>
              <a:gd name="connsiteX13" fmla="*/ 350520 w 899160"/>
              <a:gd name="connsiteY13" fmla="*/ 68580 h 511827"/>
              <a:gd name="connsiteX14" fmla="*/ 365760 w 899160"/>
              <a:gd name="connsiteY14" fmla="*/ 45720 h 511827"/>
              <a:gd name="connsiteX15" fmla="*/ 411480 w 899160"/>
              <a:gd name="connsiteY15" fmla="*/ 30480 h 511827"/>
              <a:gd name="connsiteX16" fmla="*/ 434340 w 899160"/>
              <a:gd name="connsiteY16" fmla="*/ 15240 h 511827"/>
              <a:gd name="connsiteX17" fmla="*/ 464820 w 899160"/>
              <a:gd name="connsiteY17" fmla="*/ 7620 h 511827"/>
              <a:gd name="connsiteX18" fmla="*/ 487680 w 899160"/>
              <a:gd name="connsiteY18" fmla="*/ 0 h 511827"/>
              <a:gd name="connsiteX19" fmla="*/ 548640 w 899160"/>
              <a:gd name="connsiteY19" fmla="*/ 22860 h 511827"/>
              <a:gd name="connsiteX20" fmla="*/ 563880 w 899160"/>
              <a:gd name="connsiteY20" fmla="*/ 45720 h 511827"/>
              <a:gd name="connsiteX21" fmla="*/ 586740 w 899160"/>
              <a:gd name="connsiteY21" fmla="*/ 53340 h 511827"/>
              <a:gd name="connsiteX22" fmla="*/ 609600 w 899160"/>
              <a:gd name="connsiteY22" fmla="*/ 68580 h 511827"/>
              <a:gd name="connsiteX23" fmla="*/ 624840 w 899160"/>
              <a:gd name="connsiteY23" fmla="*/ 91440 h 511827"/>
              <a:gd name="connsiteX24" fmla="*/ 647700 w 899160"/>
              <a:gd name="connsiteY24" fmla="*/ 106680 h 511827"/>
              <a:gd name="connsiteX25" fmla="*/ 678180 w 899160"/>
              <a:gd name="connsiteY25" fmla="*/ 137160 h 511827"/>
              <a:gd name="connsiteX26" fmla="*/ 739140 w 899160"/>
              <a:gd name="connsiteY26" fmla="*/ 190500 h 511827"/>
              <a:gd name="connsiteX27" fmla="*/ 800100 w 899160"/>
              <a:gd name="connsiteY27" fmla="*/ 259080 h 511827"/>
              <a:gd name="connsiteX28" fmla="*/ 762000 w 899160"/>
              <a:gd name="connsiteY28" fmla="*/ 342900 h 511827"/>
              <a:gd name="connsiteX29" fmla="*/ 769620 w 899160"/>
              <a:gd name="connsiteY29" fmla="*/ 381000 h 511827"/>
              <a:gd name="connsiteX30" fmla="*/ 777240 w 899160"/>
              <a:gd name="connsiteY30" fmla="*/ 403860 h 511827"/>
              <a:gd name="connsiteX31" fmla="*/ 822960 w 899160"/>
              <a:gd name="connsiteY31" fmla="*/ 419100 h 511827"/>
              <a:gd name="connsiteX32" fmla="*/ 861060 w 899160"/>
              <a:gd name="connsiteY32" fmla="*/ 464820 h 511827"/>
              <a:gd name="connsiteX33" fmla="*/ 899160 w 899160"/>
              <a:gd name="connsiteY33" fmla="*/ 510540 h 511827"/>
              <a:gd name="connsiteX0" fmla="*/ 861060 w 927127"/>
              <a:gd name="connsiteY0" fmla="*/ 464820 h 492266"/>
              <a:gd name="connsiteX1" fmla="*/ 0 w 927127"/>
              <a:gd name="connsiteY1" fmla="*/ 487680 h 492266"/>
              <a:gd name="connsiteX2" fmla="*/ 22860 w 927127"/>
              <a:gd name="connsiteY2" fmla="*/ 373380 h 492266"/>
              <a:gd name="connsiteX3" fmla="*/ 38100 w 927127"/>
              <a:gd name="connsiteY3" fmla="*/ 350520 h 492266"/>
              <a:gd name="connsiteX4" fmla="*/ 60960 w 927127"/>
              <a:gd name="connsiteY4" fmla="*/ 335280 h 492266"/>
              <a:gd name="connsiteX5" fmla="*/ 114300 w 927127"/>
              <a:gd name="connsiteY5" fmla="*/ 274320 h 492266"/>
              <a:gd name="connsiteX6" fmla="*/ 129540 w 927127"/>
              <a:gd name="connsiteY6" fmla="*/ 251460 h 492266"/>
              <a:gd name="connsiteX7" fmla="*/ 175260 w 927127"/>
              <a:gd name="connsiteY7" fmla="*/ 220980 h 492266"/>
              <a:gd name="connsiteX8" fmla="*/ 190500 w 927127"/>
              <a:gd name="connsiteY8" fmla="*/ 198120 h 492266"/>
              <a:gd name="connsiteX9" fmla="*/ 236220 w 927127"/>
              <a:gd name="connsiteY9" fmla="*/ 160020 h 492266"/>
              <a:gd name="connsiteX10" fmla="*/ 251460 w 927127"/>
              <a:gd name="connsiteY10" fmla="*/ 137160 h 492266"/>
              <a:gd name="connsiteX11" fmla="*/ 281940 w 927127"/>
              <a:gd name="connsiteY11" fmla="*/ 114300 h 492266"/>
              <a:gd name="connsiteX12" fmla="*/ 304800 w 927127"/>
              <a:gd name="connsiteY12" fmla="*/ 91440 h 492266"/>
              <a:gd name="connsiteX13" fmla="*/ 350520 w 927127"/>
              <a:gd name="connsiteY13" fmla="*/ 68580 h 492266"/>
              <a:gd name="connsiteX14" fmla="*/ 365760 w 927127"/>
              <a:gd name="connsiteY14" fmla="*/ 45720 h 492266"/>
              <a:gd name="connsiteX15" fmla="*/ 411480 w 927127"/>
              <a:gd name="connsiteY15" fmla="*/ 30480 h 492266"/>
              <a:gd name="connsiteX16" fmla="*/ 434340 w 927127"/>
              <a:gd name="connsiteY16" fmla="*/ 15240 h 492266"/>
              <a:gd name="connsiteX17" fmla="*/ 464820 w 927127"/>
              <a:gd name="connsiteY17" fmla="*/ 7620 h 492266"/>
              <a:gd name="connsiteX18" fmla="*/ 487680 w 927127"/>
              <a:gd name="connsiteY18" fmla="*/ 0 h 492266"/>
              <a:gd name="connsiteX19" fmla="*/ 548640 w 927127"/>
              <a:gd name="connsiteY19" fmla="*/ 22860 h 492266"/>
              <a:gd name="connsiteX20" fmla="*/ 563880 w 927127"/>
              <a:gd name="connsiteY20" fmla="*/ 45720 h 492266"/>
              <a:gd name="connsiteX21" fmla="*/ 586740 w 927127"/>
              <a:gd name="connsiteY21" fmla="*/ 53340 h 492266"/>
              <a:gd name="connsiteX22" fmla="*/ 609600 w 927127"/>
              <a:gd name="connsiteY22" fmla="*/ 68580 h 492266"/>
              <a:gd name="connsiteX23" fmla="*/ 624840 w 927127"/>
              <a:gd name="connsiteY23" fmla="*/ 91440 h 492266"/>
              <a:gd name="connsiteX24" fmla="*/ 647700 w 927127"/>
              <a:gd name="connsiteY24" fmla="*/ 106680 h 492266"/>
              <a:gd name="connsiteX25" fmla="*/ 678180 w 927127"/>
              <a:gd name="connsiteY25" fmla="*/ 137160 h 492266"/>
              <a:gd name="connsiteX26" fmla="*/ 739140 w 927127"/>
              <a:gd name="connsiteY26" fmla="*/ 190500 h 492266"/>
              <a:gd name="connsiteX27" fmla="*/ 800100 w 927127"/>
              <a:gd name="connsiteY27" fmla="*/ 259080 h 492266"/>
              <a:gd name="connsiteX28" fmla="*/ 762000 w 927127"/>
              <a:gd name="connsiteY28" fmla="*/ 342900 h 492266"/>
              <a:gd name="connsiteX29" fmla="*/ 769620 w 927127"/>
              <a:gd name="connsiteY29" fmla="*/ 381000 h 492266"/>
              <a:gd name="connsiteX30" fmla="*/ 777240 w 927127"/>
              <a:gd name="connsiteY30" fmla="*/ 403860 h 492266"/>
              <a:gd name="connsiteX31" fmla="*/ 822960 w 927127"/>
              <a:gd name="connsiteY31" fmla="*/ 419100 h 492266"/>
              <a:gd name="connsiteX32" fmla="*/ 861060 w 927127"/>
              <a:gd name="connsiteY32" fmla="*/ 464820 h 492266"/>
              <a:gd name="connsiteX0" fmla="*/ 869527 w 922968"/>
              <a:gd name="connsiteY0" fmla="*/ 485951 h 496997"/>
              <a:gd name="connsiteX1" fmla="*/ 0 w 922968"/>
              <a:gd name="connsiteY1" fmla="*/ 487680 h 496997"/>
              <a:gd name="connsiteX2" fmla="*/ 22860 w 922968"/>
              <a:gd name="connsiteY2" fmla="*/ 373380 h 496997"/>
              <a:gd name="connsiteX3" fmla="*/ 38100 w 922968"/>
              <a:gd name="connsiteY3" fmla="*/ 350520 h 496997"/>
              <a:gd name="connsiteX4" fmla="*/ 60960 w 922968"/>
              <a:gd name="connsiteY4" fmla="*/ 335280 h 496997"/>
              <a:gd name="connsiteX5" fmla="*/ 114300 w 922968"/>
              <a:gd name="connsiteY5" fmla="*/ 274320 h 496997"/>
              <a:gd name="connsiteX6" fmla="*/ 129540 w 922968"/>
              <a:gd name="connsiteY6" fmla="*/ 251460 h 496997"/>
              <a:gd name="connsiteX7" fmla="*/ 175260 w 922968"/>
              <a:gd name="connsiteY7" fmla="*/ 220980 h 496997"/>
              <a:gd name="connsiteX8" fmla="*/ 190500 w 922968"/>
              <a:gd name="connsiteY8" fmla="*/ 198120 h 496997"/>
              <a:gd name="connsiteX9" fmla="*/ 236220 w 922968"/>
              <a:gd name="connsiteY9" fmla="*/ 160020 h 496997"/>
              <a:gd name="connsiteX10" fmla="*/ 251460 w 922968"/>
              <a:gd name="connsiteY10" fmla="*/ 137160 h 496997"/>
              <a:gd name="connsiteX11" fmla="*/ 281940 w 922968"/>
              <a:gd name="connsiteY11" fmla="*/ 114300 h 496997"/>
              <a:gd name="connsiteX12" fmla="*/ 304800 w 922968"/>
              <a:gd name="connsiteY12" fmla="*/ 91440 h 496997"/>
              <a:gd name="connsiteX13" fmla="*/ 350520 w 922968"/>
              <a:gd name="connsiteY13" fmla="*/ 68580 h 496997"/>
              <a:gd name="connsiteX14" fmla="*/ 365760 w 922968"/>
              <a:gd name="connsiteY14" fmla="*/ 45720 h 496997"/>
              <a:gd name="connsiteX15" fmla="*/ 411480 w 922968"/>
              <a:gd name="connsiteY15" fmla="*/ 30480 h 496997"/>
              <a:gd name="connsiteX16" fmla="*/ 434340 w 922968"/>
              <a:gd name="connsiteY16" fmla="*/ 15240 h 496997"/>
              <a:gd name="connsiteX17" fmla="*/ 464820 w 922968"/>
              <a:gd name="connsiteY17" fmla="*/ 7620 h 496997"/>
              <a:gd name="connsiteX18" fmla="*/ 487680 w 922968"/>
              <a:gd name="connsiteY18" fmla="*/ 0 h 496997"/>
              <a:gd name="connsiteX19" fmla="*/ 548640 w 922968"/>
              <a:gd name="connsiteY19" fmla="*/ 22860 h 496997"/>
              <a:gd name="connsiteX20" fmla="*/ 563880 w 922968"/>
              <a:gd name="connsiteY20" fmla="*/ 45720 h 496997"/>
              <a:gd name="connsiteX21" fmla="*/ 586740 w 922968"/>
              <a:gd name="connsiteY21" fmla="*/ 53340 h 496997"/>
              <a:gd name="connsiteX22" fmla="*/ 609600 w 922968"/>
              <a:gd name="connsiteY22" fmla="*/ 68580 h 496997"/>
              <a:gd name="connsiteX23" fmla="*/ 624840 w 922968"/>
              <a:gd name="connsiteY23" fmla="*/ 91440 h 496997"/>
              <a:gd name="connsiteX24" fmla="*/ 647700 w 922968"/>
              <a:gd name="connsiteY24" fmla="*/ 106680 h 496997"/>
              <a:gd name="connsiteX25" fmla="*/ 678180 w 922968"/>
              <a:gd name="connsiteY25" fmla="*/ 137160 h 496997"/>
              <a:gd name="connsiteX26" fmla="*/ 739140 w 922968"/>
              <a:gd name="connsiteY26" fmla="*/ 190500 h 496997"/>
              <a:gd name="connsiteX27" fmla="*/ 800100 w 922968"/>
              <a:gd name="connsiteY27" fmla="*/ 259080 h 496997"/>
              <a:gd name="connsiteX28" fmla="*/ 762000 w 922968"/>
              <a:gd name="connsiteY28" fmla="*/ 342900 h 496997"/>
              <a:gd name="connsiteX29" fmla="*/ 769620 w 922968"/>
              <a:gd name="connsiteY29" fmla="*/ 381000 h 496997"/>
              <a:gd name="connsiteX30" fmla="*/ 777240 w 922968"/>
              <a:gd name="connsiteY30" fmla="*/ 403860 h 496997"/>
              <a:gd name="connsiteX31" fmla="*/ 822960 w 922968"/>
              <a:gd name="connsiteY31" fmla="*/ 419100 h 496997"/>
              <a:gd name="connsiteX32" fmla="*/ 869527 w 922968"/>
              <a:gd name="connsiteY32" fmla="*/ 485951 h 496997"/>
              <a:gd name="connsiteX0" fmla="*/ 869527 w 869527"/>
              <a:gd name="connsiteY0" fmla="*/ 485951 h 496997"/>
              <a:gd name="connsiteX1" fmla="*/ 0 w 869527"/>
              <a:gd name="connsiteY1" fmla="*/ 487680 h 496997"/>
              <a:gd name="connsiteX2" fmla="*/ 22860 w 869527"/>
              <a:gd name="connsiteY2" fmla="*/ 373380 h 496997"/>
              <a:gd name="connsiteX3" fmla="*/ 38100 w 869527"/>
              <a:gd name="connsiteY3" fmla="*/ 350520 h 496997"/>
              <a:gd name="connsiteX4" fmla="*/ 60960 w 869527"/>
              <a:gd name="connsiteY4" fmla="*/ 335280 h 496997"/>
              <a:gd name="connsiteX5" fmla="*/ 114300 w 869527"/>
              <a:gd name="connsiteY5" fmla="*/ 274320 h 496997"/>
              <a:gd name="connsiteX6" fmla="*/ 129540 w 869527"/>
              <a:gd name="connsiteY6" fmla="*/ 251460 h 496997"/>
              <a:gd name="connsiteX7" fmla="*/ 175260 w 869527"/>
              <a:gd name="connsiteY7" fmla="*/ 220980 h 496997"/>
              <a:gd name="connsiteX8" fmla="*/ 190500 w 869527"/>
              <a:gd name="connsiteY8" fmla="*/ 198120 h 496997"/>
              <a:gd name="connsiteX9" fmla="*/ 236220 w 869527"/>
              <a:gd name="connsiteY9" fmla="*/ 160020 h 496997"/>
              <a:gd name="connsiteX10" fmla="*/ 251460 w 869527"/>
              <a:gd name="connsiteY10" fmla="*/ 137160 h 496997"/>
              <a:gd name="connsiteX11" fmla="*/ 281940 w 869527"/>
              <a:gd name="connsiteY11" fmla="*/ 114300 h 496997"/>
              <a:gd name="connsiteX12" fmla="*/ 304800 w 869527"/>
              <a:gd name="connsiteY12" fmla="*/ 91440 h 496997"/>
              <a:gd name="connsiteX13" fmla="*/ 350520 w 869527"/>
              <a:gd name="connsiteY13" fmla="*/ 68580 h 496997"/>
              <a:gd name="connsiteX14" fmla="*/ 365760 w 869527"/>
              <a:gd name="connsiteY14" fmla="*/ 45720 h 496997"/>
              <a:gd name="connsiteX15" fmla="*/ 411480 w 869527"/>
              <a:gd name="connsiteY15" fmla="*/ 30480 h 496997"/>
              <a:gd name="connsiteX16" fmla="*/ 434340 w 869527"/>
              <a:gd name="connsiteY16" fmla="*/ 15240 h 496997"/>
              <a:gd name="connsiteX17" fmla="*/ 464820 w 869527"/>
              <a:gd name="connsiteY17" fmla="*/ 7620 h 496997"/>
              <a:gd name="connsiteX18" fmla="*/ 487680 w 869527"/>
              <a:gd name="connsiteY18" fmla="*/ 0 h 496997"/>
              <a:gd name="connsiteX19" fmla="*/ 548640 w 869527"/>
              <a:gd name="connsiteY19" fmla="*/ 22860 h 496997"/>
              <a:gd name="connsiteX20" fmla="*/ 563880 w 869527"/>
              <a:gd name="connsiteY20" fmla="*/ 45720 h 496997"/>
              <a:gd name="connsiteX21" fmla="*/ 586740 w 869527"/>
              <a:gd name="connsiteY21" fmla="*/ 53340 h 496997"/>
              <a:gd name="connsiteX22" fmla="*/ 609600 w 869527"/>
              <a:gd name="connsiteY22" fmla="*/ 68580 h 496997"/>
              <a:gd name="connsiteX23" fmla="*/ 624840 w 869527"/>
              <a:gd name="connsiteY23" fmla="*/ 91440 h 496997"/>
              <a:gd name="connsiteX24" fmla="*/ 647700 w 869527"/>
              <a:gd name="connsiteY24" fmla="*/ 106680 h 496997"/>
              <a:gd name="connsiteX25" fmla="*/ 678180 w 869527"/>
              <a:gd name="connsiteY25" fmla="*/ 137160 h 496997"/>
              <a:gd name="connsiteX26" fmla="*/ 739140 w 869527"/>
              <a:gd name="connsiteY26" fmla="*/ 190500 h 496997"/>
              <a:gd name="connsiteX27" fmla="*/ 800100 w 869527"/>
              <a:gd name="connsiteY27" fmla="*/ 259080 h 496997"/>
              <a:gd name="connsiteX28" fmla="*/ 762000 w 869527"/>
              <a:gd name="connsiteY28" fmla="*/ 342900 h 496997"/>
              <a:gd name="connsiteX29" fmla="*/ 769620 w 869527"/>
              <a:gd name="connsiteY29" fmla="*/ 381000 h 496997"/>
              <a:gd name="connsiteX30" fmla="*/ 777240 w 869527"/>
              <a:gd name="connsiteY30" fmla="*/ 403860 h 496997"/>
              <a:gd name="connsiteX31" fmla="*/ 822960 w 869527"/>
              <a:gd name="connsiteY31" fmla="*/ 419100 h 496997"/>
              <a:gd name="connsiteX32" fmla="*/ 869527 w 869527"/>
              <a:gd name="connsiteY32" fmla="*/ 485951 h 496997"/>
              <a:gd name="connsiteX0" fmla="*/ 869527 w 869527"/>
              <a:gd name="connsiteY0" fmla="*/ 485951 h 487680"/>
              <a:gd name="connsiteX1" fmla="*/ 0 w 869527"/>
              <a:gd name="connsiteY1" fmla="*/ 487680 h 487680"/>
              <a:gd name="connsiteX2" fmla="*/ 22860 w 869527"/>
              <a:gd name="connsiteY2" fmla="*/ 373380 h 487680"/>
              <a:gd name="connsiteX3" fmla="*/ 38100 w 869527"/>
              <a:gd name="connsiteY3" fmla="*/ 350520 h 487680"/>
              <a:gd name="connsiteX4" fmla="*/ 60960 w 869527"/>
              <a:gd name="connsiteY4" fmla="*/ 335280 h 487680"/>
              <a:gd name="connsiteX5" fmla="*/ 114300 w 869527"/>
              <a:gd name="connsiteY5" fmla="*/ 274320 h 487680"/>
              <a:gd name="connsiteX6" fmla="*/ 129540 w 869527"/>
              <a:gd name="connsiteY6" fmla="*/ 251460 h 487680"/>
              <a:gd name="connsiteX7" fmla="*/ 175260 w 869527"/>
              <a:gd name="connsiteY7" fmla="*/ 220980 h 487680"/>
              <a:gd name="connsiteX8" fmla="*/ 190500 w 869527"/>
              <a:gd name="connsiteY8" fmla="*/ 198120 h 487680"/>
              <a:gd name="connsiteX9" fmla="*/ 236220 w 869527"/>
              <a:gd name="connsiteY9" fmla="*/ 160020 h 487680"/>
              <a:gd name="connsiteX10" fmla="*/ 251460 w 869527"/>
              <a:gd name="connsiteY10" fmla="*/ 137160 h 487680"/>
              <a:gd name="connsiteX11" fmla="*/ 281940 w 869527"/>
              <a:gd name="connsiteY11" fmla="*/ 114300 h 487680"/>
              <a:gd name="connsiteX12" fmla="*/ 304800 w 869527"/>
              <a:gd name="connsiteY12" fmla="*/ 91440 h 487680"/>
              <a:gd name="connsiteX13" fmla="*/ 350520 w 869527"/>
              <a:gd name="connsiteY13" fmla="*/ 68580 h 487680"/>
              <a:gd name="connsiteX14" fmla="*/ 365760 w 869527"/>
              <a:gd name="connsiteY14" fmla="*/ 45720 h 487680"/>
              <a:gd name="connsiteX15" fmla="*/ 411480 w 869527"/>
              <a:gd name="connsiteY15" fmla="*/ 30480 h 487680"/>
              <a:gd name="connsiteX16" fmla="*/ 434340 w 869527"/>
              <a:gd name="connsiteY16" fmla="*/ 15240 h 487680"/>
              <a:gd name="connsiteX17" fmla="*/ 464820 w 869527"/>
              <a:gd name="connsiteY17" fmla="*/ 7620 h 487680"/>
              <a:gd name="connsiteX18" fmla="*/ 487680 w 869527"/>
              <a:gd name="connsiteY18" fmla="*/ 0 h 487680"/>
              <a:gd name="connsiteX19" fmla="*/ 548640 w 869527"/>
              <a:gd name="connsiteY19" fmla="*/ 22860 h 487680"/>
              <a:gd name="connsiteX20" fmla="*/ 563880 w 869527"/>
              <a:gd name="connsiteY20" fmla="*/ 45720 h 487680"/>
              <a:gd name="connsiteX21" fmla="*/ 586740 w 869527"/>
              <a:gd name="connsiteY21" fmla="*/ 53340 h 487680"/>
              <a:gd name="connsiteX22" fmla="*/ 609600 w 869527"/>
              <a:gd name="connsiteY22" fmla="*/ 68580 h 487680"/>
              <a:gd name="connsiteX23" fmla="*/ 624840 w 869527"/>
              <a:gd name="connsiteY23" fmla="*/ 91440 h 487680"/>
              <a:gd name="connsiteX24" fmla="*/ 647700 w 869527"/>
              <a:gd name="connsiteY24" fmla="*/ 106680 h 487680"/>
              <a:gd name="connsiteX25" fmla="*/ 678180 w 869527"/>
              <a:gd name="connsiteY25" fmla="*/ 137160 h 487680"/>
              <a:gd name="connsiteX26" fmla="*/ 739140 w 869527"/>
              <a:gd name="connsiteY26" fmla="*/ 190500 h 487680"/>
              <a:gd name="connsiteX27" fmla="*/ 800100 w 869527"/>
              <a:gd name="connsiteY27" fmla="*/ 259080 h 487680"/>
              <a:gd name="connsiteX28" fmla="*/ 762000 w 869527"/>
              <a:gd name="connsiteY28" fmla="*/ 342900 h 487680"/>
              <a:gd name="connsiteX29" fmla="*/ 769620 w 869527"/>
              <a:gd name="connsiteY29" fmla="*/ 381000 h 487680"/>
              <a:gd name="connsiteX30" fmla="*/ 777240 w 869527"/>
              <a:gd name="connsiteY30" fmla="*/ 403860 h 487680"/>
              <a:gd name="connsiteX31" fmla="*/ 822960 w 869527"/>
              <a:gd name="connsiteY31" fmla="*/ 419100 h 487680"/>
              <a:gd name="connsiteX32" fmla="*/ 869527 w 869527"/>
              <a:gd name="connsiteY32" fmla="*/ 485951 h 4876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869527" h="487680">
                <a:moveTo>
                  <a:pt x="869527" y="485951"/>
                </a:moveTo>
                <a:lnTo>
                  <a:pt x="0" y="487680"/>
                </a:lnTo>
                <a:cubicBezTo>
                  <a:pt x="2947" y="461156"/>
                  <a:pt x="4849" y="400396"/>
                  <a:pt x="22860" y="373380"/>
                </a:cubicBezTo>
                <a:cubicBezTo>
                  <a:pt x="27940" y="365760"/>
                  <a:pt x="31624" y="356996"/>
                  <a:pt x="38100" y="350520"/>
                </a:cubicBezTo>
                <a:cubicBezTo>
                  <a:pt x="44576" y="344044"/>
                  <a:pt x="53340" y="340360"/>
                  <a:pt x="60960" y="335280"/>
                </a:cubicBezTo>
                <a:cubicBezTo>
                  <a:pt x="96520" y="281940"/>
                  <a:pt x="76200" y="299720"/>
                  <a:pt x="114300" y="274320"/>
                </a:cubicBezTo>
                <a:cubicBezTo>
                  <a:pt x="119380" y="266700"/>
                  <a:pt x="122648" y="257491"/>
                  <a:pt x="129540" y="251460"/>
                </a:cubicBezTo>
                <a:cubicBezTo>
                  <a:pt x="143324" y="239399"/>
                  <a:pt x="175260" y="220980"/>
                  <a:pt x="175260" y="220980"/>
                </a:cubicBezTo>
                <a:cubicBezTo>
                  <a:pt x="180340" y="213360"/>
                  <a:pt x="184024" y="204596"/>
                  <a:pt x="190500" y="198120"/>
                </a:cubicBezTo>
                <a:cubicBezTo>
                  <a:pt x="250440" y="138180"/>
                  <a:pt x="173803" y="234920"/>
                  <a:pt x="236220" y="160020"/>
                </a:cubicBezTo>
                <a:cubicBezTo>
                  <a:pt x="242083" y="152985"/>
                  <a:pt x="244984" y="143636"/>
                  <a:pt x="251460" y="137160"/>
                </a:cubicBezTo>
                <a:cubicBezTo>
                  <a:pt x="260440" y="128180"/>
                  <a:pt x="272297" y="122565"/>
                  <a:pt x="281940" y="114300"/>
                </a:cubicBezTo>
                <a:cubicBezTo>
                  <a:pt x="290122" y="107287"/>
                  <a:pt x="296521" y="98339"/>
                  <a:pt x="304800" y="91440"/>
                </a:cubicBezTo>
                <a:cubicBezTo>
                  <a:pt x="324495" y="75027"/>
                  <a:pt x="327609" y="76217"/>
                  <a:pt x="350520" y="68580"/>
                </a:cubicBezTo>
                <a:cubicBezTo>
                  <a:pt x="355600" y="60960"/>
                  <a:pt x="357994" y="50574"/>
                  <a:pt x="365760" y="45720"/>
                </a:cubicBezTo>
                <a:cubicBezTo>
                  <a:pt x="379383" y="37206"/>
                  <a:pt x="398114" y="39391"/>
                  <a:pt x="411480" y="30480"/>
                </a:cubicBezTo>
                <a:cubicBezTo>
                  <a:pt x="419100" y="25400"/>
                  <a:pt x="425922" y="18848"/>
                  <a:pt x="434340" y="15240"/>
                </a:cubicBezTo>
                <a:cubicBezTo>
                  <a:pt x="443966" y="11115"/>
                  <a:pt x="454750" y="10497"/>
                  <a:pt x="464820" y="7620"/>
                </a:cubicBezTo>
                <a:cubicBezTo>
                  <a:pt x="472543" y="5413"/>
                  <a:pt x="480060" y="2540"/>
                  <a:pt x="487680" y="0"/>
                </a:cubicBezTo>
                <a:cubicBezTo>
                  <a:pt x="514940" y="5452"/>
                  <a:pt x="529019" y="3239"/>
                  <a:pt x="548640" y="22860"/>
                </a:cubicBezTo>
                <a:cubicBezTo>
                  <a:pt x="555116" y="29336"/>
                  <a:pt x="556729" y="39999"/>
                  <a:pt x="563880" y="45720"/>
                </a:cubicBezTo>
                <a:cubicBezTo>
                  <a:pt x="570152" y="50738"/>
                  <a:pt x="579556" y="49748"/>
                  <a:pt x="586740" y="53340"/>
                </a:cubicBezTo>
                <a:cubicBezTo>
                  <a:pt x="594931" y="57436"/>
                  <a:pt x="601980" y="63500"/>
                  <a:pt x="609600" y="68580"/>
                </a:cubicBezTo>
                <a:cubicBezTo>
                  <a:pt x="614680" y="76200"/>
                  <a:pt x="618364" y="84964"/>
                  <a:pt x="624840" y="91440"/>
                </a:cubicBezTo>
                <a:cubicBezTo>
                  <a:pt x="631316" y="97916"/>
                  <a:pt x="641979" y="99529"/>
                  <a:pt x="647700" y="106680"/>
                </a:cubicBezTo>
                <a:cubicBezTo>
                  <a:pt x="677256" y="143625"/>
                  <a:pt x="628304" y="120535"/>
                  <a:pt x="678180" y="137160"/>
                </a:cubicBezTo>
                <a:cubicBezTo>
                  <a:pt x="721360" y="201930"/>
                  <a:pt x="650240" y="101600"/>
                  <a:pt x="739140" y="190500"/>
                </a:cubicBezTo>
                <a:cubicBezTo>
                  <a:pt x="791336" y="242696"/>
                  <a:pt x="772905" y="218287"/>
                  <a:pt x="800100" y="259080"/>
                </a:cubicBezTo>
                <a:cubicBezTo>
                  <a:pt x="782246" y="330495"/>
                  <a:pt x="799671" y="305229"/>
                  <a:pt x="762000" y="342900"/>
                </a:cubicBezTo>
                <a:cubicBezTo>
                  <a:pt x="764540" y="355600"/>
                  <a:pt x="766479" y="368435"/>
                  <a:pt x="769620" y="381000"/>
                </a:cubicBezTo>
                <a:cubicBezTo>
                  <a:pt x="771568" y="388792"/>
                  <a:pt x="770704" y="399191"/>
                  <a:pt x="777240" y="403860"/>
                </a:cubicBezTo>
                <a:cubicBezTo>
                  <a:pt x="790312" y="413197"/>
                  <a:pt x="807579" y="405418"/>
                  <a:pt x="822960" y="419100"/>
                </a:cubicBezTo>
                <a:lnTo>
                  <a:pt x="869527" y="485951"/>
                </a:lnTo>
                <a:close/>
              </a:path>
            </a:pathLst>
          </a:custGeom>
          <a:solidFill>
            <a:srgbClr val="FF9999">
              <a:alpha val="10196"/>
            </a:srgbClr>
          </a:solidFill>
          <a:ln>
            <a:solidFill>
              <a:srgbClr val="FF9999">
                <a:alpha val="50196"/>
              </a:srgb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54972</xdr:colOff>
      <xdr:row>1155</xdr:row>
      <xdr:rowOff>94240</xdr:rowOff>
    </xdr:from>
    <xdr:to>
      <xdr:col>12</xdr:col>
      <xdr:colOff>495299</xdr:colOff>
      <xdr:row>1175</xdr:row>
      <xdr:rowOff>0</xdr:rowOff>
    </xdr:to>
    <xdr:grpSp>
      <xdr:nvGrpSpPr>
        <xdr:cNvPr id="1809" name="SWOT lettering" hidden="1">
          <a:extLst>
            <a:ext uri="{FF2B5EF4-FFF2-40B4-BE49-F238E27FC236}">
              <a16:creationId xmlns:a16="http://schemas.microsoft.com/office/drawing/2014/main" id="{14C2A492-DB21-4AAA-98CE-EC54B2C1E321}"/>
            </a:ext>
          </a:extLst>
        </xdr:cNvPr>
        <xdr:cNvGrpSpPr/>
      </xdr:nvGrpSpPr>
      <xdr:grpSpPr>
        <a:xfrm>
          <a:off x="54972" y="230149660"/>
          <a:ext cx="6010547" cy="4744460"/>
          <a:chOff x="6242412" y="35123380"/>
          <a:chExt cx="6010547" cy="4493000"/>
        </a:xfrm>
      </xdr:grpSpPr>
      <xdr:sp macro="" textlink="">
        <xdr:nvSpPr>
          <xdr:cNvPr id="1810" name="S blue of SWOT">
            <a:extLst>
              <a:ext uri="{FF2B5EF4-FFF2-40B4-BE49-F238E27FC236}">
                <a16:creationId xmlns:a16="http://schemas.microsoft.com/office/drawing/2014/main" id="{3AD88261-2F17-438B-8C5C-AC5B4EA1AF0F}"/>
              </a:ext>
            </a:extLst>
          </xdr:cNvPr>
          <xdr:cNvSpPr/>
        </xdr:nvSpPr>
        <xdr:spPr>
          <a:xfrm>
            <a:off x="6242412" y="3552724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S</a:t>
            </a:r>
          </a:p>
        </xdr:txBody>
      </xdr:sp>
      <xdr:sp macro="" textlink="">
        <xdr:nvSpPr>
          <xdr:cNvPr id="1811" name="W blue of SWOT">
            <a:extLst>
              <a:ext uri="{FF2B5EF4-FFF2-40B4-BE49-F238E27FC236}">
                <a16:creationId xmlns:a16="http://schemas.microsoft.com/office/drawing/2014/main" id="{86530D7D-690B-4770-8A53-18FF19154E9F}"/>
              </a:ext>
            </a:extLst>
          </xdr:cNvPr>
          <xdr:cNvSpPr/>
        </xdr:nvSpPr>
        <xdr:spPr>
          <a:xfrm>
            <a:off x="7286352" y="35527240"/>
            <a:ext cx="1529987" cy="2344160"/>
          </a:xfrm>
          <a:prstGeom prst="rect">
            <a:avLst/>
          </a:prstGeom>
          <a:noFill/>
        </xdr:spPr>
        <xdr:txBody>
          <a:bodyPr wrap="none" lIns="0" tIns="0" rIns="0" bIns="0">
            <a:noAutofit/>
          </a:bodyPr>
          <a:lstStyle/>
          <a:p>
            <a:pPr algn="ctr"/>
            <a:r>
              <a:rPr lang="en-US" sz="16500" b="0" cap="none" spc="-6000" baseline="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1812" name="O blue of SWOT">
            <a:extLst>
              <a:ext uri="{FF2B5EF4-FFF2-40B4-BE49-F238E27FC236}">
                <a16:creationId xmlns:a16="http://schemas.microsoft.com/office/drawing/2014/main" id="{38B44746-7FB3-4C94-ACB3-6BE014FA2F36}"/>
              </a:ext>
            </a:extLst>
          </xdr:cNvPr>
          <xdr:cNvSpPr/>
        </xdr:nvSpPr>
        <xdr:spPr>
          <a:xfrm>
            <a:off x="627289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O</a:t>
            </a:r>
          </a:p>
        </xdr:txBody>
      </xdr:sp>
      <xdr:sp macro="" textlink="">
        <xdr:nvSpPr>
          <xdr:cNvPr id="1813" name="T blue of SWOT">
            <a:extLst>
              <a:ext uri="{FF2B5EF4-FFF2-40B4-BE49-F238E27FC236}">
                <a16:creationId xmlns:a16="http://schemas.microsoft.com/office/drawing/2014/main" id="{1CF379C6-2D91-4C5F-978D-F8AB999F30E1}"/>
              </a:ext>
            </a:extLst>
          </xdr:cNvPr>
          <xdr:cNvSpPr/>
        </xdr:nvSpPr>
        <xdr:spPr>
          <a:xfrm>
            <a:off x="7774032" y="37272220"/>
            <a:ext cx="1529987" cy="2344160"/>
          </a:xfrm>
          <a:prstGeom prst="rect">
            <a:avLst/>
          </a:prstGeom>
          <a:noFill/>
        </xdr:spPr>
        <xdr:txBody>
          <a:bodyPr wrap="none" lIns="0" tIns="0" rIns="0" bIns="0">
            <a:noAutofit/>
          </a:bodyPr>
          <a:lstStyle/>
          <a:p>
            <a:pPr algn="ctr"/>
            <a:r>
              <a:rPr lang="en-US" sz="16500" b="0" cap="none" spc="0">
                <a:ln w="0">
                  <a:solidFill>
                    <a:srgbClr val="00B0F0"/>
                  </a:solidFill>
                </a:ln>
                <a:noFill/>
                <a:effectLst>
                  <a:outerShdw blurRad="38100" dist="19050" dir="2700000" algn="tl" rotWithShape="0">
                    <a:schemeClr val="dk1">
                      <a:alpha val="40000"/>
                    </a:schemeClr>
                  </a:outerShdw>
                </a:effectLst>
                <a:latin typeface="Impact" panose="020B0806030902050204" pitchFamily="34" charset="0"/>
              </a:rPr>
              <a:t>T</a:t>
            </a:r>
          </a:p>
        </xdr:txBody>
      </xdr:sp>
      <xdr:sp macro="" textlink="">
        <xdr:nvSpPr>
          <xdr:cNvPr id="1814" name="S red of SWOT">
            <a:extLst>
              <a:ext uri="{FF2B5EF4-FFF2-40B4-BE49-F238E27FC236}">
                <a16:creationId xmlns:a16="http://schemas.microsoft.com/office/drawing/2014/main" id="{CE2A546F-07A8-42EA-94B4-CB361A774ECC}"/>
              </a:ext>
            </a:extLst>
          </xdr:cNvPr>
          <xdr:cNvSpPr/>
        </xdr:nvSpPr>
        <xdr:spPr>
          <a:xfrm>
            <a:off x="9275172" y="3512338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S</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1815" name="W red of SWOT">
            <a:extLst>
              <a:ext uri="{FF2B5EF4-FFF2-40B4-BE49-F238E27FC236}">
                <a16:creationId xmlns:a16="http://schemas.microsoft.com/office/drawing/2014/main" id="{AF48D927-AA00-4A6A-B73A-6292B2168DFC}"/>
              </a:ext>
            </a:extLst>
          </xdr:cNvPr>
          <xdr:cNvSpPr/>
        </xdr:nvSpPr>
        <xdr:spPr>
          <a:xfrm>
            <a:off x="10326732" y="35527240"/>
            <a:ext cx="1529987" cy="2344160"/>
          </a:xfrm>
          <a:prstGeom prst="rect">
            <a:avLst/>
          </a:prstGeom>
          <a:noFill/>
        </xdr:spPr>
        <xdr:txBody>
          <a:bodyPr wrap="none" lIns="0" tIns="0" rIns="0" bIns="0">
            <a:noAutofit/>
          </a:bodyPr>
          <a:lstStyle/>
          <a:p>
            <a:pPr algn="ctr"/>
            <a:r>
              <a:rPr lang="en-US" sz="16500" b="0" cap="none" spc="-6000" baseline="0">
                <a:ln w="0">
                  <a:solidFill>
                    <a:srgbClr val="FF3C3C"/>
                  </a:solidFill>
                </a:ln>
                <a:noFill/>
                <a:effectLst>
                  <a:outerShdw blurRad="38100" dist="19050" dir="2700000" algn="tl" rotWithShape="0">
                    <a:schemeClr val="dk1">
                      <a:alpha val="40000"/>
                    </a:schemeClr>
                  </a:outerShdw>
                </a:effectLst>
                <a:latin typeface="Impact" panose="020B0806030902050204" pitchFamily="34" charset="0"/>
              </a:rPr>
              <a:t>W</a:t>
            </a:r>
          </a:p>
        </xdr:txBody>
      </xdr:sp>
      <xdr:sp macro="" textlink="">
        <xdr:nvSpPr>
          <xdr:cNvPr id="1816" name="O red of SWOT">
            <a:extLst>
              <a:ext uri="{FF2B5EF4-FFF2-40B4-BE49-F238E27FC236}">
                <a16:creationId xmlns:a16="http://schemas.microsoft.com/office/drawing/2014/main" id="{DF09670E-B7B1-4288-92D8-98D12739E4F9}"/>
              </a:ext>
            </a:extLst>
          </xdr:cNvPr>
          <xdr:cNvSpPr/>
        </xdr:nvSpPr>
        <xdr:spPr>
          <a:xfrm>
            <a:off x="92751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O</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sp macro="" textlink="">
        <xdr:nvSpPr>
          <xdr:cNvPr id="1817" name="T red of SWOT">
            <a:extLst>
              <a:ext uri="{FF2B5EF4-FFF2-40B4-BE49-F238E27FC236}">
                <a16:creationId xmlns:a16="http://schemas.microsoft.com/office/drawing/2014/main" id="{A97D90F1-3BD1-49DE-93B9-6C7A790AB618}"/>
              </a:ext>
            </a:extLst>
          </xdr:cNvPr>
          <xdr:cNvSpPr/>
        </xdr:nvSpPr>
        <xdr:spPr>
          <a:xfrm>
            <a:off x="10722972" y="36845500"/>
            <a:ext cx="1529987" cy="2344160"/>
          </a:xfrm>
          <a:prstGeom prst="rect">
            <a:avLst/>
          </a:prstGeom>
          <a:noFill/>
        </xdr:spPr>
        <xdr:txBody>
          <a:bodyPr wrap="none" lIns="0" tIns="0" rIns="0" bIns="0">
            <a:noAutofit/>
          </a:bodyPr>
          <a:lstStyle/>
          <a:p>
            <a:pPr algn="ctr"/>
            <a:r>
              <a:rPr lang="en-US" sz="18000" b="0" cap="none" spc="0">
                <a:ln w="0">
                  <a:solidFill>
                    <a:srgbClr val="FF3C3C"/>
                  </a:solidFill>
                </a:ln>
                <a:noFill/>
                <a:effectLst>
                  <a:outerShdw blurRad="38100" dist="19050" dir="2700000" algn="tl" rotWithShape="0">
                    <a:schemeClr val="dk1">
                      <a:alpha val="40000"/>
                    </a:schemeClr>
                  </a:outerShdw>
                </a:effectLst>
                <a:latin typeface="Arial Black" panose="020B0A04020102020204" pitchFamily="34" charset="0"/>
              </a:rPr>
              <a:t>T</a:t>
            </a:r>
            <a:endParaRPr lang="en-US" sz="18000" b="0" cap="none" spc="0">
              <a:ln w="0">
                <a:solidFill>
                  <a:srgbClr val="FF3C3C"/>
                </a:solidFill>
              </a:ln>
              <a:noFill/>
              <a:effectLst>
                <a:outerShdw blurRad="38100" dist="19050" dir="2700000" algn="tl" rotWithShape="0">
                  <a:schemeClr val="dk1">
                    <a:alpha val="40000"/>
                  </a:schemeClr>
                </a:outerShdw>
              </a:effectLst>
            </a:endParaRPr>
          </a:p>
        </xdr:txBody>
      </xdr:sp>
    </xdr:grpSp>
    <xdr:clientData/>
  </xdr:twoCellAnchor>
  <xdr:oneCellAnchor>
    <xdr:from>
      <xdr:col>1</xdr:col>
      <xdr:colOff>22860</xdr:colOff>
      <xdr:row>1295</xdr:row>
      <xdr:rowOff>60960</xdr:rowOff>
    </xdr:from>
    <xdr:ext cx="5943600" cy="3110484"/>
    <xdr:pic>
      <xdr:nvPicPr>
        <xdr:cNvPr id="1903" name="Picture 1902" hidden="1">
          <a:extLst>
            <a:ext uri="{FF2B5EF4-FFF2-40B4-BE49-F238E27FC236}">
              <a16:creationId xmlns:a16="http://schemas.microsoft.com/office/drawing/2014/main" id="{94379628-777E-4BF7-B2F2-8AAB95DF39D8}"/>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6423660" y="89946480"/>
          <a:ext cx="5943600" cy="3110484"/>
        </a:xfrm>
        <a:prstGeom prst="rect">
          <a:avLst/>
        </a:prstGeom>
      </xdr:spPr>
    </xdr:pic>
    <xdr:clientData/>
  </xdr:oneCellAnchor>
  <xdr:twoCellAnchor>
    <xdr:from>
      <xdr:col>0</xdr:col>
      <xdr:colOff>68580</xdr:colOff>
      <xdr:row>1292</xdr:row>
      <xdr:rowOff>190500</xdr:rowOff>
    </xdr:from>
    <xdr:to>
      <xdr:col>6</xdr:col>
      <xdr:colOff>121920</xdr:colOff>
      <xdr:row>1301</xdr:row>
      <xdr:rowOff>7620</xdr:rowOff>
    </xdr:to>
    <xdr:sp macro="" textlink="">
      <xdr:nvSpPr>
        <xdr:cNvPr id="1904" name="Speech Bubble: Rectangle with Corners Rounded 1903">
          <a:extLst>
            <a:ext uri="{FF2B5EF4-FFF2-40B4-BE49-F238E27FC236}">
              <a16:creationId xmlns:a16="http://schemas.microsoft.com/office/drawing/2014/main" id="{B852FDD4-8704-46BA-88CE-499D08BDED40}"/>
            </a:ext>
          </a:extLst>
        </xdr:cNvPr>
        <xdr:cNvSpPr/>
      </xdr:nvSpPr>
      <xdr:spPr>
        <a:xfrm>
          <a:off x="6347460" y="89466420"/>
          <a:ext cx="2689860" cy="1554480"/>
        </a:xfrm>
        <a:prstGeom prst="wedgeRoundRectCallout">
          <a:avLst>
            <a:gd name="adj1" fmla="val 1390"/>
            <a:gd name="adj2" fmla="val 65189"/>
            <a:gd name="adj3" fmla="val 16667"/>
          </a:avLst>
        </a:prstGeom>
        <a:solidFill>
          <a:srgbClr val="BDD7EE">
            <a:alpha val="20000"/>
          </a:srgbClr>
        </a:solidFill>
        <a:ln w="28575">
          <a:solidFill>
            <a:schemeClr val="accent5">
              <a:lumMod val="60000"/>
              <a:lumOff val="4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68580</xdr:colOff>
      <xdr:row>1305</xdr:row>
      <xdr:rowOff>99060</xdr:rowOff>
    </xdr:from>
    <xdr:to>
      <xdr:col>6</xdr:col>
      <xdr:colOff>121920</xdr:colOff>
      <xdr:row>1314</xdr:row>
      <xdr:rowOff>12192</xdr:rowOff>
    </xdr:to>
    <xdr:sp macro="" textlink="">
      <xdr:nvSpPr>
        <xdr:cNvPr id="1905" name="Speech Bubble: Rectangle with Corners Rounded 1904">
          <a:extLst>
            <a:ext uri="{FF2B5EF4-FFF2-40B4-BE49-F238E27FC236}">
              <a16:creationId xmlns:a16="http://schemas.microsoft.com/office/drawing/2014/main" id="{802D861B-1E3B-4CD3-98CA-BCD59FEAED47}"/>
            </a:ext>
          </a:extLst>
        </xdr:cNvPr>
        <xdr:cNvSpPr/>
      </xdr:nvSpPr>
      <xdr:spPr>
        <a:xfrm flipV="1">
          <a:off x="6347460" y="91843860"/>
          <a:ext cx="2689860" cy="1559052"/>
        </a:xfrm>
        <a:prstGeom prst="wedgeRoundRectCallout">
          <a:avLst>
            <a:gd name="adj1" fmla="val 1990"/>
            <a:gd name="adj2" fmla="val 66801"/>
            <a:gd name="adj3" fmla="val 16667"/>
          </a:avLst>
        </a:prstGeom>
        <a:solidFill>
          <a:srgbClr val="BDD7EE">
            <a:alpha val="20000"/>
          </a:srgbClr>
        </a:solidFill>
        <a:ln w="28575">
          <a:solidFill>
            <a:schemeClr val="accent5">
              <a:lumMod val="60000"/>
              <a:lumOff val="40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365760</xdr:colOff>
      <xdr:row>1293</xdr:row>
      <xdr:rowOff>7620</xdr:rowOff>
    </xdr:from>
    <xdr:to>
      <xdr:col>13</xdr:col>
      <xdr:colOff>45720</xdr:colOff>
      <xdr:row>1301</xdr:row>
      <xdr:rowOff>22860</xdr:rowOff>
    </xdr:to>
    <xdr:sp macro="" textlink="">
      <xdr:nvSpPr>
        <xdr:cNvPr id="1906" name="Speech Bubble: Rectangle with Corners Rounded 1905">
          <a:extLst>
            <a:ext uri="{FF2B5EF4-FFF2-40B4-BE49-F238E27FC236}">
              <a16:creationId xmlns:a16="http://schemas.microsoft.com/office/drawing/2014/main" id="{78FE8EDC-15FD-4AA5-A243-ACB61C7D28FA}"/>
            </a:ext>
          </a:extLst>
        </xdr:cNvPr>
        <xdr:cNvSpPr/>
      </xdr:nvSpPr>
      <xdr:spPr>
        <a:xfrm flipH="1">
          <a:off x="9784080" y="89496900"/>
          <a:ext cx="2697480" cy="1539240"/>
        </a:xfrm>
        <a:prstGeom prst="wedgeRoundRectCallout">
          <a:avLst>
            <a:gd name="adj1" fmla="val 592"/>
            <a:gd name="adj2" fmla="val 64259"/>
            <a:gd name="adj3" fmla="val 16667"/>
          </a:avLst>
        </a:prstGeom>
        <a:solidFill>
          <a:srgbClr val="FFCCCC">
            <a:alpha val="20000"/>
          </a:srgbClr>
        </a:solidFill>
        <a:ln w="28575">
          <a:solidFill>
            <a:srgbClr val="FF9999"/>
          </a:solidFill>
        </a:ln>
        <a:scene3d>
          <a:camera prst="orthographicFront"/>
          <a:lightRig rig="threePt" dir="t"/>
        </a:scene3d>
        <a:sp3d>
          <a:bevelT/>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381000</xdr:colOff>
      <xdr:row>1305</xdr:row>
      <xdr:rowOff>99060</xdr:rowOff>
    </xdr:from>
    <xdr:to>
      <xdr:col>13</xdr:col>
      <xdr:colOff>60960</xdr:colOff>
      <xdr:row>1314</xdr:row>
      <xdr:rowOff>12192</xdr:rowOff>
    </xdr:to>
    <xdr:sp macro="" textlink="">
      <xdr:nvSpPr>
        <xdr:cNvPr id="1907" name="Speech Bubble: Rectangle with Corners Rounded 1906">
          <a:extLst>
            <a:ext uri="{FF2B5EF4-FFF2-40B4-BE49-F238E27FC236}">
              <a16:creationId xmlns:a16="http://schemas.microsoft.com/office/drawing/2014/main" id="{0F985E8A-555D-4B00-B149-4730F15BE20B}"/>
            </a:ext>
          </a:extLst>
        </xdr:cNvPr>
        <xdr:cNvSpPr/>
      </xdr:nvSpPr>
      <xdr:spPr>
        <a:xfrm flipH="1" flipV="1">
          <a:off x="9799320" y="91843860"/>
          <a:ext cx="2697480" cy="1559052"/>
        </a:xfrm>
        <a:prstGeom prst="wedgeRoundRectCallout">
          <a:avLst>
            <a:gd name="adj1" fmla="val 754"/>
            <a:gd name="adj2" fmla="val 66355"/>
            <a:gd name="adj3" fmla="val 16667"/>
          </a:avLst>
        </a:prstGeom>
        <a:solidFill>
          <a:srgbClr val="FFCCCC">
            <a:alpha val="20000"/>
          </a:srgbClr>
        </a:solidFill>
        <a:ln w="28575">
          <a:solidFill>
            <a:srgbClr val="FF99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70505</xdr:colOff>
      <xdr:row>1479</xdr:row>
      <xdr:rowOff>229159</xdr:rowOff>
    </xdr:from>
    <xdr:to>
      <xdr:col>2</xdr:col>
      <xdr:colOff>218708</xdr:colOff>
      <xdr:row>1482</xdr:row>
      <xdr:rowOff>149757</xdr:rowOff>
    </xdr:to>
    <xdr:grpSp>
      <xdr:nvGrpSpPr>
        <xdr:cNvPr id="1954" name="Group 1953">
          <a:extLst>
            <a:ext uri="{FF2B5EF4-FFF2-40B4-BE49-F238E27FC236}">
              <a16:creationId xmlns:a16="http://schemas.microsoft.com/office/drawing/2014/main" id="{736960F5-6201-48F0-A041-075DD4F67ABA}"/>
            </a:ext>
          </a:extLst>
        </xdr:cNvPr>
        <xdr:cNvGrpSpPr/>
      </xdr:nvGrpSpPr>
      <xdr:grpSpPr>
        <a:xfrm>
          <a:off x="192425" y="290383519"/>
          <a:ext cx="643503" cy="621638"/>
          <a:chOff x="6438900" y="87877029"/>
          <a:chExt cx="645689" cy="621682"/>
        </a:xfrm>
      </xdr:grpSpPr>
      <xdr:sp macro="" textlink="">
        <xdr:nvSpPr>
          <xdr:cNvPr id="1955" name="Oval 1954">
            <a:extLst>
              <a:ext uri="{FF2B5EF4-FFF2-40B4-BE49-F238E27FC236}">
                <a16:creationId xmlns:a16="http://schemas.microsoft.com/office/drawing/2014/main" id="{0BDCF936-4C77-48D0-B5DD-E321DB7DA469}"/>
              </a:ext>
            </a:extLst>
          </xdr:cNvPr>
          <xdr:cNvSpPr>
            <a:spLocks noChangeAspect="1"/>
          </xdr:cNvSpPr>
        </xdr:nvSpPr>
        <xdr:spPr>
          <a:xfrm>
            <a:off x="6438900" y="88041480"/>
            <a:ext cx="471867" cy="457231"/>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0795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956" name="Rectangle 1955">
            <a:extLst>
              <a:ext uri="{FF2B5EF4-FFF2-40B4-BE49-F238E27FC236}">
                <a16:creationId xmlns:a16="http://schemas.microsoft.com/office/drawing/2014/main" id="{C7B3F15E-5DFE-4062-B5CC-47F86BD36145}"/>
              </a:ext>
            </a:extLst>
          </xdr:cNvPr>
          <xdr:cNvSpPr/>
        </xdr:nvSpPr>
        <xdr:spPr>
          <a:xfrm>
            <a:off x="6442334" y="87877029"/>
            <a:ext cx="642255" cy="548677"/>
          </a:xfrm>
          <a:prstGeom prst="rect">
            <a:avLst/>
          </a:prstGeom>
          <a:noFill/>
        </xdr:spPr>
        <xdr:txBody>
          <a:bodyPr wrap="none" lIns="91440" tIns="45720" rIns="91440" bIns="45720">
            <a:no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62734</xdr:colOff>
      <xdr:row>1482</xdr:row>
      <xdr:rowOff>100439</xdr:rowOff>
    </xdr:from>
    <xdr:to>
      <xdr:col>2</xdr:col>
      <xdr:colOff>236225</xdr:colOff>
      <xdr:row>1485</xdr:row>
      <xdr:rowOff>131078</xdr:rowOff>
    </xdr:to>
    <xdr:grpSp>
      <xdr:nvGrpSpPr>
        <xdr:cNvPr id="1957" name="Group 1956">
          <a:extLst>
            <a:ext uri="{FF2B5EF4-FFF2-40B4-BE49-F238E27FC236}">
              <a16:creationId xmlns:a16="http://schemas.microsoft.com/office/drawing/2014/main" id="{40E2BB27-60D2-485D-AF37-95CB3823449E}"/>
            </a:ext>
          </a:extLst>
        </xdr:cNvPr>
        <xdr:cNvGrpSpPr/>
      </xdr:nvGrpSpPr>
      <xdr:grpSpPr>
        <a:xfrm>
          <a:off x="184654" y="290955839"/>
          <a:ext cx="668791" cy="602139"/>
          <a:chOff x="6438900" y="87864381"/>
          <a:chExt cx="671063" cy="735746"/>
        </a:xfrm>
      </xdr:grpSpPr>
      <xdr:sp macro="" textlink="">
        <xdr:nvSpPr>
          <xdr:cNvPr id="1958" name="Oval 1957">
            <a:extLst>
              <a:ext uri="{FF2B5EF4-FFF2-40B4-BE49-F238E27FC236}">
                <a16:creationId xmlns:a16="http://schemas.microsoft.com/office/drawing/2014/main" id="{8B759275-38C9-4194-BC13-D7FA41305C18}"/>
              </a:ext>
            </a:extLst>
          </xdr:cNvPr>
          <xdr:cNvSpPr>
            <a:spLocks noChangeAspect="1"/>
          </xdr:cNvSpPr>
        </xdr:nvSpPr>
        <xdr:spPr>
          <a:xfrm>
            <a:off x="6438900" y="88041480"/>
            <a:ext cx="458753" cy="558647"/>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1959" name="Rectangle 1958">
            <a:extLst>
              <a:ext uri="{FF2B5EF4-FFF2-40B4-BE49-F238E27FC236}">
                <a16:creationId xmlns:a16="http://schemas.microsoft.com/office/drawing/2014/main" id="{2D81B180-8BCD-42B4-8574-8896BB4FBB79}"/>
              </a:ext>
            </a:extLst>
          </xdr:cNvPr>
          <xdr:cNvSpPr/>
        </xdr:nvSpPr>
        <xdr:spPr>
          <a:xfrm>
            <a:off x="6453585" y="87864381"/>
            <a:ext cx="656378" cy="696642"/>
          </a:xfrm>
          <a:prstGeom prst="rect">
            <a:avLst/>
          </a:prstGeom>
          <a:noFill/>
        </xdr:spPr>
        <xdr:txBody>
          <a:bodyPr wrap="none" lIns="91440" tIns="45720" rIns="91440" bIns="45720">
            <a:noAutofit/>
          </a:bodyPr>
          <a:lstStyle/>
          <a:p>
            <a:pPr algn="ctr"/>
            <a:r>
              <a:rPr lang="en-US" sz="3600" b="0" cap="none" spc="0">
                <a:ln w="0"/>
                <a:solidFill>
                  <a:srgbClr val="D7B9FF"/>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15240</xdr:colOff>
      <xdr:row>1243</xdr:row>
      <xdr:rowOff>45720</xdr:rowOff>
    </xdr:from>
    <xdr:to>
      <xdr:col>7</xdr:col>
      <xdr:colOff>242278</xdr:colOff>
      <xdr:row>1261</xdr:row>
      <xdr:rowOff>91440</xdr:rowOff>
    </xdr:to>
    <xdr:grpSp>
      <xdr:nvGrpSpPr>
        <xdr:cNvPr id="2001" name="Group 2000">
          <a:extLst>
            <a:ext uri="{FF2B5EF4-FFF2-40B4-BE49-F238E27FC236}">
              <a16:creationId xmlns:a16="http://schemas.microsoft.com/office/drawing/2014/main" id="{0013C69A-2F06-4133-8568-47278005EEFB}"/>
            </a:ext>
          </a:extLst>
        </xdr:cNvPr>
        <xdr:cNvGrpSpPr>
          <a:grpSpLocks noChangeAspect="1"/>
        </xdr:cNvGrpSpPr>
      </xdr:nvGrpSpPr>
      <xdr:grpSpPr>
        <a:xfrm>
          <a:off x="137160" y="247284240"/>
          <a:ext cx="3198838" cy="3200400"/>
          <a:chOff x="0" y="0"/>
          <a:chExt cx="3200400" cy="3200400"/>
        </a:xfrm>
      </xdr:grpSpPr>
      <xdr:grpSp>
        <xdr:nvGrpSpPr>
          <xdr:cNvPr id="2002" name="Group 2001">
            <a:extLst>
              <a:ext uri="{FF2B5EF4-FFF2-40B4-BE49-F238E27FC236}">
                <a16:creationId xmlns:a16="http://schemas.microsoft.com/office/drawing/2014/main" id="{08FB6D79-7A02-4E87-B187-E70F3B6231D9}"/>
              </a:ext>
            </a:extLst>
          </xdr:cNvPr>
          <xdr:cNvGrpSpPr/>
        </xdr:nvGrpSpPr>
        <xdr:grpSpPr>
          <a:xfrm>
            <a:off x="0" y="0"/>
            <a:ext cx="3200400" cy="3200400"/>
            <a:chOff x="0" y="0"/>
            <a:chExt cx="2651760" cy="2651760"/>
          </a:xfrm>
        </xdr:grpSpPr>
        <xdr:sp macro="" textlink="">
          <xdr:nvSpPr>
            <xdr:cNvPr id="2015" name="Circle: Hollow 2014">
              <a:extLst>
                <a:ext uri="{FF2B5EF4-FFF2-40B4-BE49-F238E27FC236}">
                  <a16:creationId xmlns:a16="http://schemas.microsoft.com/office/drawing/2014/main" id="{94FE50E3-EB1A-4C79-B490-652DE0E4CB05}"/>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16" name="Flowchart: Summing Junction 2015">
              <a:extLst>
                <a:ext uri="{FF2B5EF4-FFF2-40B4-BE49-F238E27FC236}">
                  <a16:creationId xmlns:a16="http://schemas.microsoft.com/office/drawing/2014/main" id="{5F78FA32-F2ED-405B-B6B0-52922B5A565B}"/>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03" name="1">
            <a:extLst>
              <a:ext uri="{FF2B5EF4-FFF2-40B4-BE49-F238E27FC236}">
                <a16:creationId xmlns:a16="http://schemas.microsoft.com/office/drawing/2014/main" id="{E55A4842-0BC3-4DC6-BC49-AE709BC0A672}"/>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4" name="2">
            <a:extLst>
              <a:ext uri="{FF2B5EF4-FFF2-40B4-BE49-F238E27FC236}">
                <a16:creationId xmlns:a16="http://schemas.microsoft.com/office/drawing/2014/main" id="{7E7D5571-E7F5-4AF0-963B-246279E2F789}"/>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5" name="3">
            <a:extLst>
              <a:ext uri="{FF2B5EF4-FFF2-40B4-BE49-F238E27FC236}">
                <a16:creationId xmlns:a16="http://schemas.microsoft.com/office/drawing/2014/main" id="{592F4089-27B6-41B9-85D8-A1548702F042}"/>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6" name="4">
            <a:extLst>
              <a:ext uri="{FF2B5EF4-FFF2-40B4-BE49-F238E27FC236}">
                <a16:creationId xmlns:a16="http://schemas.microsoft.com/office/drawing/2014/main" id="{A21AD498-F378-4DF3-97DE-E1599A86929C}"/>
              </a:ext>
            </a:extLst>
          </xdr:cNvPr>
          <xdr:cNvSpPr txBox="1"/>
        </xdr:nvSpPr>
        <xdr:spPr>
          <a:xfrm flipH="1">
            <a:off x="1057330" y="20015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07" name="Right Arrow 12">
            <a:extLst>
              <a:ext uri="{FF2B5EF4-FFF2-40B4-BE49-F238E27FC236}">
                <a16:creationId xmlns:a16="http://schemas.microsoft.com/office/drawing/2014/main" id="{991EF358-9129-4FF2-8AF3-A73312FD5A9F}"/>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8" name="Right Arrow 13">
            <a:extLst>
              <a:ext uri="{FF2B5EF4-FFF2-40B4-BE49-F238E27FC236}">
                <a16:creationId xmlns:a16="http://schemas.microsoft.com/office/drawing/2014/main" id="{A3CC8CFC-5170-4A83-A83B-B3541F16A863}"/>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09" name="Right Arrow 14">
            <a:extLst>
              <a:ext uri="{FF2B5EF4-FFF2-40B4-BE49-F238E27FC236}">
                <a16:creationId xmlns:a16="http://schemas.microsoft.com/office/drawing/2014/main" id="{DD606E28-D97A-47BA-831E-AB003A625DEE}"/>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0" name="Right Arrow 15">
            <a:extLst>
              <a:ext uri="{FF2B5EF4-FFF2-40B4-BE49-F238E27FC236}">
                <a16:creationId xmlns:a16="http://schemas.microsoft.com/office/drawing/2014/main" id="{F9D823EB-9179-4DEA-B207-CEF9C5F3E5F7}"/>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1" name="S">
            <a:extLst>
              <a:ext uri="{FF2B5EF4-FFF2-40B4-BE49-F238E27FC236}">
                <a16:creationId xmlns:a16="http://schemas.microsoft.com/office/drawing/2014/main" id="{5220A807-A1E4-4E6B-BA83-86228DF47313}"/>
              </a:ext>
            </a:extLst>
          </xdr:cNvPr>
          <xdr:cNvSpPr txBox="1"/>
        </xdr:nvSpPr>
        <xdr:spPr>
          <a:xfrm>
            <a:off x="917070" y="2009705"/>
            <a:ext cx="1372270" cy="117117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 </a:t>
            </a:r>
            <a:b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b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12" name="W">
            <a:extLst>
              <a:ext uri="{FF2B5EF4-FFF2-40B4-BE49-F238E27FC236}">
                <a16:creationId xmlns:a16="http://schemas.microsoft.com/office/drawing/2014/main" id="{A8DCE956-33FC-41DB-9759-F450E1148BFC}"/>
              </a:ext>
            </a:extLst>
          </xdr:cNvPr>
          <xdr:cNvSpPr txBox="1"/>
        </xdr:nvSpPr>
        <xdr:spPr>
          <a:xfrm flipH="1">
            <a:off x="120539" y="1133883"/>
            <a:ext cx="1015366"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resolve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suffer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3" name="N">
            <a:extLst>
              <a:ext uri="{FF2B5EF4-FFF2-40B4-BE49-F238E27FC236}">
                <a16:creationId xmlns:a16="http://schemas.microsoft.com/office/drawing/2014/main" id="{74D7F1E8-7685-4C52-8EEA-C9865A6869A9}"/>
              </a:ext>
            </a:extLst>
          </xdr:cNvPr>
          <xdr:cNvSpPr txBox="1"/>
        </xdr:nvSpPr>
        <xdr:spPr>
          <a:xfrm>
            <a:off x="962812" y="172568"/>
            <a:ext cx="1280785"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suffer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generalize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14" name="E">
            <a:extLst>
              <a:ext uri="{FF2B5EF4-FFF2-40B4-BE49-F238E27FC236}">
                <a16:creationId xmlns:a16="http://schemas.microsoft.com/office/drawing/2014/main" id="{11539017-F32B-4F89-87B6-1766319DEFF0}"/>
              </a:ext>
            </a:extLst>
          </xdr:cNvPr>
          <xdr:cNvSpPr txBox="1"/>
        </xdr:nvSpPr>
        <xdr:spPr>
          <a:xfrm flipH="1">
            <a:off x="1870035" y="1194804"/>
            <a:ext cx="1288409"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kern="1200"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 </a:t>
            </a: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22860</xdr:colOff>
      <xdr:row>1264</xdr:row>
      <xdr:rowOff>99060</xdr:rowOff>
    </xdr:from>
    <xdr:to>
      <xdr:col>7</xdr:col>
      <xdr:colOff>249898</xdr:colOff>
      <xdr:row>1282</xdr:row>
      <xdr:rowOff>144780</xdr:rowOff>
    </xdr:to>
    <xdr:grpSp>
      <xdr:nvGrpSpPr>
        <xdr:cNvPr id="2017" name="Group 2016">
          <a:extLst>
            <a:ext uri="{FF2B5EF4-FFF2-40B4-BE49-F238E27FC236}">
              <a16:creationId xmlns:a16="http://schemas.microsoft.com/office/drawing/2014/main" id="{84FFC2ED-4F3D-469D-86F5-01D0E350D129}"/>
            </a:ext>
          </a:extLst>
        </xdr:cNvPr>
        <xdr:cNvGrpSpPr>
          <a:grpSpLocks noChangeAspect="1"/>
        </xdr:cNvGrpSpPr>
      </xdr:nvGrpSpPr>
      <xdr:grpSpPr>
        <a:xfrm>
          <a:off x="144780" y="251018040"/>
          <a:ext cx="3198838" cy="3200400"/>
          <a:chOff x="0" y="0"/>
          <a:chExt cx="3200400" cy="3200400"/>
        </a:xfrm>
      </xdr:grpSpPr>
      <xdr:grpSp>
        <xdr:nvGrpSpPr>
          <xdr:cNvPr id="2018" name="Group 2017">
            <a:extLst>
              <a:ext uri="{FF2B5EF4-FFF2-40B4-BE49-F238E27FC236}">
                <a16:creationId xmlns:a16="http://schemas.microsoft.com/office/drawing/2014/main" id="{F8825095-A544-41AC-874E-80E0A05FBBA3}"/>
              </a:ext>
            </a:extLst>
          </xdr:cNvPr>
          <xdr:cNvGrpSpPr/>
        </xdr:nvGrpSpPr>
        <xdr:grpSpPr>
          <a:xfrm>
            <a:off x="0" y="0"/>
            <a:ext cx="3200400" cy="3200400"/>
            <a:chOff x="0" y="0"/>
            <a:chExt cx="2651760" cy="2651760"/>
          </a:xfrm>
        </xdr:grpSpPr>
        <xdr:sp macro="" textlink="">
          <xdr:nvSpPr>
            <xdr:cNvPr id="2031" name="Circle: Hollow 2030">
              <a:extLst>
                <a:ext uri="{FF2B5EF4-FFF2-40B4-BE49-F238E27FC236}">
                  <a16:creationId xmlns:a16="http://schemas.microsoft.com/office/drawing/2014/main" id="{B6D8A7C2-2764-4F04-9E8D-AFCB7E716EBB}"/>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32" name="Flowchart: Summing Junction 2031">
              <a:extLst>
                <a:ext uri="{FF2B5EF4-FFF2-40B4-BE49-F238E27FC236}">
                  <a16:creationId xmlns:a16="http://schemas.microsoft.com/office/drawing/2014/main" id="{392F8209-B68D-49F9-99FF-A90B982D80A6}"/>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19" name="1">
            <a:extLst>
              <a:ext uri="{FF2B5EF4-FFF2-40B4-BE49-F238E27FC236}">
                <a16:creationId xmlns:a16="http://schemas.microsoft.com/office/drawing/2014/main" id="{6122F569-F446-47F0-A060-2CB04954813A}"/>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0" name="2">
            <a:extLst>
              <a:ext uri="{FF2B5EF4-FFF2-40B4-BE49-F238E27FC236}">
                <a16:creationId xmlns:a16="http://schemas.microsoft.com/office/drawing/2014/main" id="{D8245302-7297-4441-95CC-016DE689CE99}"/>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1" name="3">
            <a:extLst>
              <a:ext uri="{FF2B5EF4-FFF2-40B4-BE49-F238E27FC236}">
                <a16:creationId xmlns:a16="http://schemas.microsoft.com/office/drawing/2014/main" id="{69EB516A-BF15-41CF-805B-9541857D7496}"/>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2" name="4">
            <a:extLst>
              <a:ext uri="{FF2B5EF4-FFF2-40B4-BE49-F238E27FC236}">
                <a16:creationId xmlns:a16="http://schemas.microsoft.com/office/drawing/2014/main" id="{BDEC4F60-E607-4A36-ACAB-4CF8406D2406}"/>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23" name="Right Arrow 12">
            <a:extLst>
              <a:ext uri="{FF2B5EF4-FFF2-40B4-BE49-F238E27FC236}">
                <a16:creationId xmlns:a16="http://schemas.microsoft.com/office/drawing/2014/main" id="{C978AAF8-68E2-419D-8CBB-EF9AF0F96C7E}"/>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4" name="Right Arrow 13">
            <a:extLst>
              <a:ext uri="{FF2B5EF4-FFF2-40B4-BE49-F238E27FC236}">
                <a16:creationId xmlns:a16="http://schemas.microsoft.com/office/drawing/2014/main" id="{7B8163F0-C74B-47E5-8A56-F2EF5FF32D47}"/>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5" name="Right Arrow 14">
            <a:extLst>
              <a:ext uri="{FF2B5EF4-FFF2-40B4-BE49-F238E27FC236}">
                <a16:creationId xmlns:a16="http://schemas.microsoft.com/office/drawing/2014/main" id="{6E7205A9-4CA2-4706-98FE-1C3389D228ED}"/>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6" name="Right Arrow 15">
            <a:extLst>
              <a:ext uri="{FF2B5EF4-FFF2-40B4-BE49-F238E27FC236}">
                <a16:creationId xmlns:a16="http://schemas.microsoft.com/office/drawing/2014/main" id="{5222C134-FC58-4715-9464-1ED5EFD64D0D}"/>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27" name="S">
            <a:extLst>
              <a:ext uri="{FF2B5EF4-FFF2-40B4-BE49-F238E27FC236}">
                <a16:creationId xmlns:a16="http://schemas.microsoft.com/office/drawing/2014/main" id="{0B7744DD-E0DD-4228-9AEE-AD5B089E6A9C}"/>
              </a:ext>
            </a:extLst>
          </xdr:cNvPr>
          <xdr:cNvSpPr txBox="1"/>
        </xdr:nvSpPr>
        <xdr:spPr>
          <a:xfrm>
            <a:off x="1017288" y="2098678"/>
            <a:ext cx="1175042"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28" name="W">
            <a:extLst>
              <a:ext uri="{FF2B5EF4-FFF2-40B4-BE49-F238E27FC236}">
                <a16:creationId xmlns:a16="http://schemas.microsoft.com/office/drawing/2014/main" id="{6028737D-0A83-4A1F-99F4-54A138BF90C4}"/>
              </a:ext>
            </a:extLst>
          </xdr:cNvPr>
          <xdr:cNvSpPr txBox="1"/>
        </xdr:nvSpPr>
        <xdr:spPr>
          <a:xfrm flipH="1">
            <a:off x="102104" y="1176037"/>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resolve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suffer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36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endParaRPr lang="en-US" sz="36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29" name="N">
            <a:extLst>
              <a:ext uri="{FF2B5EF4-FFF2-40B4-BE49-F238E27FC236}">
                <a16:creationId xmlns:a16="http://schemas.microsoft.com/office/drawing/2014/main" id="{95549261-244F-4014-A823-AFB292B1163B}"/>
              </a:ext>
            </a:extLst>
          </xdr:cNvPr>
          <xdr:cNvSpPr txBox="1"/>
        </xdr:nvSpPr>
        <xdr:spPr>
          <a:xfrm>
            <a:off x="1048580" y="181602"/>
            <a:ext cx="11098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suffer</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30" name="E">
            <a:extLst>
              <a:ext uri="{FF2B5EF4-FFF2-40B4-BE49-F238E27FC236}">
                <a16:creationId xmlns:a16="http://schemas.microsoft.com/office/drawing/2014/main" id="{2922415F-4FBB-4D84-9DFB-108C3D55AFB1}"/>
              </a:ext>
            </a:extLst>
          </xdr:cNvPr>
          <xdr:cNvSpPr txBox="1"/>
        </xdr:nvSpPr>
        <xdr:spPr>
          <a:xfrm flipH="1">
            <a:off x="1865945" y="1153177"/>
            <a:ext cx="1326527"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generalize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kern="1200"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responsive</a:t>
            </a:r>
            <a:r>
              <a:rPr lang="en-US" sz="1800" b="1" kern="1200" spc="-7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1335</xdr:row>
      <xdr:rowOff>167640</xdr:rowOff>
    </xdr:from>
    <xdr:to>
      <xdr:col>7</xdr:col>
      <xdr:colOff>237834</xdr:colOff>
      <xdr:row>1354</xdr:row>
      <xdr:rowOff>60960</xdr:rowOff>
    </xdr:to>
    <xdr:grpSp>
      <xdr:nvGrpSpPr>
        <xdr:cNvPr id="2037" name="Group 2036">
          <a:extLst>
            <a:ext uri="{FF2B5EF4-FFF2-40B4-BE49-F238E27FC236}">
              <a16:creationId xmlns:a16="http://schemas.microsoft.com/office/drawing/2014/main" id="{6D1CCD5A-CAAA-4D16-B15C-78D85C0586A0}"/>
            </a:ext>
          </a:extLst>
        </xdr:cNvPr>
        <xdr:cNvGrpSpPr>
          <a:grpSpLocks noChangeAspect="1"/>
        </xdr:cNvGrpSpPr>
      </xdr:nvGrpSpPr>
      <xdr:grpSpPr>
        <a:xfrm>
          <a:off x="121920" y="264193020"/>
          <a:ext cx="3209634" cy="3223260"/>
          <a:chOff x="-10801" y="0"/>
          <a:chExt cx="3211201" cy="3200400"/>
        </a:xfrm>
      </xdr:grpSpPr>
      <xdr:grpSp>
        <xdr:nvGrpSpPr>
          <xdr:cNvPr id="2038" name="Group 2037">
            <a:extLst>
              <a:ext uri="{FF2B5EF4-FFF2-40B4-BE49-F238E27FC236}">
                <a16:creationId xmlns:a16="http://schemas.microsoft.com/office/drawing/2014/main" id="{D498D045-EDE8-4695-88F7-10229A67E99E}"/>
              </a:ext>
            </a:extLst>
          </xdr:cNvPr>
          <xdr:cNvGrpSpPr/>
        </xdr:nvGrpSpPr>
        <xdr:grpSpPr>
          <a:xfrm>
            <a:off x="0" y="0"/>
            <a:ext cx="3200400" cy="3200400"/>
            <a:chOff x="0" y="0"/>
            <a:chExt cx="2651760" cy="2651760"/>
          </a:xfrm>
        </xdr:grpSpPr>
        <xdr:sp macro="" textlink="">
          <xdr:nvSpPr>
            <xdr:cNvPr id="2051" name="Circle: Hollow 2050">
              <a:extLst>
                <a:ext uri="{FF2B5EF4-FFF2-40B4-BE49-F238E27FC236}">
                  <a16:creationId xmlns:a16="http://schemas.microsoft.com/office/drawing/2014/main" id="{0F420B76-0D63-4CC4-A46B-5D3CF1E4FC9C}"/>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52" name="Flowchart: Summing Junction 2051">
              <a:extLst>
                <a:ext uri="{FF2B5EF4-FFF2-40B4-BE49-F238E27FC236}">
                  <a16:creationId xmlns:a16="http://schemas.microsoft.com/office/drawing/2014/main" id="{0ECC6A8D-8145-4D91-9AA5-D9DD419F1338}"/>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39" name="1">
            <a:extLst>
              <a:ext uri="{FF2B5EF4-FFF2-40B4-BE49-F238E27FC236}">
                <a16:creationId xmlns:a16="http://schemas.microsoft.com/office/drawing/2014/main" id="{6FD87ABD-2A94-435B-BF22-0171E09D9DDE}"/>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0" name="2">
            <a:extLst>
              <a:ext uri="{FF2B5EF4-FFF2-40B4-BE49-F238E27FC236}">
                <a16:creationId xmlns:a16="http://schemas.microsoft.com/office/drawing/2014/main" id="{388B2F34-22CE-42AC-AEA3-DC129E59FDC7}"/>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1" name="3">
            <a:extLst>
              <a:ext uri="{FF2B5EF4-FFF2-40B4-BE49-F238E27FC236}">
                <a16:creationId xmlns:a16="http://schemas.microsoft.com/office/drawing/2014/main" id="{7DD75D2D-209D-4FB6-B727-B111338AA6DF}"/>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2" name="4">
            <a:extLst>
              <a:ext uri="{FF2B5EF4-FFF2-40B4-BE49-F238E27FC236}">
                <a16:creationId xmlns:a16="http://schemas.microsoft.com/office/drawing/2014/main" id="{73DC746B-EE9B-4264-AB68-CE529060A3BB}"/>
              </a:ext>
            </a:extLst>
          </xdr:cNvPr>
          <xdr:cNvSpPr txBox="1"/>
        </xdr:nvSpPr>
        <xdr:spPr>
          <a:xfrm flipH="1">
            <a:off x="1057330" y="14681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43" name="Right Arrow 12">
            <a:extLst>
              <a:ext uri="{FF2B5EF4-FFF2-40B4-BE49-F238E27FC236}">
                <a16:creationId xmlns:a16="http://schemas.microsoft.com/office/drawing/2014/main" id="{83A1CC3A-84B2-48E4-9230-A83ACC31503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4" name="Right Arrow 13">
            <a:extLst>
              <a:ext uri="{FF2B5EF4-FFF2-40B4-BE49-F238E27FC236}">
                <a16:creationId xmlns:a16="http://schemas.microsoft.com/office/drawing/2014/main" id="{A27BF17C-6457-4903-9C50-2786398F6CD0}"/>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5" name="Right Arrow 14">
            <a:extLst>
              <a:ext uri="{FF2B5EF4-FFF2-40B4-BE49-F238E27FC236}">
                <a16:creationId xmlns:a16="http://schemas.microsoft.com/office/drawing/2014/main" id="{5FE63B0D-9357-419D-84FB-87E49F8D525F}"/>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6" name="Right Arrow 15">
            <a:extLst>
              <a:ext uri="{FF2B5EF4-FFF2-40B4-BE49-F238E27FC236}">
                <a16:creationId xmlns:a16="http://schemas.microsoft.com/office/drawing/2014/main" id="{9F73D2FD-298B-4EE0-98A7-7B0F99DF7751}"/>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7" name="S">
            <a:extLst>
              <a:ext uri="{FF2B5EF4-FFF2-40B4-BE49-F238E27FC236}">
                <a16:creationId xmlns:a16="http://schemas.microsoft.com/office/drawing/2014/main" id="{441FE70D-95FE-4A0C-B801-7FA7197D0D7E}"/>
              </a:ext>
            </a:extLst>
          </xdr:cNvPr>
          <xdr:cNvSpPr txBox="1"/>
        </xdr:nvSpPr>
        <xdr:spPr>
          <a:xfrm>
            <a:off x="1139330" y="2009705"/>
            <a:ext cx="927751" cy="1015435"/>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48" name="W">
            <a:extLst>
              <a:ext uri="{FF2B5EF4-FFF2-40B4-BE49-F238E27FC236}">
                <a16:creationId xmlns:a16="http://schemas.microsoft.com/office/drawing/2014/main" id="{D5D4013C-980A-455F-841A-E438997BF82B}"/>
              </a:ext>
            </a:extLst>
          </xdr:cNvPr>
          <xdr:cNvSpPr txBox="1"/>
        </xdr:nvSpPr>
        <xdr:spPr>
          <a:xfrm flipH="1">
            <a:off x="-10801" y="1046110"/>
            <a:ext cx="1268582"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engage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alienate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49" name="N">
            <a:extLst>
              <a:ext uri="{FF2B5EF4-FFF2-40B4-BE49-F238E27FC236}">
                <a16:creationId xmlns:a16="http://schemas.microsoft.com/office/drawing/2014/main" id="{BCE2AC82-4AAE-4C2C-B9B3-6107BC28BE12}"/>
              </a:ext>
            </a:extLst>
          </xdr:cNvPr>
          <xdr:cNvSpPr txBox="1"/>
        </xdr:nvSpPr>
        <xdr:spPr>
          <a:xfrm>
            <a:off x="1066959" y="184362"/>
            <a:ext cx="1112617"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alienate,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aware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50" name="E">
            <a:extLst>
              <a:ext uri="{FF2B5EF4-FFF2-40B4-BE49-F238E27FC236}">
                <a16:creationId xmlns:a16="http://schemas.microsoft.com/office/drawing/2014/main" id="{B2BB3C40-F596-4E12-B58A-0364D28FB439}"/>
              </a:ext>
            </a:extLst>
          </xdr:cNvPr>
          <xdr:cNvSpPr txBox="1"/>
        </xdr:nvSpPr>
        <xdr:spPr>
          <a:xfrm flipH="1">
            <a:off x="2096265" y="1073028"/>
            <a:ext cx="934608"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aware,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1357</xdr:row>
      <xdr:rowOff>7620</xdr:rowOff>
    </xdr:from>
    <xdr:to>
      <xdr:col>7</xdr:col>
      <xdr:colOff>227038</xdr:colOff>
      <xdr:row>1375</xdr:row>
      <xdr:rowOff>53340</xdr:rowOff>
    </xdr:to>
    <xdr:grpSp>
      <xdr:nvGrpSpPr>
        <xdr:cNvPr id="2053" name="Group 2052">
          <a:extLst>
            <a:ext uri="{FF2B5EF4-FFF2-40B4-BE49-F238E27FC236}">
              <a16:creationId xmlns:a16="http://schemas.microsoft.com/office/drawing/2014/main" id="{15059D06-620E-4578-B521-122CB13CBF11}"/>
            </a:ext>
          </a:extLst>
        </xdr:cNvPr>
        <xdr:cNvGrpSpPr>
          <a:grpSpLocks noChangeAspect="1"/>
        </xdr:cNvGrpSpPr>
      </xdr:nvGrpSpPr>
      <xdr:grpSpPr>
        <a:xfrm>
          <a:off x="121920" y="267911580"/>
          <a:ext cx="3198838" cy="3200400"/>
          <a:chOff x="0" y="0"/>
          <a:chExt cx="3200400" cy="3200400"/>
        </a:xfrm>
      </xdr:grpSpPr>
      <xdr:grpSp>
        <xdr:nvGrpSpPr>
          <xdr:cNvPr id="2054" name="Group 2053">
            <a:extLst>
              <a:ext uri="{FF2B5EF4-FFF2-40B4-BE49-F238E27FC236}">
                <a16:creationId xmlns:a16="http://schemas.microsoft.com/office/drawing/2014/main" id="{4E04A67B-3A82-4D66-9A7F-6D9C3AD468FC}"/>
              </a:ext>
            </a:extLst>
          </xdr:cNvPr>
          <xdr:cNvGrpSpPr/>
        </xdr:nvGrpSpPr>
        <xdr:grpSpPr>
          <a:xfrm>
            <a:off x="0" y="0"/>
            <a:ext cx="3200400" cy="3200400"/>
            <a:chOff x="0" y="0"/>
            <a:chExt cx="2651760" cy="2651760"/>
          </a:xfrm>
        </xdr:grpSpPr>
        <xdr:sp macro="" textlink="">
          <xdr:nvSpPr>
            <xdr:cNvPr id="2067" name="Circle: Hollow 2066">
              <a:extLst>
                <a:ext uri="{FF2B5EF4-FFF2-40B4-BE49-F238E27FC236}">
                  <a16:creationId xmlns:a16="http://schemas.microsoft.com/office/drawing/2014/main" id="{B93317CA-AD82-497B-BFEC-9F99E843572C}"/>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68" name="Flowchart: Summing Junction 2067">
              <a:extLst>
                <a:ext uri="{FF2B5EF4-FFF2-40B4-BE49-F238E27FC236}">
                  <a16:creationId xmlns:a16="http://schemas.microsoft.com/office/drawing/2014/main" id="{9D552B66-FEDF-4566-BACD-7A825491B391}"/>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55" name="1">
            <a:extLst>
              <a:ext uri="{FF2B5EF4-FFF2-40B4-BE49-F238E27FC236}">
                <a16:creationId xmlns:a16="http://schemas.microsoft.com/office/drawing/2014/main" id="{DFB4C127-48F4-44B1-BF7E-B27B7AD4AC96}"/>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56" name="2">
            <a:extLst>
              <a:ext uri="{FF2B5EF4-FFF2-40B4-BE49-F238E27FC236}">
                <a16:creationId xmlns:a16="http://schemas.microsoft.com/office/drawing/2014/main" id="{C3AE006F-388C-44F4-8FF6-A78672D14921}"/>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7" name="3">
            <a:extLst>
              <a:ext uri="{FF2B5EF4-FFF2-40B4-BE49-F238E27FC236}">
                <a16:creationId xmlns:a16="http://schemas.microsoft.com/office/drawing/2014/main" id="{09A69129-CAB0-4C41-8DE1-49DC7B0455F3}"/>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8" name="4">
            <a:extLst>
              <a:ext uri="{FF2B5EF4-FFF2-40B4-BE49-F238E27FC236}">
                <a16:creationId xmlns:a16="http://schemas.microsoft.com/office/drawing/2014/main" id="{7C72FC23-E915-4FAB-BAE8-3867FD236274}"/>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59" name="Right Arrow 12">
            <a:extLst>
              <a:ext uri="{FF2B5EF4-FFF2-40B4-BE49-F238E27FC236}">
                <a16:creationId xmlns:a16="http://schemas.microsoft.com/office/drawing/2014/main" id="{8F0186F2-1B2C-4000-918A-77134B115ED1}"/>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0" name="Right Arrow 13">
            <a:extLst>
              <a:ext uri="{FF2B5EF4-FFF2-40B4-BE49-F238E27FC236}">
                <a16:creationId xmlns:a16="http://schemas.microsoft.com/office/drawing/2014/main" id="{30FF98C6-4946-4A6D-A82C-C1ACF976B173}"/>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1" name="Right Arrow 14">
            <a:extLst>
              <a:ext uri="{FF2B5EF4-FFF2-40B4-BE49-F238E27FC236}">
                <a16:creationId xmlns:a16="http://schemas.microsoft.com/office/drawing/2014/main" id="{A348D7F9-A5CF-4AB3-A826-D5362EE2C8FA}"/>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2" name="Right Arrow 15">
            <a:extLst>
              <a:ext uri="{FF2B5EF4-FFF2-40B4-BE49-F238E27FC236}">
                <a16:creationId xmlns:a16="http://schemas.microsoft.com/office/drawing/2014/main" id="{477D5BBE-C855-44B9-9214-E9D8ABC21A90}"/>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63" name="S">
            <a:extLst>
              <a:ext uri="{FF2B5EF4-FFF2-40B4-BE49-F238E27FC236}">
                <a16:creationId xmlns:a16="http://schemas.microsoft.com/office/drawing/2014/main" id="{A3D67695-EBAB-4B81-864B-7645847B9472}"/>
              </a:ext>
            </a:extLst>
          </xdr:cNvPr>
          <xdr:cNvSpPr txBox="1"/>
        </xdr:nvSpPr>
        <xdr:spPr>
          <a:xfrm>
            <a:off x="1142083" y="1993766"/>
            <a:ext cx="925452"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law</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4" name="W">
            <a:extLst>
              <a:ext uri="{FF2B5EF4-FFF2-40B4-BE49-F238E27FC236}">
                <a16:creationId xmlns:a16="http://schemas.microsoft.com/office/drawing/2014/main" id="{9469A695-69BA-4A01-B0A3-2903590192A9}"/>
              </a:ext>
            </a:extLst>
          </xdr:cNvPr>
          <xdr:cNvSpPr txBox="1"/>
        </xdr:nvSpPr>
        <xdr:spPr>
          <a:xfrm flipH="1">
            <a:off x="51588" y="1101539"/>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engage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alienate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5" name="N">
            <a:extLst>
              <a:ext uri="{FF2B5EF4-FFF2-40B4-BE49-F238E27FC236}">
                <a16:creationId xmlns:a16="http://schemas.microsoft.com/office/drawing/2014/main" id="{C406461E-1D42-4F14-92B9-8B639EA9B070}"/>
              </a:ext>
            </a:extLst>
          </xdr:cNvPr>
          <xdr:cNvSpPr txBox="1"/>
        </xdr:nvSpPr>
        <xdr:spPr>
          <a:xfrm>
            <a:off x="1048580" y="181602"/>
            <a:ext cx="11098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alienate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aware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66" name="E">
            <a:extLst>
              <a:ext uri="{FF2B5EF4-FFF2-40B4-BE49-F238E27FC236}">
                <a16:creationId xmlns:a16="http://schemas.microsoft.com/office/drawing/2014/main" id="{3844639D-C5DB-4E8F-8AC1-85406D26B951}"/>
              </a:ext>
            </a:extLst>
          </xdr:cNvPr>
          <xdr:cNvSpPr txBox="1"/>
        </xdr:nvSpPr>
        <xdr:spPr>
          <a:xfrm flipH="1">
            <a:off x="2163288" y="1086408"/>
            <a:ext cx="892532"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aware, </a:t>
            </a:r>
          </a:p>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law</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1429</xdr:row>
      <xdr:rowOff>137160</xdr:rowOff>
    </xdr:from>
    <xdr:to>
      <xdr:col>7</xdr:col>
      <xdr:colOff>227038</xdr:colOff>
      <xdr:row>1448</xdr:row>
      <xdr:rowOff>30480</xdr:rowOff>
    </xdr:to>
    <xdr:grpSp>
      <xdr:nvGrpSpPr>
        <xdr:cNvPr id="2069" name="Group 2068">
          <a:extLst>
            <a:ext uri="{FF2B5EF4-FFF2-40B4-BE49-F238E27FC236}">
              <a16:creationId xmlns:a16="http://schemas.microsoft.com/office/drawing/2014/main" id="{E9DA82A9-C10E-4C2A-8D11-9AC9673CDBC8}"/>
            </a:ext>
          </a:extLst>
        </xdr:cNvPr>
        <xdr:cNvGrpSpPr>
          <a:grpSpLocks noChangeAspect="1"/>
        </xdr:cNvGrpSpPr>
      </xdr:nvGrpSpPr>
      <xdr:grpSpPr>
        <a:xfrm>
          <a:off x="121920" y="281193240"/>
          <a:ext cx="3198838" cy="3223260"/>
          <a:chOff x="0" y="0"/>
          <a:chExt cx="3200400" cy="3200400"/>
        </a:xfrm>
      </xdr:grpSpPr>
      <xdr:grpSp>
        <xdr:nvGrpSpPr>
          <xdr:cNvPr id="2070" name="Group 2069">
            <a:extLst>
              <a:ext uri="{FF2B5EF4-FFF2-40B4-BE49-F238E27FC236}">
                <a16:creationId xmlns:a16="http://schemas.microsoft.com/office/drawing/2014/main" id="{E5BA9C84-E7EF-4B51-9A26-C5BC2E553905}"/>
              </a:ext>
            </a:extLst>
          </xdr:cNvPr>
          <xdr:cNvGrpSpPr/>
        </xdr:nvGrpSpPr>
        <xdr:grpSpPr>
          <a:xfrm>
            <a:off x="0" y="0"/>
            <a:ext cx="3200400" cy="3200400"/>
            <a:chOff x="0" y="0"/>
            <a:chExt cx="2651760" cy="2651760"/>
          </a:xfrm>
        </xdr:grpSpPr>
        <xdr:sp macro="" textlink="">
          <xdr:nvSpPr>
            <xdr:cNvPr id="2083" name="Circle: Hollow 2082">
              <a:extLst>
                <a:ext uri="{FF2B5EF4-FFF2-40B4-BE49-F238E27FC236}">
                  <a16:creationId xmlns:a16="http://schemas.microsoft.com/office/drawing/2014/main" id="{431AB9F2-12DF-4AC6-AD0B-23FCE948EBA6}"/>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84" name="Flowchart: Summing Junction 2083">
              <a:extLst>
                <a:ext uri="{FF2B5EF4-FFF2-40B4-BE49-F238E27FC236}">
                  <a16:creationId xmlns:a16="http://schemas.microsoft.com/office/drawing/2014/main" id="{850FE782-438D-4BE6-8302-25936E7B83C4}"/>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71" name="1">
            <a:extLst>
              <a:ext uri="{FF2B5EF4-FFF2-40B4-BE49-F238E27FC236}">
                <a16:creationId xmlns:a16="http://schemas.microsoft.com/office/drawing/2014/main" id="{9287E703-FBCC-41F6-9325-33EB4ADF7477}"/>
              </a:ext>
            </a:extLst>
          </xdr:cNvPr>
          <xdr:cNvSpPr txBox="1"/>
        </xdr:nvSpPr>
        <xdr:spPr>
          <a:xfrm>
            <a:off x="2014928" y="1079053"/>
            <a:ext cx="960547"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2" name="2">
            <a:extLst>
              <a:ext uri="{FF2B5EF4-FFF2-40B4-BE49-F238E27FC236}">
                <a16:creationId xmlns:a16="http://schemas.microsoft.com/office/drawing/2014/main" id="{E5892E7B-FFA9-42DB-A160-97F3FA75672A}"/>
              </a:ext>
            </a:extLst>
          </xdr:cNvPr>
          <xdr:cNvSpPr txBox="1"/>
        </xdr:nvSpPr>
        <xdr:spPr>
          <a:xfrm flipH="1">
            <a:off x="1122816" y="1856636"/>
            <a:ext cx="931122" cy="121491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3" name="3">
            <a:extLst>
              <a:ext uri="{FF2B5EF4-FFF2-40B4-BE49-F238E27FC236}">
                <a16:creationId xmlns:a16="http://schemas.microsoft.com/office/drawing/2014/main" id="{FE25564F-DBF6-4643-85D5-BC0801981757}"/>
              </a:ext>
            </a:extLst>
          </xdr:cNvPr>
          <xdr:cNvSpPr txBox="1"/>
        </xdr:nvSpPr>
        <xdr:spPr>
          <a:xfrm>
            <a:off x="58854" y="1046110"/>
            <a:ext cx="1102972" cy="11321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w="9525" cap="flat" cmpd="sng" algn="ctr">
                <a:solidFill>
                  <a:srgbClr val="FFC8FF"/>
                </a:solidFill>
                <a:prstDash val="solid"/>
                <a:round/>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4" name="4">
            <a:extLst>
              <a:ext uri="{FF2B5EF4-FFF2-40B4-BE49-F238E27FC236}">
                <a16:creationId xmlns:a16="http://schemas.microsoft.com/office/drawing/2014/main" id="{68EC7C43-F02D-4E1A-AD28-2BA73352BBC9}"/>
              </a:ext>
            </a:extLst>
          </xdr:cNvPr>
          <xdr:cNvSpPr txBox="1"/>
        </xdr:nvSpPr>
        <xdr:spPr>
          <a:xfrm flipH="1">
            <a:off x="1057330" y="200158"/>
            <a:ext cx="987255" cy="113074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rgbClr val="FFC8FF"/>
                  </a:solidFill>
                  <a:prstDash val="solid"/>
                  <a:round/>
                </a:ln>
                <a:solidFill>
                  <a:srgbClr val="FFCDCD"/>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rgbClr val="FFC8FF"/>
                </a:solidFill>
              </a:ln>
              <a:solidFill>
                <a:srgbClr val="FFCDCD"/>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75" name="Right Arrow 12">
            <a:extLst>
              <a:ext uri="{FF2B5EF4-FFF2-40B4-BE49-F238E27FC236}">
                <a16:creationId xmlns:a16="http://schemas.microsoft.com/office/drawing/2014/main" id="{35CA0A8A-A1F9-4B2F-8E67-6540E88B12F2}"/>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6" name="Right Arrow 13">
            <a:extLst>
              <a:ext uri="{FF2B5EF4-FFF2-40B4-BE49-F238E27FC236}">
                <a16:creationId xmlns:a16="http://schemas.microsoft.com/office/drawing/2014/main" id="{38C51A97-D708-406D-B8E0-53494975D5E4}"/>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7" name="Right Arrow 14">
            <a:extLst>
              <a:ext uri="{FF2B5EF4-FFF2-40B4-BE49-F238E27FC236}">
                <a16:creationId xmlns:a16="http://schemas.microsoft.com/office/drawing/2014/main" id="{59F30615-E8CC-48A5-9795-0A162EA8A5BB}"/>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8" name="Right Arrow 15">
            <a:extLst>
              <a:ext uri="{FF2B5EF4-FFF2-40B4-BE49-F238E27FC236}">
                <a16:creationId xmlns:a16="http://schemas.microsoft.com/office/drawing/2014/main" id="{FDD5D752-AB41-4131-B127-2FA91BA938F7}"/>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79" name="S">
            <a:extLst>
              <a:ext uri="{FF2B5EF4-FFF2-40B4-BE49-F238E27FC236}">
                <a16:creationId xmlns:a16="http://schemas.microsoft.com/office/drawing/2014/main" id="{A4150EA5-C24B-460A-8A29-62F4CA209D9D}"/>
              </a:ext>
            </a:extLst>
          </xdr:cNvPr>
          <xdr:cNvSpPr txBox="1"/>
        </xdr:nvSpPr>
        <xdr:spPr>
          <a:xfrm>
            <a:off x="843770" y="2061583"/>
            <a:ext cx="1491185" cy="1077857"/>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80" name="W">
            <a:extLst>
              <a:ext uri="{FF2B5EF4-FFF2-40B4-BE49-F238E27FC236}">
                <a16:creationId xmlns:a16="http://schemas.microsoft.com/office/drawing/2014/main" id="{F80CDA50-81BC-453F-A720-18C5819BB62D}"/>
              </a:ext>
            </a:extLst>
          </xdr:cNvPr>
          <xdr:cNvSpPr txBox="1"/>
        </xdr:nvSpPr>
        <xdr:spPr>
          <a:xfrm flipH="1">
            <a:off x="0" y="985764"/>
            <a:ext cx="1268582" cy="11081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guarded</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a:t>
            </a:r>
          </a:p>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defensive</a:t>
            </a:r>
            <a:endParaRPr lang="en-US" sz="18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1" name="N">
            <a:extLst>
              <a:ext uri="{FF2B5EF4-FFF2-40B4-BE49-F238E27FC236}">
                <a16:creationId xmlns:a16="http://schemas.microsoft.com/office/drawing/2014/main" id="{EF633E72-67AB-4691-9AAA-646D40094B13}"/>
              </a:ext>
            </a:extLst>
          </xdr:cNvPr>
          <xdr:cNvSpPr txBox="1"/>
        </xdr:nvSpPr>
        <xdr:spPr>
          <a:xfrm>
            <a:off x="862042" y="39953"/>
            <a:ext cx="1472164" cy="101812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defensive,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a:t>
            </a:r>
            <a:r>
              <a:rPr lang="en-US" sz="1800" b="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exaggerate</a:t>
            </a:r>
            <a:endParaRPr lang="en-US" sz="1800" spc="-15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2" name="E">
            <a:extLst>
              <a:ext uri="{FF2B5EF4-FFF2-40B4-BE49-F238E27FC236}">
                <a16:creationId xmlns:a16="http://schemas.microsoft.com/office/drawing/2014/main" id="{1C8C8753-B0F3-40D6-B78B-FE3D89203A5A}"/>
              </a:ext>
            </a:extLst>
          </xdr:cNvPr>
          <xdr:cNvSpPr txBox="1"/>
        </xdr:nvSpPr>
        <xdr:spPr>
          <a:xfrm flipH="1">
            <a:off x="1844564" y="1012372"/>
            <a:ext cx="1339351" cy="1024153"/>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spc="-8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exaggerate,</a:t>
            </a:r>
          </a:p>
          <a:p>
            <a:pPr algn="ctr">
              <a:lnSpc>
                <a:spcPts val="1800"/>
              </a:lnSpc>
              <a:spcBef>
                <a:spcPts val="600"/>
              </a:spcBef>
              <a:spcAft>
                <a:spcPts val="600"/>
              </a:spcAft>
            </a:pPr>
            <a:r>
              <a:rPr lang="en-US" sz="1800" b="1" i="1">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more</a:t>
            </a:r>
            <a:r>
              <a:rPr lang="en-US" sz="1800" b="1" spc="-15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99060</xdr:colOff>
      <xdr:row>1451</xdr:row>
      <xdr:rowOff>7620</xdr:rowOff>
    </xdr:from>
    <xdr:to>
      <xdr:col>7</xdr:col>
      <xdr:colOff>204178</xdr:colOff>
      <xdr:row>1469</xdr:row>
      <xdr:rowOff>53340</xdr:rowOff>
    </xdr:to>
    <xdr:grpSp>
      <xdr:nvGrpSpPr>
        <xdr:cNvPr id="2085" name="Group 2084">
          <a:extLst>
            <a:ext uri="{FF2B5EF4-FFF2-40B4-BE49-F238E27FC236}">
              <a16:creationId xmlns:a16="http://schemas.microsoft.com/office/drawing/2014/main" id="{34312058-88D4-48B4-8A4C-3A2132852EA9}"/>
            </a:ext>
          </a:extLst>
        </xdr:cNvPr>
        <xdr:cNvGrpSpPr>
          <a:grpSpLocks noChangeAspect="1"/>
        </xdr:cNvGrpSpPr>
      </xdr:nvGrpSpPr>
      <xdr:grpSpPr>
        <a:xfrm>
          <a:off x="99060" y="284942280"/>
          <a:ext cx="3198838" cy="3200400"/>
          <a:chOff x="0" y="0"/>
          <a:chExt cx="3200400" cy="3200400"/>
        </a:xfrm>
      </xdr:grpSpPr>
      <xdr:grpSp>
        <xdr:nvGrpSpPr>
          <xdr:cNvPr id="2086" name="Group 2085">
            <a:extLst>
              <a:ext uri="{FF2B5EF4-FFF2-40B4-BE49-F238E27FC236}">
                <a16:creationId xmlns:a16="http://schemas.microsoft.com/office/drawing/2014/main" id="{3ABACF48-9781-4134-ADD6-EDA6988CAE4B}"/>
              </a:ext>
            </a:extLst>
          </xdr:cNvPr>
          <xdr:cNvGrpSpPr/>
        </xdr:nvGrpSpPr>
        <xdr:grpSpPr>
          <a:xfrm>
            <a:off x="0" y="0"/>
            <a:ext cx="3200400" cy="3200400"/>
            <a:chOff x="0" y="0"/>
            <a:chExt cx="2651760" cy="2651760"/>
          </a:xfrm>
        </xdr:grpSpPr>
        <xdr:sp macro="" textlink="">
          <xdr:nvSpPr>
            <xdr:cNvPr id="2099" name="Circle: Hollow 2098">
              <a:extLst>
                <a:ext uri="{FF2B5EF4-FFF2-40B4-BE49-F238E27FC236}">
                  <a16:creationId xmlns:a16="http://schemas.microsoft.com/office/drawing/2014/main" id="{530C5263-73F9-4DE8-8383-AF341A0F7A24}"/>
                </a:ext>
              </a:extLst>
            </xdr:cNvPr>
            <xdr:cNvSpPr/>
          </xdr:nvSpPr>
          <xdr:spPr>
            <a:xfrm>
              <a:off x="0" y="0"/>
              <a:ext cx="2651760" cy="2651760"/>
            </a:xfrm>
            <a:prstGeom prst="donut">
              <a:avLst>
                <a:gd name="adj" fmla="val 1435"/>
              </a:avLst>
            </a:prstGeom>
            <a:solidFill>
              <a:srgbClr val="00B0F0"/>
            </a:solidFill>
            <a:ln w="57150">
              <a:solidFill>
                <a:srgbClr val="5AC8FF"/>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100" name="Flowchart: Summing Junction 2099">
              <a:extLst>
                <a:ext uri="{FF2B5EF4-FFF2-40B4-BE49-F238E27FC236}">
                  <a16:creationId xmlns:a16="http://schemas.microsoft.com/office/drawing/2014/main" id="{FFD31333-83A6-470E-AFC6-E7FC0CE27E2D}"/>
                </a:ext>
              </a:extLst>
            </xdr:cNvPr>
            <xdr:cNvSpPr/>
          </xdr:nvSpPr>
          <xdr:spPr>
            <a:xfrm>
              <a:off x="24181" y="22860"/>
              <a:ext cx="2606040" cy="2606040"/>
            </a:xfrm>
            <a:prstGeom prst="flowChartSummingJunction">
              <a:avLst/>
            </a:prstGeom>
            <a:solidFill>
              <a:schemeClr val="bg1"/>
            </a:solidFill>
            <a:ln w="19050"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2087" name="1">
            <a:extLst>
              <a:ext uri="{FF2B5EF4-FFF2-40B4-BE49-F238E27FC236}">
                <a16:creationId xmlns:a16="http://schemas.microsoft.com/office/drawing/2014/main" id="{227A8A95-46A3-441B-9ECF-E9CA4E60CAFE}"/>
              </a:ext>
            </a:extLst>
          </xdr:cNvPr>
          <xdr:cNvSpPr txBox="1"/>
        </xdr:nvSpPr>
        <xdr:spPr>
          <a:xfrm>
            <a:off x="2184051" y="1099061"/>
            <a:ext cx="698852" cy="115306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1</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88" name="2">
            <a:extLst>
              <a:ext uri="{FF2B5EF4-FFF2-40B4-BE49-F238E27FC236}">
                <a16:creationId xmlns:a16="http://schemas.microsoft.com/office/drawing/2014/main" id="{199DA15A-96C5-443C-9942-E72D29C99E94}"/>
              </a:ext>
            </a:extLst>
          </xdr:cNvPr>
          <xdr:cNvSpPr txBox="1"/>
        </xdr:nvSpPr>
        <xdr:spPr>
          <a:xfrm flipH="1">
            <a:off x="1173532" y="1883225"/>
            <a:ext cx="894003" cy="124968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2</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89" name="3">
            <a:extLst>
              <a:ext uri="{FF2B5EF4-FFF2-40B4-BE49-F238E27FC236}">
                <a16:creationId xmlns:a16="http://schemas.microsoft.com/office/drawing/2014/main" id="{6E60932F-E1C2-41B8-A91C-B37FC2803D5C}"/>
              </a:ext>
            </a:extLst>
          </xdr:cNvPr>
          <xdr:cNvSpPr txBox="1"/>
        </xdr:nvSpPr>
        <xdr:spPr>
          <a:xfrm>
            <a:off x="305614" y="1099061"/>
            <a:ext cx="772164" cy="10262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3</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90" name="4">
            <a:extLst>
              <a:ext uri="{FF2B5EF4-FFF2-40B4-BE49-F238E27FC236}">
                <a16:creationId xmlns:a16="http://schemas.microsoft.com/office/drawing/2014/main" id="{2B517D6D-5D1C-4DE5-80D6-304BF7966AF6}"/>
              </a:ext>
            </a:extLst>
          </xdr:cNvPr>
          <xdr:cNvSpPr txBox="1"/>
        </xdr:nvSpPr>
        <xdr:spPr>
          <a:xfrm flipH="1">
            <a:off x="1059495" y="187024"/>
            <a:ext cx="994498" cy="11301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11000" b="1" kern="1200" spc="-50">
                <a:ln w="9525" cap="flat" cmpd="sng" algn="ctr">
                  <a:solidFill>
                    <a:schemeClr val="accent3">
                      <a:lumMod val="20000"/>
                      <a:lumOff val="80000"/>
                    </a:schemeClr>
                  </a:solidFill>
                  <a:prstDash val="solid"/>
                  <a:round/>
                </a:ln>
                <a:solidFill>
                  <a:srgbClr val="E6FFD2"/>
                </a:solidFill>
                <a:effectLst>
                  <a:outerShdw blurRad="50800" dist="38100" dir="5400000" algn="t">
                    <a:srgbClr val="000000">
                      <a:alpha val="40000"/>
                    </a:srgbClr>
                  </a:outerShdw>
                </a:effectLst>
                <a:latin typeface="Arial Black" panose="020B0A04020102020204" pitchFamily="34" charset="0"/>
                <a:ea typeface="Times New Roman" panose="02020603050405020304" pitchFamily="18" charset="0"/>
                <a:cs typeface="Times New Roman" panose="02020603050405020304" pitchFamily="18" charset="0"/>
              </a:rPr>
              <a:t>4</a:t>
            </a:r>
            <a:endParaRPr lang="en-US" sz="11000">
              <a:ln>
                <a:solidFill>
                  <a:schemeClr val="accent3">
                    <a:lumMod val="20000"/>
                    <a:lumOff val="80000"/>
                  </a:schemeClr>
                </a:solidFill>
              </a:ln>
              <a:solidFill>
                <a:srgbClr val="E6FFD2"/>
              </a:solidFill>
              <a:effectLst/>
              <a:latin typeface="Arial Black" panose="020B0A04020102020204" pitchFamily="34" charset="0"/>
              <a:ea typeface="Times New Roman" panose="02020603050405020304" pitchFamily="18" charset="0"/>
              <a:cs typeface="Times New Roman" panose="02020603050405020304" pitchFamily="18" charset="0"/>
            </a:endParaRPr>
          </a:p>
        </xdr:txBody>
      </xdr:sp>
      <xdr:sp macro="" textlink="">
        <xdr:nvSpPr>
          <xdr:cNvPr id="2091" name="Right Arrow 12">
            <a:extLst>
              <a:ext uri="{FF2B5EF4-FFF2-40B4-BE49-F238E27FC236}">
                <a16:creationId xmlns:a16="http://schemas.microsoft.com/office/drawing/2014/main" id="{BBC6DA5A-8E8D-4EFE-9867-061CD0EE9F99}"/>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2" name="Right Arrow 13">
            <a:extLst>
              <a:ext uri="{FF2B5EF4-FFF2-40B4-BE49-F238E27FC236}">
                <a16:creationId xmlns:a16="http://schemas.microsoft.com/office/drawing/2014/main" id="{5448D732-5AFD-481D-B9F5-1A4D954DB36C}"/>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3" name="Right Arrow 14">
            <a:extLst>
              <a:ext uri="{FF2B5EF4-FFF2-40B4-BE49-F238E27FC236}">
                <a16:creationId xmlns:a16="http://schemas.microsoft.com/office/drawing/2014/main" id="{BD463FA0-CB34-4E80-AA04-1C8346B25F8C}"/>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4" name="Right Arrow 15">
            <a:extLst>
              <a:ext uri="{FF2B5EF4-FFF2-40B4-BE49-F238E27FC236}">
                <a16:creationId xmlns:a16="http://schemas.microsoft.com/office/drawing/2014/main" id="{5B1D31C2-7647-4DBD-9CF9-89F767128ABB}"/>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095" name="S">
            <a:extLst>
              <a:ext uri="{FF2B5EF4-FFF2-40B4-BE49-F238E27FC236}">
                <a16:creationId xmlns:a16="http://schemas.microsoft.com/office/drawing/2014/main" id="{F8D55A33-7C16-4B03-945D-A902E70D3B61}"/>
              </a:ext>
            </a:extLst>
          </xdr:cNvPr>
          <xdr:cNvSpPr txBox="1"/>
        </xdr:nvSpPr>
        <xdr:spPr>
          <a:xfrm>
            <a:off x="899935" y="2053464"/>
            <a:ext cx="1407181" cy="98742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stereotype</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6" name="W">
            <a:extLst>
              <a:ext uri="{FF2B5EF4-FFF2-40B4-BE49-F238E27FC236}">
                <a16:creationId xmlns:a16="http://schemas.microsoft.com/office/drawing/2014/main" id="{A726D965-2081-4B8D-8A6D-9E33B2538D84}"/>
              </a:ext>
            </a:extLst>
          </xdr:cNvPr>
          <xdr:cNvSpPr txBox="1"/>
        </xdr:nvSpPr>
        <xdr:spPr>
          <a:xfrm flipH="1">
            <a:off x="75418" y="1038566"/>
            <a:ext cx="1123459" cy="100584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guarded</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defensive</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7" name="N">
            <a:extLst>
              <a:ext uri="{FF2B5EF4-FFF2-40B4-BE49-F238E27FC236}">
                <a16:creationId xmlns:a16="http://schemas.microsoft.com/office/drawing/2014/main" id="{BABE1F4B-5354-4393-A7FA-D59A70DDB31C}"/>
              </a:ext>
            </a:extLst>
          </xdr:cNvPr>
          <xdr:cNvSpPr txBox="1"/>
        </xdr:nvSpPr>
        <xdr:spPr>
          <a:xfrm>
            <a:off x="952504" y="23711"/>
            <a:ext cx="1295391" cy="10319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defensive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endParaRPr>
          </a:p>
          <a:p>
            <a:pPr algn="ctr">
              <a:lnSpc>
                <a:spcPts val="1800"/>
              </a:lnSpc>
              <a:spcBef>
                <a:spcPts val="600"/>
              </a:spcBef>
              <a:spcAft>
                <a:spcPts val="600"/>
              </a:spcAft>
            </a:pPr>
            <a:r>
              <a:rPr lang="en-US" sz="1800" b="1" i="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exaggerate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endParaRPr lang="en-US" sz="1800">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098" name="E">
            <a:extLst>
              <a:ext uri="{FF2B5EF4-FFF2-40B4-BE49-F238E27FC236}">
                <a16:creationId xmlns:a16="http://schemas.microsoft.com/office/drawing/2014/main" id="{E0627E0B-77DA-4DAC-8162-FEDBB8F11F5B}"/>
              </a:ext>
            </a:extLst>
          </xdr:cNvPr>
          <xdr:cNvSpPr txBox="1"/>
        </xdr:nvSpPr>
        <xdr:spPr>
          <a:xfrm flipH="1">
            <a:off x="1867894" y="1000314"/>
            <a:ext cx="1322632" cy="1051559"/>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exaggerate</a:t>
            </a:r>
            <a:r>
              <a:rPr lang="en-US" sz="1800" b="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 </a:t>
            </a:r>
          </a:p>
          <a:p>
            <a:pPr algn="ctr">
              <a:lnSpc>
                <a:spcPts val="1800"/>
              </a:lnSpc>
              <a:spcBef>
                <a:spcPts val="600"/>
              </a:spcBef>
              <a:spcAft>
                <a:spcPts val="600"/>
              </a:spcAft>
            </a:pPr>
            <a:r>
              <a:rPr lang="en-US" sz="1800" b="1" i="1">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less </a:t>
            </a:r>
            <a:r>
              <a:rPr lang="en-US" sz="1800" b="1" spc="-15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stereotype</a:t>
            </a:r>
            <a:endParaRPr lang="en-US" sz="1800" spc="-150">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19654</xdr:colOff>
      <xdr:row>920</xdr:row>
      <xdr:rowOff>44027</xdr:rowOff>
    </xdr:from>
    <xdr:to>
      <xdr:col>13</xdr:col>
      <xdr:colOff>53340</xdr:colOff>
      <xdr:row>964</xdr:row>
      <xdr:rowOff>22860</xdr:rowOff>
    </xdr:to>
    <xdr:grpSp>
      <xdr:nvGrpSpPr>
        <xdr:cNvPr id="121" name="Group 120">
          <a:extLst>
            <a:ext uri="{FF2B5EF4-FFF2-40B4-BE49-F238E27FC236}">
              <a16:creationId xmlns:a16="http://schemas.microsoft.com/office/drawing/2014/main" id="{1045BA44-F180-4930-AA18-25FAC4671056}"/>
            </a:ext>
          </a:extLst>
        </xdr:cNvPr>
        <xdr:cNvGrpSpPr/>
      </xdr:nvGrpSpPr>
      <xdr:grpSpPr>
        <a:xfrm>
          <a:off x="19654" y="178466327"/>
          <a:ext cx="6099206" cy="7690273"/>
          <a:chOff x="42065" y="186909287"/>
          <a:chExt cx="6096796" cy="7690273"/>
        </a:xfrm>
      </xdr:grpSpPr>
      <xdr:sp macro="" textlink="">
        <xdr:nvSpPr>
          <xdr:cNvPr id="1693" name="TextBox 1692">
            <a:extLst>
              <a:ext uri="{FF2B5EF4-FFF2-40B4-BE49-F238E27FC236}">
                <a16:creationId xmlns:a16="http://schemas.microsoft.com/office/drawing/2014/main" id="{D30D1318-C29C-4E2A-BF59-FD71C9DE7AF4}"/>
              </a:ext>
            </a:extLst>
          </xdr:cNvPr>
          <xdr:cNvSpPr txBox="1"/>
        </xdr:nvSpPr>
        <xdr:spPr>
          <a:xfrm>
            <a:off x="144778" y="186909287"/>
            <a:ext cx="5943600" cy="914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91440" rtlCol="0" anchor="t"/>
          <a:lstStyle/>
          <a:p>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Political elites, such as mainstream media pundits and leading politicians, count on you to trust their generalizations. That keeps them alienated from your specifically painful needs. Kept in pain, you are coerced to oppose others you are to blame for that pain. </a:t>
            </a:r>
            <a:r>
              <a:rPr lang="en-US" sz="120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Harmony Politics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empowers you with a need-resolving pain-removing alternative. </a:t>
            </a:r>
          </a:p>
        </xdr:txBody>
      </xdr:sp>
      <xdr:sp macro="" textlink="">
        <xdr:nvSpPr>
          <xdr:cNvPr id="1921" name="TextBox 1920">
            <a:extLst>
              <a:ext uri="{FF2B5EF4-FFF2-40B4-BE49-F238E27FC236}">
                <a16:creationId xmlns:a16="http://schemas.microsoft.com/office/drawing/2014/main" id="{4F1EF9EC-7973-4E9D-AD75-866F277E6E1C}"/>
              </a:ext>
            </a:extLst>
          </xdr:cNvPr>
          <xdr:cNvSpPr txBox="1"/>
        </xdr:nvSpPr>
        <xdr:spPr>
          <a:xfrm>
            <a:off x="129540" y="191856360"/>
            <a:ext cx="2634994" cy="274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dk1"/>
                </a:solidFill>
                <a:effectLst/>
                <a:latin typeface="Arial Narrow" panose="020B0606020202030204" pitchFamily="34" charset="0"/>
                <a:ea typeface="+mn-ea"/>
                <a:cs typeface="+mn-cs"/>
              </a:rPr>
              <a:t>1</a:t>
            </a:r>
            <a:r>
              <a:rPr lang="en-US" sz="1200">
                <a:solidFill>
                  <a:schemeClr val="dk1"/>
                </a:solidFill>
                <a:effectLst/>
                <a:latin typeface="Arial Narrow" panose="020B0606020202030204" pitchFamily="34" charset="0"/>
                <a:ea typeface="+mn-ea"/>
                <a:cs typeface="+mn-cs"/>
              </a:rPr>
              <a:t>. The less you rely on political leaders to generalize for relief, the more your specific needs can fully resolve.</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2</a:t>
            </a:r>
            <a:r>
              <a:rPr lang="en-US" sz="1200">
                <a:solidFill>
                  <a:schemeClr val="dk1"/>
                </a:solidFill>
                <a:effectLst/>
                <a:latin typeface="Arial Narrow" panose="020B0606020202030204" pitchFamily="34" charset="0"/>
                <a:ea typeface="+mn-ea"/>
                <a:cs typeface="+mn-cs"/>
              </a:rPr>
              <a:t>. The more your specific needs can fully resolve, the less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effectLst/>
                <a:latin typeface="Arial Narrow" panose="020B0606020202030204" pitchFamily="34" charset="0"/>
                <a:ea typeface="+mn-ea"/>
                <a:cs typeface="+mn-cs"/>
              </a:rPr>
              <a:t>.</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3</a:t>
            </a:r>
            <a:r>
              <a:rPr lang="en-US" sz="1200">
                <a:solidFill>
                  <a:schemeClr val="dk1"/>
                </a:solidFill>
                <a:effectLst/>
                <a:latin typeface="Arial Narrow" panose="020B0606020202030204" pitchFamily="34" charset="0"/>
                <a:ea typeface="+mn-ea"/>
                <a:cs typeface="+mn-cs"/>
              </a:rPr>
              <a:t>. The less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effectLst/>
                <a:latin typeface="Arial Narrow" panose="020B0606020202030204" pitchFamily="34" charset="0"/>
                <a:ea typeface="+mn-ea"/>
                <a:cs typeface="+mn-cs"/>
              </a:rPr>
              <a:t>, the more you can fully focus on your specific needs.</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4</a:t>
            </a:r>
            <a:r>
              <a:rPr lang="en-US" sz="1200">
                <a:solidFill>
                  <a:schemeClr val="dk1"/>
                </a:solidFill>
                <a:effectLst/>
                <a:latin typeface="Arial Narrow" panose="020B0606020202030204" pitchFamily="34" charset="0"/>
                <a:ea typeface="+mn-ea"/>
                <a:cs typeface="+mn-cs"/>
              </a:rPr>
              <a:t>. The more you can fully focus on your specific needs, the less you rely on leaders to generalize for relief.</a:t>
            </a:r>
          </a:p>
          <a:p>
            <a:endParaRPr lang="en-US" sz="1200">
              <a:solidFill>
                <a:schemeClr val="dk1"/>
              </a:solidFill>
              <a:effectLst/>
              <a:latin typeface="Arial Narrow" panose="020B0606020202030204" pitchFamily="34" charset="0"/>
              <a:ea typeface="+mn-ea"/>
              <a:cs typeface="+mn-cs"/>
            </a:endParaRPr>
          </a:p>
          <a:p>
            <a:r>
              <a:rPr lang="en-US" sz="1200" b="1">
                <a:solidFill>
                  <a:schemeClr val="dk1"/>
                </a:solidFill>
                <a:effectLst/>
                <a:latin typeface="Arial Narrow" panose="020B0606020202030204" pitchFamily="34" charset="0"/>
                <a:ea typeface="+mn-ea"/>
                <a:cs typeface="+mn-cs"/>
              </a:rPr>
              <a:t>5</a:t>
            </a:r>
            <a:r>
              <a:rPr lang="en-US" sz="1200" b="0">
                <a:solidFill>
                  <a:schemeClr val="dk1"/>
                </a:solidFill>
                <a:effectLst/>
                <a:latin typeface="Arial Narrow" panose="020B0606020202030204" pitchFamily="34" charset="0"/>
                <a:ea typeface="+mn-ea"/>
                <a:cs typeface="+mn-cs"/>
              </a:rPr>
              <a:t>. The less you rely on leaders...</a:t>
            </a:r>
            <a:endParaRPr lang="en-US" sz="1200" b="1">
              <a:solidFill>
                <a:schemeClr val="dk1"/>
              </a:solidFill>
              <a:effectLst/>
              <a:latin typeface="Arial Narrow" panose="020B0606020202030204" pitchFamily="34" charset="0"/>
              <a:ea typeface="+mn-ea"/>
              <a:cs typeface="+mn-cs"/>
            </a:endParaRPr>
          </a:p>
        </xdr:txBody>
      </xdr:sp>
      <xdr:sp macro="" textlink="">
        <xdr:nvSpPr>
          <xdr:cNvPr id="1949" name="TextBox 1948">
            <a:extLst>
              <a:ext uri="{FF2B5EF4-FFF2-40B4-BE49-F238E27FC236}">
                <a16:creationId xmlns:a16="http://schemas.microsoft.com/office/drawing/2014/main" id="{BA998CAE-91EC-4FB5-A594-3898A3DF3A28}"/>
              </a:ext>
            </a:extLst>
          </xdr:cNvPr>
          <xdr:cNvSpPr txBox="1"/>
        </xdr:nvSpPr>
        <xdr:spPr>
          <a:xfrm>
            <a:off x="3467099" y="188480699"/>
            <a:ext cx="2671762" cy="2750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Narrow" panose="020B0606020202030204" pitchFamily="34" charset="0"/>
              </a:rPr>
              <a:t>1</a:t>
            </a:r>
            <a:r>
              <a:rPr lang="en-US" sz="1200">
                <a:latin typeface="Arial Narrow" panose="020B0606020202030204" pitchFamily="34" charset="0"/>
              </a:rPr>
              <a:t>. The more</a:t>
            </a:r>
            <a:r>
              <a:rPr lang="en-US" sz="1200" baseline="0">
                <a:latin typeface="Arial Narrow" panose="020B0606020202030204" pitchFamily="34" charset="0"/>
              </a:rPr>
              <a:t> </a:t>
            </a:r>
            <a:r>
              <a:rPr lang="en-US" sz="1200">
                <a:solidFill>
                  <a:schemeClr val="dk1"/>
                </a:solidFill>
                <a:latin typeface="Arial Narrow" panose="020B0606020202030204" pitchFamily="34" charset="0"/>
                <a:ea typeface="+mn-ea"/>
                <a:cs typeface="+mn-cs"/>
              </a:rPr>
              <a:t>you rely on political leaders to generalize for relief, the less your specific needs can fully resolve.</a:t>
            </a:r>
          </a:p>
          <a:p>
            <a:endParaRPr lang="en-US" sz="1200">
              <a:solidFill>
                <a:schemeClr val="dk1"/>
              </a:solidFill>
              <a:latin typeface="Arial Narrow" panose="020B0606020202030204" pitchFamily="34" charset="0"/>
              <a:ea typeface="+mn-ea"/>
              <a:cs typeface="+mn-cs"/>
            </a:endParaRPr>
          </a:p>
          <a:p>
            <a:r>
              <a:rPr lang="en-US" sz="1200" b="1" baseline="0">
                <a:latin typeface="Arial Narrow" panose="020B0606020202030204" pitchFamily="34" charset="0"/>
              </a:rPr>
              <a:t>2</a:t>
            </a:r>
            <a:r>
              <a:rPr lang="en-US" sz="1200" baseline="0">
                <a:latin typeface="Arial Narrow" panose="020B0606020202030204" pitchFamily="34" charset="0"/>
              </a:rPr>
              <a:t>. The </a:t>
            </a:r>
            <a:r>
              <a:rPr lang="en-US" sz="1200">
                <a:solidFill>
                  <a:schemeClr val="dk1"/>
                </a:solidFill>
                <a:latin typeface="Arial Narrow" panose="020B0606020202030204" pitchFamily="34" charset="0"/>
                <a:ea typeface="+mn-ea"/>
                <a:cs typeface="+mn-cs"/>
              </a:rPr>
              <a:t>less your specific needs can fully resolve, the more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baseline="0">
                <a:latin typeface="Arial Narrow" panose="020B0606020202030204" pitchFamily="34" charset="0"/>
              </a:rPr>
              <a:t>.</a:t>
            </a:r>
          </a:p>
          <a:p>
            <a:endParaRPr lang="en-US" sz="1200" baseline="0">
              <a:latin typeface="Arial Narrow" panose="020B0606020202030204" pitchFamily="34" charset="0"/>
            </a:endParaRPr>
          </a:p>
          <a:p>
            <a:r>
              <a:rPr lang="en-US" sz="1200" b="1" baseline="0">
                <a:latin typeface="Arial Narrow" panose="020B0606020202030204" pitchFamily="34" charset="0"/>
              </a:rPr>
              <a:t>3</a:t>
            </a:r>
            <a:r>
              <a:rPr lang="en-US" sz="1200" baseline="0">
                <a:latin typeface="Arial Narrow" panose="020B0606020202030204" pitchFamily="34" charset="0"/>
              </a:rPr>
              <a:t>. </a:t>
            </a:r>
            <a:r>
              <a:rPr lang="en-US" sz="1200">
                <a:solidFill>
                  <a:schemeClr val="dk1"/>
                </a:solidFill>
                <a:latin typeface="Arial Narrow" panose="020B0606020202030204" pitchFamily="34" charset="0"/>
                <a:ea typeface="+mn-ea"/>
                <a:cs typeface="+mn-cs"/>
              </a:rPr>
              <a:t>The more you are kept in </a:t>
            </a:r>
            <a:r>
              <a:rPr lang="en-US" sz="1200">
                <a:ln>
                  <a:solidFill>
                    <a:srgbClr val="FFFF00"/>
                  </a:solidFill>
                </a:ln>
                <a:solidFill>
                  <a:srgbClr val="FFFF00"/>
                </a:solidFill>
                <a:effectLst>
                  <a:glow rad="50800">
                    <a:srgbClr val="7030A0"/>
                  </a:glow>
                </a:effectLst>
                <a:latin typeface="Arial Narrow" panose="020B0606020202030204" pitchFamily="34" charset="0"/>
                <a:ea typeface="+mn-ea"/>
                <a:cs typeface="+mn-cs"/>
              </a:rPr>
              <a:t>pain</a:t>
            </a:r>
            <a:r>
              <a:rPr lang="en-US" sz="1200">
                <a:solidFill>
                  <a:schemeClr val="dk1"/>
                </a:solidFill>
                <a:latin typeface="Arial Narrow" panose="020B0606020202030204" pitchFamily="34" charset="0"/>
                <a:ea typeface="+mn-ea"/>
                <a:cs typeface="+mn-cs"/>
              </a:rPr>
              <a:t>, the less you can fuly focus on your specific needs.</a:t>
            </a:r>
          </a:p>
          <a:p>
            <a:endParaRPr lang="en-US" sz="1200">
              <a:solidFill>
                <a:schemeClr val="dk1"/>
              </a:solidFill>
              <a:latin typeface="Arial Narrow" panose="020B0606020202030204" pitchFamily="34" charset="0"/>
              <a:ea typeface="+mn-ea"/>
              <a:cs typeface="+mn-cs"/>
            </a:endParaRPr>
          </a:p>
          <a:p>
            <a:r>
              <a:rPr lang="en-US" sz="1200" b="1" baseline="0">
                <a:latin typeface="Arial Narrow" panose="020B0606020202030204" pitchFamily="34" charset="0"/>
              </a:rPr>
              <a:t>4</a:t>
            </a:r>
            <a:r>
              <a:rPr lang="en-US" sz="1200" baseline="0">
                <a:latin typeface="Arial Narrow" panose="020B0606020202030204" pitchFamily="34" charset="0"/>
              </a:rPr>
              <a:t>. The </a:t>
            </a:r>
            <a:r>
              <a:rPr lang="en-US" sz="1200">
                <a:solidFill>
                  <a:schemeClr val="dk1"/>
                </a:solidFill>
                <a:latin typeface="Arial Narrow" panose="020B0606020202030204" pitchFamily="34" charset="0"/>
                <a:ea typeface="+mn-ea"/>
                <a:cs typeface="+mn-cs"/>
              </a:rPr>
              <a:t>less you can focus on your specific </a:t>
            </a:r>
            <a:r>
              <a:rPr lang="en-US" sz="1200" spc="-20">
                <a:solidFill>
                  <a:schemeClr val="dk1"/>
                </a:solidFill>
                <a:latin typeface="Arial Narrow" panose="020B0606020202030204" pitchFamily="34" charset="0"/>
                <a:ea typeface="+mn-ea"/>
                <a:cs typeface="+mn-cs"/>
              </a:rPr>
              <a:t>needs, the more you rely on</a:t>
            </a:r>
            <a:r>
              <a:rPr lang="en-US" sz="1200" spc="-20" baseline="0">
                <a:solidFill>
                  <a:schemeClr val="dk1"/>
                </a:solidFill>
                <a:latin typeface="Arial Narrow" panose="020B0606020202030204" pitchFamily="34" charset="0"/>
                <a:ea typeface="+mn-ea"/>
                <a:cs typeface="+mn-cs"/>
              </a:rPr>
              <a:t> leaders for relief</a:t>
            </a:r>
            <a:r>
              <a:rPr lang="en-US" sz="1200">
                <a:solidFill>
                  <a:schemeClr val="dk1"/>
                </a:solidFill>
                <a:latin typeface="Arial Narrow" panose="020B0606020202030204" pitchFamily="34" charset="0"/>
                <a:ea typeface="+mn-ea"/>
                <a:cs typeface="+mn-cs"/>
              </a:rPr>
              <a:t>.</a:t>
            </a:r>
          </a:p>
          <a:p>
            <a:endParaRPr lang="en-US" sz="1200">
              <a:solidFill>
                <a:schemeClr val="dk1"/>
              </a:solidFill>
              <a:latin typeface="Arial Narrow" panose="020B0606020202030204" pitchFamily="34" charset="0"/>
              <a:ea typeface="+mn-ea"/>
              <a:cs typeface="+mn-cs"/>
            </a:endParaRPr>
          </a:p>
          <a:p>
            <a:r>
              <a:rPr lang="en-US" sz="1200" b="1">
                <a:solidFill>
                  <a:schemeClr val="dk1"/>
                </a:solidFill>
                <a:latin typeface="Arial Narrow" panose="020B0606020202030204" pitchFamily="34" charset="0"/>
                <a:ea typeface="+mn-ea"/>
                <a:cs typeface="+mn-cs"/>
              </a:rPr>
              <a:t>5</a:t>
            </a:r>
            <a:r>
              <a:rPr lang="en-US" sz="1200" b="0">
                <a:solidFill>
                  <a:schemeClr val="dk1"/>
                </a:solidFill>
                <a:latin typeface="Arial Narrow" panose="020B0606020202030204" pitchFamily="34" charset="0"/>
                <a:ea typeface="+mn-ea"/>
                <a:cs typeface="+mn-cs"/>
              </a:rPr>
              <a:t>. The more you rely on leaders...</a:t>
            </a:r>
            <a:endParaRPr lang="en-US" sz="1200" b="1">
              <a:solidFill>
                <a:schemeClr val="dk1"/>
              </a:solidFill>
              <a:latin typeface="Arial Narrow" panose="020B0606020202030204" pitchFamily="34" charset="0"/>
              <a:ea typeface="+mn-ea"/>
              <a:cs typeface="+mn-cs"/>
            </a:endParaRPr>
          </a:p>
        </xdr:txBody>
      </xdr:sp>
      <xdr:grpSp>
        <xdr:nvGrpSpPr>
          <xdr:cNvPr id="1969" name="Group 1968">
            <a:extLst>
              <a:ext uri="{FF2B5EF4-FFF2-40B4-BE49-F238E27FC236}">
                <a16:creationId xmlns:a16="http://schemas.microsoft.com/office/drawing/2014/main" id="{68B50185-FAD2-433C-81B9-587BDD8CBC38}"/>
              </a:ext>
            </a:extLst>
          </xdr:cNvPr>
          <xdr:cNvGrpSpPr/>
        </xdr:nvGrpSpPr>
        <xdr:grpSpPr>
          <a:xfrm>
            <a:off x="190500" y="187947300"/>
            <a:ext cx="3198838" cy="3200400"/>
            <a:chOff x="0" y="0"/>
            <a:chExt cx="3200400" cy="3200400"/>
          </a:xfrm>
        </xdr:grpSpPr>
        <xdr:grpSp>
          <xdr:nvGrpSpPr>
            <xdr:cNvPr id="1970" name="Group 1969">
              <a:extLst>
                <a:ext uri="{FF2B5EF4-FFF2-40B4-BE49-F238E27FC236}">
                  <a16:creationId xmlns:a16="http://schemas.microsoft.com/office/drawing/2014/main" id="{80C69894-508D-4EBF-85CC-3CE71DA0226A}"/>
                </a:ext>
              </a:extLst>
            </xdr:cNvPr>
            <xdr:cNvGrpSpPr/>
          </xdr:nvGrpSpPr>
          <xdr:grpSpPr>
            <a:xfrm>
              <a:off x="0" y="0"/>
              <a:ext cx="3200400" cy="3200400"/>
              <a:chOff x="0" y="0"/>
              <a:chExt cx="2651760" cy="2651760"/>
            </a:xfrm>
          </xdr:grpSpPr>
          <xdr:sp macro="" textlink="">
            <xdr:nvSpPr>
              <xdr:cNvPr id="1983" name="Circle: Hollow 1982">
                <a:extLst>
                  <a:ext uri="{FF2B5EF4-FFF2-40B4-BE49-F238E27FC236}">
                    <a16:creationId xmlns:a16="http://schemas.microsoft.com/office/drawing/2014/main" id="{5664EE3D-CA43-48D9-84F6-138DB872096C}"/>
                  </a:ext>
                </a:extLst>
              </xdr:cNvPr>
              <xdr:cNvSpPr/>
            </xdr:nvSpPr>
            <xdr:spPr>
              <a:xfrm>
                <a:off x="0" y="0"/>
                <a:ext cx="2651760" cy="2651760"/>
              </a:xfrm>
              <a:prstGeom prst="donut">
                <a:avLst>
                  <a:gd name="adj" fmla="val 1435"/>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1984" name="Flowchart: Summing Junction 1983">
                <a:extLst>
                  <a:ext uri="{FF2B5EF4-FFF2-40B4-BE49-F238E27FC236}">
                    <a16:creationId xmlns:a16="http://schemas.microsoft.com/office/drawing/2014/main" id="{E2BF5A27-00CD-4010-8E71-80EA291899DE}"/>
                  </a:ext>
                </a:extLst>
              </xdr:cNvPr>
              <xdr:cNvSpPr/>
            </xdr:nvSpPr>
            <xdr:spPr>
              <a:xfrm>
                <a:off x="24181" y="22860"/>
                <a:ext cx="2606040" cy="2606040"/>
              </a:xfrm>
              <a:prstGeom prst="flowChartSummingJunction">
                <a:avLst/>
              </a:prstGeom>
              <a:solidFill>
                <a:schemeClr val="bg1"/>
              </a:solidFill>
              <a:ln w="9525"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1971" name="Right Arrow 12">
              <a:extLst>
                <a:ext uri="{FF2B5EF4-FFF2-40B4-BE49-F238E27FC236}">
                  <a16:creationId xmlns:a16="http://schemas.microsoft.com/office/drawing/2014/main" id="{28D2D11C-71F8-4DDC-8C3D-6C782CC99DE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2" name="Right Arrow 13">
              <a:extLst>
                <a:ext uri="{FF2B5EF4-FFF2-40B4-BE49-F238E27FC236}">
                  <a16:creationId xmlns:a16="http://schemas.microsoft.com/office/drawing/2014/main" id="{919219E1-9C7A-488E-A073-0BEEC451D6CD}"/>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3" name="Right Arrow 14">
              <a:extLst>
                <a:ext uri="{FF2B5EF4-FFF2-40B4-BE49-F238E27FC236}">
                  <a16:creationId xmlns:a16="http://schemas.microsoft.com/office/drawing/2014/main" id="{5671DDFB-284E-4D38-BEBD-6B9390F0208A}"/>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4" name="Right Arrow 15">
              <a:extLst>
                <a:ext uri="{FF2B5EF4-FFF2-40B4-BE49-F238E27FC236}">
                  <a16:creationId xmlns:a16="http://schemas.microsoft.com/office/drawing/2014/main" id="{C436E758-497C-4B11-B320-A9DEB85A30B0}"/>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5" name="Text Box 12">
              <a:extLst>
                <a:ext uri="{FF2B5EF4-FFF2-40B4-BE49-F238E27FC236}">
                  <a16:creationId xmlns:a16="http://schemas.microsoft.com/office/drawing/2014/main" id="{6EAF63A1-023A-4A6A-9716-7CC938093931}"/>
                </a:ext>
              </a:extLst>
            </xdr:cNvPr>
            <xdr:cNvSpPr txBox="1"/>
          </xdr:nvSpPr>
          <xdr:spPr>
            <a:xfrm>
              <a:off x="2438148" y="1044652"/>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1</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6" name="Text Box 13">
              <a:extLst>
                <a:ext uri="{FF2B5EF4-FFF2-40B4-BE49-F238E27FC236}">
                  <a16:creationId xmlns:a16="http://schemas.microsoft.com/office/drawing/2014/main" id="{631C8DAE-7CEF-4C46-AF08-EC57917060FF}"/>
                </a:ext>
              </a:extLst>
            </xdr:cNvPr>
            <xdr:cNvSpPr txBox="1"/>
          </xdr:nvSpPr>
          <xdr:spPr>
            <a:xfrm>
              <a:off x="969838" y="2135062"/>
              <a:ext cx="1219699"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 your specific needs can fully resolve, the more you are kept in pain.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7" name="Text Box 14">
              <a:extLst>
                <a:ext uri="{FF2B5EF4-FFF2-40B4-BE49-F238E27FC236}">
                  <a16:creationId xmlns:a16="http://schemas.microsoft.com/office/drawing/2014/main" id="{43094970-418A-405C-B67F-C3CD9D08180C}"/>
                </a:ext>
              </a:extLst>
            </xdr:cNvPr>
            <xdr:cNvSpPr txBox="1"/>
          </xdr:nvSpPr>
          <xdr:spPr>
            <a:xfrm flipH="1">
              <a:off x="1467151" y="1998091"/>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2</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8" name="Text Box 15">
              <a:extLst>
                <a:ext uri="{FF2B5EF4-FFF2-40B4-BE49-F238E27FC236}">
                  <a16:creationId xmlns:a16="http://schemas.microsoft.com/office/drawing/2014/main" id="{804F2616-0CB2-42FD-9D5A-6BDB8E20BA23}"/>
                </a:ext>
              </a:extLst>
            </xdr:cNvPr>
            <xdr:cNvSpPr txBox="1"/>
          </xdr:nvSpPr>
          <xdr:spPr>
            <a:xfrm flipH="1">
              <a:off x="172912" y="1116507"/>
              <a:ext cx="951572" cy="1082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more you are kept in pain, the less you can fully focus on your own.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79" name="Text Box 16">
              <a:extLst>
                <a:ext uri="{FF2B5EF4-FFF2-40B4-BE49-F238E27FC236}">
                  <a16:creationId xmlns:a16="http://schemas.microsoft.com/office/drawing/2014/main" id="{E4DC8F3E-2A27-42DE-87F6-B28EA8CC1B77}"/>
                </a:ext>
              </a:extLst>
            </xdr:cNvPr>
            <xdr:cNvSpPr txBox="1"/>
          </xdr:nvSpPr>
          <xdr:spPr>
            <a:xfrm>
              <a:off x="502791" y="1005854"/>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3</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0" name="Text Box 17">
              <a:extLst>
                <a:ext uri="{FF2B5EF4-FFF2-40B4-BE49-F238E27FC236}">
                  <a16:creationId xmlns:a16="http://schemas.microsoft.com/office/drawing/2014/main" id="{F8AA1ED4-C54C-4C62-9C83-B94FA3037F53}"/>
                </a:ext>
              </a:extLst>
            </xdr:cNvPr>
            <xdr:cNvSpPr txBox="1"/>
          </xdr:nvSpPr>
          <xdr:spPr>
            <a:xfrm>
              <a:off x="915396" y="304486"/>
              <a:ext cx="1391663" cy="9718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less you can fully focus on your own, the more you rely on leaders to generalize for relief.</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1" name="Text Box 18">
              <a:extLst>
                <a:ext uri="{FF2B5EF4-FFF2-40B4-BE49-F238E27FC236}">
                  <a16:creationId xmlns:a16="http://schemas.microsoft.com/office/drawing/2014/main" id="{C24C8AB3-500E-4184-A459-C20DF34A2AAE}"/>
                </a:ext>
              </a:extLst>
            </xdr:cNvPr>
            <xdr:cNvSpPr txBox="1"/>
          </xdr:nvSpPr>
          <xdr:spPr>
            <a:xfrm flipH="1">
              <a:off x="1464292" y="106241"/>
              <a:ext cx="274411" cy="219456"/>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2000"/>
                </a:lnSpc>
                <a:spcBef>
                  <a:spcPts val="0"/>
                </a:spcBef>
                <a:spcAft>
                  <a:spcPts val="0"/>
                </a:spcAft>
              </a:pPr>
              <a:r>
                <a:rPr lang="en-US" sz="2000" b="1" kern="1200" spc="-50">
                  <a:ln w="9525" cap="flat" cmpd="sng" algn="ctr">
                    <a:solidFill>
                      <a:srgbClr val="C00000"/>
                    </a:solidFill>
                    <a:prstDash val="solid"/>
                    <a:round/>
                  </a:ln>
                  <a:solidFill>
                    <a:srgbClr val="C0000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2" name="Text Box 19">
              <a:extLst>
                <a:ext uri="{FF2B5EF4-FFF2-40B4-BE49-F238E27FC236}">
                  <a16:creationId xmlns:a16="http://schemas.microsoft.com/office/drawing/2014/main" id="{0930CF9F-BE21-484B-8561-4C13CC265CA5}"/>
                </a:ext>
              </a:extLst>
            </xdr:cNvPr>
            <xdr:cNvSpPr txBox="1"/>
          </xdr:nvSpPr>
          <xdr:spPr>
            <a:xfrm flipH="1">
              <a:off x="1947346" y="1197602"/>
              <a:ext cx="1213207" cy="978264"/>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more you rely on leaders to generalize for relief, the less your specific needs can fully resolve.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grpSp>
        <xdr:nvGrpSpPr>
          <xdr:cNvPr id="1985" name="Group 1984">
            <a:extLst>
              <a:ext uri="{FF2B5EF4-FFF2-40B4-BE49-F238E27FC236}">
                <a16:creationId xmlns:a16="http://schemas.microsoft.com/office/drawing/2014/main" id="{6DA74551-76C1-4480-B70E-4A3FB7DDFC51}"/>
              </a:ext>
            </a:extLst>
          </xdr:cNvPr>
          <xdr:cNvGrpSpPr/>
        </xdr:nvGrpSpPr>
        <xdr:grpSpPr>
          <a:xfrm>
            <a:off x="2842260" y="191277240"/>
            <a:ext cx="3214411" cy="3200400"/>
            <a:chOff x="0" y="0"/>
            <a:chExt cx="3215981" cy="3200400"/>
          </a:xfrm>
        </xdr:grpSpPr>
        <xdr:grpSp>
          <xdr:nvGrpSpPr>
            <xdr:cNvPr id="1986" name="Group 1985">
              <a:extLst>
                <a:ext uri="{FF2B5EF4-FFF2-40B4-BE49-F238E27FC236}">
                  <a16:creationId xmlns:a16="http://schemas.microsoft.com/office/drawing/2014/main" id="{5E8D778C-17EF-42DF-A2C1-3181FC9626D3}"/>
                </a:ext>
              </a:extLst>
            </xdr:cNvPr>
            <xdr:cNvGrpSpPr/>
          </xdr:nvGrpSpPr>
          <xdr:grpSpPr>
            <a:xfrm>
              <a:off x="0" y="0"/>
              <a:ext cx="3200400" cy="3200400"/>
              <a:chOff x="0" y="0"/>
              <a:chExt cx="2651760" cy="2651760"/>
            </a:xfrm>
          </xdr:grpSpPr>
          <xdr:sp macro="" textlink="">
            <xdr:nvSpPr>
              <xdr:cNvPr id="1999" name="Circle: Hollow 1998">
                <a:extLst>
                  <a:ext uri="{FF2B5EF4-FFF2-40B4-BE49-F238E27FC236}">
                    <a16:creationId xmlns:a16="http://schemas.microsoft.com/office/drawing/2014/main" id="{E528A242-FD7B-4545-BFAC-1B620333F879}"/>
                  </a:ext>
                </a:extLst>
              </xdr:cNvPr>
              <xdr:cNvSpPr/>
            </xdr:nvSpPr>
            <xdr:spPr>
              <a:xfrm>
                <a:off x="0" y="0"/>
                <a:ext cx="2651760" cy="2651760"/>
              </a:xfrm>
              <a:prstGeom prst="donut">
                <a:avLst>
                  <a:gd name="adj" fmla="val 1435"/>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2000" name="Flowchart: Summing Junction 1999">
                <a:extLst>
                  <a:ext uri="{FF2B5EF4-FFF2-40B4-BE49-F238E27FC236}">
                    <a16:creationId xmlns:a16="http://schemas.microsoft.com/office/drawing/2014/main" id="{349F5540-FA68-4068-BE59-E04812A4DE38}"/>
                  </a:ext>
                </a:extLst>
              </xdr:cNvPr>
              <xdr:cNvSpPr/>
            </xdr:nvSpPr>
            <xdr:spPr>
              <a:xfrm>
                <a:off x="24181" y="22860"/>
                <a:ext cx="2606040" cy="2606040"/>
              </a:xfrm>
              <a:prstGeom prst="flowChartSummingJunction">
                <a:avLst/>
              </a:prstGeom>
              <a:solidFill>
                <a:schemeClr val="bg1"/>
              </a:solidFill>
              <a:ln w="9525" cap="flat" cmpd="sng" algn="ctr">
                <a:solidFill>
                  <a:srgbClr val="00EA6A"/>
                </a:solidFill>
                <a:prstDash val="lgDash"/>
                <a:round/>
                <a:headEnd type="none" w="med" len="med"/>
                <a:tailEnd type="none" w="med" len="med"/>
              </a:ln>
            </xdr:spPr>
            <xdr:style>
              <a:lnRef idx="0">
                <a:scrgbClr r="0" g="0" b="0"/>
              </a:lnRef>
              <a:fillRef idx="0">
                <a:scrgbClr r="0" g="0" b="0"/>
              </a:fillRef>
              <a:effectRef idx="0">
                <a:scrgbClr r="0" g="0" b="0"/>
              </a:effectRef>
              <a:fontRef idx="minor">
                <a:schemeClr val="accent6"/>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accent6"/>
                    </a:solidFill>
                    <a:latin typeface="+mn-lt"/>
                    <a:ea typeface="+mn-ea"/>
                    <a:cs typeface="+mn-cs"/>
                  </a:defRPr>
                </a:lvl1pPr>
                <a:lvl2pPr marL="457200" algn="l" defTabSz="914400" rtl="0" eaLnBrk="1" latinLnBrk="0" hangingPunct="1">
                  <a:defRPr sz="1800" kern="1200">
                    <a:solidFill>
                      <a:schemeClr val="accent6"/>
                    </a:solidFill>
                    <a:latin typeface="+mn-lt"/>
                    <a:ea typeface="+mn-ea"/>
                    <a:cs typeface="+mn-cs"/>
                  </a:defRPr>
                </a:lvl2pPr>
                <a:lvl3pPr marL="914400" algn="l" defTabSz="914400" rtl="0" eaLnBrk="1" latinLnBrk="0" hangingPunct="1">
                  <a:defRPr sz="1800" kern="1200">
                    <a:solidFill>
                      <a:schemeClr val="accent6"/>
                    </a:solidFill>
                    <a:latin typeface="+mn-lt"/>
                    <a:ea typeface="+mn-ea"/>
                    <a:cs typeface="+mn-cs"/>
                  </a:defRPr>
                </a:lvl3pPr>
                <a:lvl4pPr marL="1371600" algn="l" defTabSz="914400" rtl="0" eaLnBrk="1" latinLnBrk="0" hangingPunct="1">
                  <a:defRPr sz="1800" kern="1200">
                    <a:solidFill>
                      <a:schemeClr val="accent6"/>
                    </a:solidFill>
                    <a:latin typeface="+mn-lt"/>
                    <a:ea typeface="+mn-ea"/>
                    <a:cs typeface="+mn-cs"/>
                  </a:defRPr>
                </a:lvl4pPr>
                <a:lvl5pPr marL="1828800" algn="l" defTabSz="914400" rtl="0" eaLnBrk="1" latinLnBrk="0" hangingPunct="1">
                  <a:defRPr sz="1800" kern="1200">
                    <a:solidFill>
                      <a:schemeClr val="accent6"/>
                    </a:solidFill>
                    <a:latin typeface="+mn-lt"/>
                    <a:ea typeface="+mn-ea"/>
                    <a:cs typeface="+mn-cs"/>
                  </a:defRPr>
                </a:lvl5pPr>
                <a:lvl6pPr marL="2286000" algn="l" defTabSz="914400" rtl="0" eaLnBrk="1" latinLnBrk="0" hangingPunct="1">
                  <a:defRPr sz="1800" kern="1200">
                    <a:solidFill>
                      <a:schemeClr val="accent6"/>
                    </a:solidFill>
                    <a:latin typeface="+mn-lt"/>
                    <a:ea typeface="+mn-ea"/>
                    <a:cs typeface="+mn-cs"/>
                  </a:defRPr>
                </a:lvl6pPr>
                <a:lvl7pPr marL="2743200" algn="l" defTabSz="914400" rtl="0" eaLnBrk="1" latinLnBrk="0" hangingPunct="1">
                  <a:defRPr sz="1800" kern="1200">
                    <a:solidFill>
                      <a:schemeClr val="accent6"/>
                    </a:solidFill>
                    <a:latin typeface="+mn-lt"/>
                    <a:ea typeface="+mn-ea"/>
                    <a:cs typeface="+mn-cs"/>
                  </a:defRPr>
                </a:lvl7pPr>
                <a:lvl8pPr marL="3200400" algn="l" defTabSz="914400" rtl="0" eaLnBrk="1" latinLnBrk="0" hangingPunct="1">
                  <a:defRPr sz="1800" kern="1200">
                    <a:solidFill>
                      <a:schemeClr val="accent6"/>
                    </a:solidFill>
                    <a:latin typeface="+mn-lt"/>
                    <a:ea typeface="+mn-ea"/>
                    <a:cs typeface="+mn-cs"/>
                  </a:defRPr>
                </a:lvl8pPr>
                <a:lvl9pPr marL="3657600" algn="l" defTabSz="914400" rtl="0" eaLnBrk="1" latinLnBrk="0" hangingPunct="1">
                  <a:defRPr sz="1800" kern="1200">
                    <a:solidFill>
                      <a:schemeClr val="accent6"/>
                    </a:solidFill>
                    <a:latin typeface="+mn-lt"/>
                    <a:ea typeface="+mn-ea"/>
                    <a:cs typeface="+mn-cs"/>
                  </a:defRPr>
                </a:lvl9pPr>
              </a:lstStyle>
              <a:p>
                <a:endParaRPr lang="en-US"/>
              </a:p>
            </xdr:txBody>
          </xdr:sp>
        </xdr:grpSp>
        <xdr:sp macro="" textlink="">
          <xdr:nvSpPr>
            <xdr:cNvPr id="1987" name="Right Arrow 12">
              <a:extLst>
                <a:ext uri="{FF2B5EF4-FFF2-40B4-BE49-F238E27FC236}">
                  <a16:creationId xmlns:a16="http://schemas.microsoft.com/office/drawing/2014/main" id="{107AF99D-77D8-46D3-9C1F-9D121D1B6B5A}"/>
                </a:ext>
              </a:extLst>
            </xdr:cNvPr>
            <xdr:cNvSpPr>
              <a:spLocks noChangeAspect="1"/>
            </xdr:cNvSpPr>
          </xdr:nvSpPr>
          <xdr:spPr>
            <a:xfrm rot="8100000">
              <a:off x="2345624" y="2439075"/>
              <a:ext cx="342899" cy="274320"/>
            </a:xfrm>
            <a:prstGeom prst="rightArrow">
              <a:avLst>
                <a:gd name="adj1" fmla="val 50000"/>
                <a:gd name="adj2" fmla="val 73848"/>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8" name="Right Arrow 13">
              <a:extLst>
                <a:ext uri="{FF2B5EF4-FFF2-40B4-BE49-F238E27FC236}">
                  <a16:creationId xmlns:a16="http://schemas.microsoft.com/office/drawing/2014/main" id="{D6591CCF-5B14-4419-A8E4-4C90BBCDE100}"/>
                </a:ext>
              </a:extLst>
            </xdr:cNvPr>
            <xdr:cNvSpPr>
              <a:spLocks noChangeAspect="1"/>
            </xdr:cNvSpPr>
          </xdr:nvSpPr>
          <xdr:spPr>
            <a:xfrm rot="18900000">
              <a:off x="519208" y="499487"/>
              <a:ext cx="342899" cy="274320"/>
            </a:xfrm>
            <a:prstGeom prst="rightArrow">
              <a:avLst>
                <a:gd name="adj1" fmla="val 50000"/>
                <a:gd name="adj2" fmla="val 73789"/>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89" name="Right Arrow 14">
              <a:extLst>
                <a:ext uri="{FF2B5EF4-FFF2-40B4-BE49-F238E27FC236}">
                  <a16:creationId xmlns:a16="http://schemas.microsoft.com/office/drawing/2014/main" id="{404F5A7B-A8FD-4648-A9B2-838653E42488}"/>
                </a:ext>
              </a:extLst>
            </xdr:cNvPr>
            <xdr:cNvSpPr>
              <a:spLocks noChangeAspect="1"/>
            </xdr:cNvSpPr>
          </xdr:nvSpPr>
          <xdr:spPr>
            <a:xfrm rot="2703904">
              <a:off x="2395616" y="530031"/>
              <a:ext cx="343014" cy="274411"/>
            </a:xfrm>
            <a:prstGeom prst="rightArrow">
              <a:avLst>
                <a:gd name="adj1" fmla="val 50000"/>
                <a:gd name="adj2" fmla="val 68475"/>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0" name="Right Arrow 15">
              <a:extLst>
                <a:ext uri="{FF2B5EF4-FFF2-40B4-BE49-F238E27FC236}">
                  <a16:creationId xmlns:a16="http://schemas.microsoft.com/office/drawing/2014/main" id="{08ED1A99-BB97-4883-9C92-6AE4671D65C1}"/>
                </a:ext>
              </a:extLst>
            </xdr:cNvPr>
            <xdr:cNvSpPr>
              <a:spLocks noChangeAspect="1"/>
            </xdr:cNvSpPr>
          </xdr:nvSpPr>
          <xdr:spPr>
            <a:xfrm rot="13500000">
              <a:off x="465641" y="2408470"/>
              <a:ext cx="343014" cy="274411"/>
            </a:xfrm>
            <a:prstGeom prst="rightArrow">
              <a:avLst>
                <a:gd name="adj1" fmla="val 50000"/>
                <a:gd name="adj2" fmla="val 68526"/>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indent="228600">
                <a:spcBef>
                  <a:spcPts val="0"/>
                </a:spcBef>
                <a:spcAft>
                  <a:spcPts val="0"/>
                </a:spcAft>
                <a:tabLst>
                  <a:tab pos="3200400" algn="r"/>
                </a:tabLst>
              </a:pPr>
              <a:r>
                <a:rPr lang="en-US" sz="1100" kern="1200">
                  <a:solidFill>
                    <a:srgbClr val="000000"/>
                  </a:solidFill>
                  <a:effectLst/>
                  <a:latin typeface="Georgia" panose="02040502050405020303"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1" name="Text Box 12">
              <a:extLst>
                <a:ext uri="{FF2B5EF4-FFF2-40B4-BE49-F238E27FC236}">
                  <a16:creationId xmlns:a16="http://schemas.microsoft.com/office/drawing/2014/main" id="{81B9556F-624D-4B72-9F4D-76259B8D4193}"/>
                </a:ext>
              </a:extLst>
            </xdr:cNvPr>
            <xdr:cNvSpPr txBox="1"/>
          </xdr:nvSpPr>
          <xdr:spPr>
            <a:xfrm>
              <a:off x="2425854" y="941123"/>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1</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a:p>
              <a:pPr marL="0" marR="0" algn="ctr">
                <a:lnSpc>
                  <a:spcPts val="1500"/>
                </a:lnSpc>
                <a:spcBef>
                  <a:spcPts val="0"/>
                </a:spcBef>
                <a:spcAft>
                  <a:spcPts val="0"/>
                </a:spcAft>
              </a:pPr>
              <a:r>
                <a:rPr lang="en-US" sz="1200">
                  <a:effectLst/>
                  <a:latin typeface="Cambria Math" panose="02040503050406030204" pitchFamily="18" charset="0"/>
                  <a:ea typeface="Times New Roman" panose="02020603050405020304" pitchFamily="18" charset="0"/>
                  <a:cs typeface="Times New Roman" panose="02020603050405020304" pitchFamily="18" charset="0"/>
                </a:rPr>
                <a:t> </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2" name="Text Box 13">
              <a:extLst>
                <a:ext uri="{FF2B5EF4-FFF2-40B4-BE49-F238E27FC236}">
                  <a16:creationId xmlns:a16="http://schemas.microsoft.com/office/drawing/2014/main" id="{7C887556-36B8-4F32-BFF9-4A902CB6F460}"/>
                </a:ext>
              </a:extLst>
            </xdr:cNvPr>
            <xdr:cNvSpPr txBox="1"/>
          </xdr:nvSpPr>
          <xdr:spPr>
            <a:xfrm>
              <a:off x="1003921" y="2135062"/>
              <a:ext cx="1226563"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a:effectLst/>
                  <a:latin typeface="Cambria Math" panose="02040503050406030204" pitchFamily="18"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your specific needs can fully resolve, the less you are kept in pain.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3" name="Text Box 14">
              <a:extLst>
                <a:ext uri="{FF2B5EF4-FFF2-40B4-BE49-F238E27FC236}">
                  <a16:creationId xmlns:a16="http://schemas.microsoft.com/office/drawing/2014/main" id="{367021C1-1C0A-4E5D-8E0E-A6A740568762}"/>
                </a:ext>
              </a:extLst>
            </xdr:cNvPr>
            <xdr:cNvSpPr txBox="1"/>
          </xdr:nvSpPr>
          <xdr:spPr>
            <a:xfrm flipH="1">
              <a:off x="1476392" y="1905585"/>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2</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4" name="Text Box 15">
              <a:extLst>
                <a:ext uri="{FF2B5EF4-FFF2-40B4-BE49-F238E27FC236}">
                  <a16:creationId xmlns:a16="http://schemas.microsoft.com/office/drawing/2014/main" id="{E6AA6160-51A5-4C93-9F6F-4663B3E4D9CE}"/>
                </a:ext>
              </a:extLst>
            </xdr:cNvPr>
            <xdr:cNvSpPr txBox="1"/>
          </xdr:nvSpPr>
          <xdr:spPr>
            <a:xfrm flipH="1">
              <a:off x="47866" y="1228436"/>
              <a:ext cx="1268891" cy="961568"/>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less you are kept in pain, the more you can fully focus on your own.</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5" name="Text Box 16">
              <a:extLst>
                <a:ext uri="{FF2B5EF4-FFF2-40B4-BE49-F238E27FC236}">
                  <a16:creationId xmlns:a16="http://schemas.microsoft.com/office/drawing/2014/main" id="{6E1134E3-F7A0-4A40-8408-6D00C47571BC}"/>
                </a:ext>
              </a:extLst>
            </xdr:cNvPr>
            <xdr:cNvSpPr txBox="1"/>
          </xdr:nvSpPr>
          <xdr:spPr>
            <a:xfrm>
              <a:off x="502791" y="996618"/>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3</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6" name="Text Box 17">
              <a:extLst>
                <a:ext uri="{FF2B5EF4-FFF2-40B4-BE49-F238E27FC236}">
                  <a16:creationId xmlns:a16="http://schemas.microsoft.com/office/drawing/2014/main" id="{5FB09D63-1930-4328-BA82-E2664C8272BF}"/>
                </a:ext>
              </a:extLst>
            </xdr:cNvPr>
            <xdr:cNvSpPr txBox="1"/>
          </xdr:nvSpPr>
          <xdr:spPr>
            <a:xfrm>
              <a:off x="919289" y="313838"/>
              <a:ext cx="1379518" cy="971852"/>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a:t>
              </a:r>
              <a:r>
                <a:rPr lang="en-US" sz="1100" b="1" kern="1200">
                  <a:ln w="9525" cap="flat" cmpd="sng" algn="ctr">
                    <a:solidFill>
                      <a:srgbClr val="AF05FF"/>
                    </a:solidFill>
                    <a:prstDash val="solid"/>
                    <a:round/>
                  </a:ln>
                  <a:solidFill>
                    <a:srgbClr val="7030A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more you can fully focus on your own, the less you rely on leaders to generalize </a:t>
              </a:r>
            </a:p>
            <a:p>
              <a:pPr marL="0" marR="0" algn="ctr">
                <a:lnSpc>
                  <a:spcPts val="12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for relief.</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7" name="Text Box 18">
              <a:extLst>
                <a:ext uri="{FF2B5EF4-FFF2-40B4-BE49-F238E27FC236}">
                  <a16:creationId xmlns:a16="http://schemas.microsoft.com/office/drawing/2014/main" id="{14D3B052-35EF-44E5-BE12-F65252108A74}"/>
                </a:ext>
              </a:extLst>
            </xdr:cNvPr>
            <xdr:cNvSpPr txBox="1"/>
          </xdr:nvSpPr>
          <xdr:spPr>
            <a:xfrm flipH="1">
              <a:off x="1464292" y="60061"/>
              <a:ext cx="274411" cy="365760"/>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spcBef>
                  <a:spcPts val="0"/>
                </a:spcBef>
                <a:spcAft>
                  <a:spcPts val="0"/>
                </a:spcAft>
              </a:pPr>
              <a:r>
                <a:rPr lang="en-US" sz="2000" b="1" kern="1200" spc="-50">
                  <a:ln w="9525" cap="flat" cmpd="sng" algn="ctr">
                    <a:solidFill>
                      <a:srgbClr val="385723"/>
                    </a:solidFill>
                    <a:prstDash val="solid"/>
                    <a:round/>
                  </a:ln>
                  <a:solidFill>
                    <a:srgbClr val="385723"/>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4</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998" name="Text Box 19">
              <a:extLst>
                <a:ext uri="{FF2B5EF4-FFF2-40B4-BE49-F238E27FC236}">
                  <a16:creationId xmlns:a16="http://schemas.microsoft.com/office/drawing/2014/main" id="{5C819C8E-D725-44CE-A466-F4F963068F6A}"/>
                </a:ext>
              </a:extLst>
            </xdr:cNvPr>
            <xdr:cNvSpPr txBox="1"/>
          </xdr:nvSpPr>
          <xdr:spPr>
            <a:xfrm flipH="1">
              <a:off x="1788402" y="1152236"/>
              <a:ext cx="1427579" cy="900325"/>
            </a:xfrm>
            <a:prstGeom prst="rect">
              <a:avLst/>
            </a:prstGeom>
            <a:noFill/>
            <a:ln>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algn="ctr">
                <a:lnSpc>
                  <a:spcPts val="1100"/>
                </a:lnSpc>
                <a:spcBef>
                  <a:spcPts val="0"/>
                </a:spcBef>
                <a:spcAft>
                  <a:spcPts val="0"/>
                </a:spcAft>
              </a:pP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The less you </a:t>
              </a:r>
            </a:p>
            <a:p>
              <a:pPr marL="0" marR="0" algn="ctr">
                <a:lnSpc>
                  <a:spcPts val="1200"/>
                </a:lnSpc>
                <a:spcBef>
                  <a:spcPts val="0"/>
                </a:spcBef>
                <a:spcAft>
                  <a:spcPts val="0"/>
                </a:spcAft>
              </a:pPr>
              <a:r>
                <a:rPr lang="en-US" sz="1100" b="1" kern="1200" spc="-2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rely on leaders to generalize for relief</a:t>
              </a:r>
              <a:r>
                <a:rPr lang="en-US" sz="1100" b="1" kern="1200">
                  <a:ln w="9525" cap="flat" cmpd="sng" algn="ctr">
                    <a:solidFill>
                      <a:srgbClr val="00B050"/>
                    </a:solidFill>
                    <a:prstDash val="solid"/>
                    <a:round/>
                  </a:ln>
                  <a:solidFill>
                    <a:srgbClr val="00B050"/>
                  </a:solidFill>
                  <a:effectLst>
                    <a:outerShdw blurRad="50800" dist="38100" dir="5400000" algn="t">
                      <a:srgbClr val="000000">
                        <a:alpha val="40000"/>
                      </a:srgbClr>
                    </a:outerShdw>
                  </a:effectLst>
                  <a:latin typeface="Tahoma" panose="020B0604030504040204" pitchFamily="34" charset="0"/>
                  <a:ea typeface="Times New Roman" panose="02020603050405020304" pitchFamily="18" charset="0"/>
                  <a:cs typeface="Times New Roman" panose="02020603050405020304" pitchFamily="18" charset="0"/>
                </a:rPr>
                <a:t>, the more your specific needs can fully resolve.</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2101" name="Rectangle 2100">
            <a:extLst>
              <a:ext uri="{FF2B5EF4-FFF2-40B4-BE49-F238E27FC236}">
                <a16:creationId xmlns:a16="http://schemas.microsoft.com/office/drawing/2014/main" id="{51E74EEB-AA0E-4A65-ABEA-96C747D3A58F}"/>
              </a:ext>
            </a:extLst>
          </xdr:cNvPr>
          <xdr:cNvSpPr/>
        </xdr:nvSpPr>
        <xdr:spPr>
          <a:xfrm>
            <a:off x="42065" y="191246760"/>
            <a:ext cx="2693516" cy="56310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a:solidFill>
                    <a:schemeClr val="accent6">
                      <a:lumMod val="50000"/>
                    </a:schemeClr>
                  </a:solidFill>
                </a:ln>
                <a:solidFill>
                  <a:schemeClr val="accent6">
                    <a:lumMod val="50000"/>
                  </a:schemeClr>
                </a:solidFill>
                <a:latin typeface="Arial Narrow" panose="020B0606020202030204" pitchFamily="34" charset="0"/>
                <a:ea typeface="Times New Roman" panose="02020603050405020304" pitchFamily="18" charset="0"/>
                <a:cs typeface="Times New Roman" panose="02020603050405020304" pitchFamily="18" charset="0"/>
              </a:rPr>
              <a:t>EMPOWERMENT CYCLE </a:t>
            </a:r>
            <a:r>
              <a:rPr lang="en-US" sz="1600">
                <a:ln>
                  <a:solidFill>
                    <a:schemeClr val="accent6">
                      <a:lumMod val="50000"/>
                    </a:schemeClr>
                  </a:solidFill>
                </a:ln>
                <a:solidFill>
                  <a:schemeClr val="accent6">
                    <a:lumMod val="50000"/>
                  </a:schemeClr>
                </a:solidFill>
                <a:latin typeface="Arial Narrow" panose="020B0606020202030204" pitchFamily="34" charset="0"/>
                <a:ea typeface="Times New Roman" panose="02020603050405020304" pitchFamily="18" charset="0"/>
                <a:cs typeface="Times New Roman" panose="02020603050405020304" pitchFamily="18" charset="0"/>
              </a:rPr>
              <a:t>– Harmony Politics</a:t>
            </a:r>
            <a:endParaRPr lang="en-US" sz="1600">
              <a:ln>
                <a:solidFill>
                  <a:schemeClr val="accent6">
                    <a:lumMod val="50000"/>
                  </a:schemeClr>
                </a:solidFill>
              </a:ln>
              <a:solidFill>
                <a:schemeClr val="accent6">
                  <a:lumMod val="50000"/>
                </a:schemeClr>
              </a:solidFill>
              <a:latin typeface="Arial Narrow" panose="020B0606020202030204" pitchFamily="34" charset="0"/>
            </a:endParaRPr>
          </a:p>
        </xdr:txBody>
      </xdr:sp>
      <xdr:sp macro="" textlink="">
        <xdr:nvSpPr>
          <xdr:cNvPr id="2102" name="Rectangle 2101">
            <a:extLst>
              <a:ext uri="{FF2B5EF4-FFF2-40B4-BE49-F238E27FC236}">
                <a16:creationId xmlns:a16="http://schemas.microsoft.com/office/drawing/2014/main" id="{62EA32A6-7807-4829-AAF6-A0F7B91CB088}"/>
              </a:ext>
            </a:extLst>
          </xdr:cNvPr>
          <xdr:cNvSpPr/>
        </xdr:nvSpPr>
        <xdr:spPr>
          <a:xfrm>
            <a:off x="3444241" y="187878720"/>
            <a:ext cx="2331720" cy="56310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ln>
                  <a:solidFill>
                    <a:srgbClr val="4B1E64"/>
                  </a:solidFill>
                </a:ln>
                <a:solidFill>
                  <a:srgbClr val="4B1E64"/>
                </a:solidFill>
                <a:latin typeface="Arial Narrow" panose="020B0606020202030204" pitchFamily="34" charset="0"/>
                <a:ea typeface="Times New Roman" panose="02020603050405020304" pitchFamily="18" charset="0"/>
                <a:cs typeface="Times New Roman" panose="02020603050405020304" pitchFamily="18" charset="0"/>
              </a:rPr>
              <a:t>POWER ELITE CYCLE </a:t>
            </a:r>
            <a:r>
              <a:rPr lang="en-US" sz="1600">
                <a:ln>
                  <a:solidFill>
                    <a:srgbClr val="4B1E64"/>
                  </a:solidFill>
                </a:ln>
                <a:solidFill>
                  <a:srgbClr val="4B1E64"/>
                </a:solidFill>
                <a:latin typeface="Arial Narrow" panose="020B0606020202030204" pitchFamily="34" charset="0"/>
                <a:ea typeface="Times New Roman" panose="02020603050405020304" pitchFamily="18" charset="0"/>
                <a:cs typeface="Times New Roman" panose="02020603050405020304" pitchFamily="18" charset="0"/>
              </a:rPr>
              <a:t>– divisive politics</a:t>
            </a:r>
            <a:endParaRPr lang="en-US" sz="1600">
              <a:ln>
                <a:solidFill>
                  <a:srgbClr val="4B1E64"/>
                </a:solidFill>
              </a:ln>
              <a:solidFill>
                <a:srgbClr val="4B1E64"/>
              </a:solidFill>
              <a:latin typeface="Arial Narrow" panose="020B0606020202030204" pitchFamily="34" charset="0"/>
            </a:endParaRPr>
          </a:p>
        </xdr:txBody>
      </xdr:sp>
    </xdr:grpSp>
    <xdr:clientData/>
  </xdr:twoCellAnchor>
  <xdr:twoCellAnchor>
    <xdr:from>
      <xdr:col>0</xdr:col>
      <xdr:colOff>99060</xdr:colOff>
      <xdr:row>1191</xdr:row>
      <xdr:rowOff>33308</xdr:rowOff>
    </xdr:from>
    <xdr:to>
      <xdr:col>12</xdr:col>
      <xdr:colOff>419100</xdr:colOff>
      <xdr:row>1208</xdr:row>
      <xdr:rowOff>112954</xdr:rowOff>
    </xdr:to>
    <xdr:grpSp>
      <xdr:nvGrpSpPr>
        <xdr:cNvPr id="2124" name="Polarizing to nonpolarizing politics">
          <a:extLst>
            <a:ext uri="{FF2B5EF4-FFF2-40B4-BE49-F238E27FC236}">
              <a16:creationId xmlns:a16="http://schemas.microsoft.com/office/drawing/2014/main" id="{A361B9F0-DA58-4BDF-9E8D-A5BA3F81FB5B}"/>
            </a:ext>
          </a:extLst>
        </xdr:cNvPr>
        <xdr:cNvGrpSpPr>
          <a:grpSpLocks noChangeAspect="1"/>
        </xdr:cNvGrpSpPr>
      </xdr:nvGrpSpPr>
      <xdr:grpSpPr>
        <a:xfrm>
          <a:off x="99060" y="237883988"/>
          <a:ext cx="5890260" cy="3066686"/>
          <a:chOff x="6492256" y="68602908"/>
          <a:chExt cx="11781542" cy="5806966"/>
        </a:xfrm>
      </xdr:grpSpPr>
      <xdr:sp macro="" textlink="">
        <xdr:nvSpPr>
          <xdr:cNvPr id="2125" name="Politics is... (enter)">
            <a:extLst>
              <a:ext uri="{FF2B5EF4-FFF2-40B4-BE49-F238E27FC236}">
                <a16:creationId xmlns:a16="http://schemas.microsoft.com/office/drawing/2014/main" id="{767C90C1-EA9C-45BE-87B2-5E4A0EDD477A}"/>
              </a:ext>
            </a:extLst>
          </xdr:cNvPr>
          <xdr:cNvSpPr/>
        </xdr:nvSpPr>
        <xdr:spPr>
          <a:xfrm>
            <a:off x="6492256" y="68602908"/>
            <a:ext cx="10972802" cy="5806966"/>
          </a:xfrm>
          <a:prstGeom prst="rect">
            <a:avLst/>
          </a:prstGeom>
          <a:noFill/>
        </xdr:spPr>
        <xdr:txBody>
          <a:bodyPr wrap="square" lIns="91440" tIns="45720" rIns="91440" bIns="4572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n-US" sz="28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Politics is </a:t>
            </a:r>
          </a:p>
          <a:p>
            <a:pPr marL="457200">
              <a:lnSpc>
                <a:spcPts val="4000"/>
              </a:lnSpc>
              <a:spcBef>
                <a:spcPts val="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the art of generalizing </a:t>
            </a:r>
          </a:p>
          <a:p>
            <a:pPr marL="457200">
              <a:lnSpc>
                <a:spcPts val="4000"/>
              </a:lnSpc>
              <a:spcBef>
                <a:spcPts val="1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how to agreeably address needs </a:t>
            </a:r>
          </a:p>
          <a:p>
            <a:pPr marL="457200">
              <a:lnSpc>
                <a:spcPts val="4000"/>
              </a:lnSpc>
              <a:spcBef>
                <a:spcPts val="1200"/>
              </a:spcBef>
            </a:pPr>
            <a:r>
              <a:rPr lang="en-US" sz="2400" b="1">
                <a:ln>
                  <a:solidFill>
                    <a:schemeClr val="bg1"/>
                  </a:solidFill>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rPr>
              <a:t>in differing social situations.</a:t>
            </a:r>
            <a:endParaRPr lang="en-US" sz="2400" b="1" cap="none" spc="50">
              <a:ln w="9525" cmpd="sng">
                <a:solidFill>
                  <a:schemeClr val="bg1"/>
                </a:solidFill>
                <a:prstDash val="solid"/>
              </a:ln>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effectLst>
                <a:glow rad="50800">
                  <a:srgbClr val="7030A0"/>
                </a:glow>
              </a:effectLst>
              <a:latin typeface="Segoe UI Black" panose="020B0A02040204020203" pitchFamily="34" charset="0"/>
              <a:ea typeface="Segoe UI Black" panose="020B0A02040204020203" pitchFamily="34" charset="0"/>
            </a:endParaRPr>
          </a:p>
        </xdr:txBody>
      </xdr:sp>
      <xdr:sp macro="" textlink="">
        <xdr:nvSpPr>
          <xdr:cNvPr id="2126" name="Arrow: Left-Right 2125">
            <a:extLst>
              <a:ext uri="{FF2B5EF4-FFF2-40B4-BE49-F238E27FC236}">
                <a16:creationId xmlns:a16="http://schemas.microsoft.com/office/drawing/2014/main" id="{5480FEA5-1B43-40DF-99E9-A1F92AEBDAC8}"/>
              </a:ext>
            </a:extLst>
          </xdr:cNvPr>
          <xdr:cNvSpPr/>
        </xdr:nvSpPr>
        <xdr:spPr>
          <a:xfrm>
            <a:off x="6923127" y="70466105"/>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7" name="Arrow: Left-Right 2126">
            <a:extLst>
              <a:ext uri="{FF2B5EF4-FFF2-40B4-BE49-F238E27FC236}">
                <a16:creationId xmlns:a16="http://schemas.microsoft.com/office/drawing/2014/main" id="{F6FE16DA-0896-46BD-BF90-6BF707557C4C}"/>
              </a:ext>
            </a:extLst>
          </xdr:cNvPr>
          <xdr:cNvSpPr/>
        </xdr:nvSpPr>
        <xdr:spPr>
          <a:xfrm>
            <a:off x="6923127" y="71783282"/>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8" name="Arrow: Left-Right 2127">
            <a:extLst>
              <a:ext uri="{FF2B5EF4-FFF2-40B4-BE49-F238E27FC236}">
                <a16:creationId xmlns:a16="http://schemas.microsoft.com/office/drawing/2014/main" id="{CF8B5C43-A2E9-48E5-903E-7151C6F9A12E}"/>
              </a:ext>
            </a:extLst>
          </xdr:cNvPr>
          <xdr:cNvSpPr/>
        </xdr:nvSpPr>
        <xdr:spPr>
          <a:xfrm>
            <a:off x="6923127" y="73163745"/>
            <a:ext cx="10973750" cy="785795"/>
          </a:xfrm>
          <a:prstGeom prst="leftRightArrow">
            <a:avLst>
              <a:gd name="adj1" fmla="val 69129"/>
              <a:gd name="adj2" fmla="val 284911"/>
            </a:avLst>
          </a:prstGeom>
          <a:gradFill flip="none" rotWithShape="1">
            <a:gsLst>
              <a:gs pos="0">
                <a:srgbClr val="FFFF00">
                  <a:alpha val="60000"/>
                </a:srgbClr>
              </a:gs>
              <a:gs pos="100000">
                <a:srgbClr val="99FF99">
                  <a:alpha val="60000"/>
                </a:srgbClr>
              </a:gs>
            </a:gsLst>
            <a:lin ang="0" scaled="1"/>
            <a:tileRect/>
          </a:gradFill>
          <a:ln>
            <a:solidFill>
              <a:srgbClr val="CC66FF">
                <a:alpha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9" name="generalizing">
            <a:extLst>
              <a:ext uri="{FF2B5EF4-FFF2-40B4-BE49-F238E27FC236}">
                <a16:creationId xmlns:a16="http://schemas.microsoft.com/office/drawing/2014/main" id="{D17B3200-F925-4376-8C25-AB826FF0775C}"/>
              </a:ext>
            </a:extLst>
          </xdr:cNvPr>
          <xdr:cNvSpPr/>
        </xdr:nvSpPr>
        <xdr:spPr>
          <a:xfrm>
            <a:off x="6504569" y="70350027"/>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generalizing beliefs</a:t>
            </a:r>
          </a:p>
        </xdr:txBody>
      </xdr:sp>
      <xdr:sp macro="" textlink="">
        <xdr:nvSpPr>
          <xdr:cNvPr id="2130" name="specifics">
            <a:extLst>
              <a:ext uri="{FF2B5EF4-FFF2-40B4-BE49-F238E27FC236}">
                <a16:creationId xmlns:a16="http://schemas.microsoft.com/office/drawing/2014/main" id="{95DCDDB0-58F2-48A1-ACEB-B5DFD8A96856}"/>
              </a:ext>
            </a:extLst>
          </xdr:cNvPr>
          <xdr:cNvSpPr/>
        </xdr:nvSpPr>
        <xdr:spPr>
          <a:xfrm>
            <a:off x="12786922" y="70350027"/>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know s</a:t>
            </a: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pecific needs</a:t>
            </a:r>
          </a:p>
        </xdr:txBody>
      </xdr:sp>
      <xdr:sp macro="" textlink="">
        <xdr:nvSpPr>
          <xdr:cNvPr id="2131" name="avoiding">
            <a:extLst>
              <a:ext uri="{FF2B5EF4-FFF2-40B4-BE49-F238E27FC236}">
                <a16:creationId xmlns:a16="http://schemas.microsoft.com/office/drawing/2014/main" id="{D56A980E-DEB7-4F18-A50B-A76BCC49F406}"/>
              </a:ext>
            </a:extLst>
          </xdr:cNvPr>
          <xdr:cNvSpPr/>
        </xdr:nvSpPr>
        <xdr:spPr>
          <a:xfrm>
            <a:off x="6504567" y="71663418"/>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alienating norms</a:t>
            </a:r>
            <a:endParaRPr lang="en-US" sz="28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endParaRPr>
          </a:p>
        </xdr:txBody>
      </xdr:sp>
      <xdr:sp macro="" textlink="">
        <xdr:nvSpPr>
          <xdr:cNvPr id="2132" name="engaging">
            <a:extLst>
              <a:ext uri="{FF2B5EF4-FFF2-40B4-BE49-F238E27FC236}">
                <a16:creationId xmlns:a16="http://schemas.microsoft.com/office/drawing/2014/main" id="{ACBE6F8E-F171-46FD-95D3-2D0684596FFC}"/>
              </a:ext>
            </a:extLst>
          </xdr:cNvPr>
          <xdr:cNvSpPr/>
        </xdr:nvSpPr>
        <xdr:spPr>
          <a:xfrm>
            <a:off x="12741198" y="71663418"/>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engaging impacts</a:t>
            </a:r>
            <a:endParaRPr lang="en-US" sz="28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endParaRPr>
          </a:p>
        </xdr:txBody>
      </xdr:sp>
      <xdr:sp macro="" textlink="">
        <xdr:nvSpPr>
          <xdr:cNvPr id="2133" name="polarizing">
            <a:extLst>
              <a:ext uri="{FF2B5EF4-FFF2-40B4-BE49-F238E27FC236}">
                <a16:creationId xmlns:a16="http://schemas.microsoft.com/office/drawing/2014/main" id="{AE314C6F-3A99-4DA4-AB01-B7D678D04C5F}"/>
              </a:ext>
            </a:extLst>
          </xdr:cNvPr>
          <xdr:cNvSpPr/>
        </xdr:nvSpPr>
        <xdr:spPr>
          <a:xfrm>
            <a:off x="6504567" y="73057816"/>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20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rPr>
              <a:t>polarizing priorities</a:t>
            </a:r>
            <a:endParaRPr lang="en-US" sz="2800" b="1" cap="none" spc="0" baseline="0">
              <a:ln w="9525" cmpd="sng">
                <a:solidFill>
                  <a:srgbClr val="C00000"/>
                </a:solidFill>
                <a:prstDash val="solid"/>
              </a:ln>
              <a:solidFill>
                <a:srgbClr val="FFFF00"/>
              </a:solidFill>
              <a:effectLst>
                <a:glow rad="25400">
                  <a:schemeClr val="accent2">
                    <a:lumMod val="75000"/>
                  </a:schemeClr>
                </a:glow>
              </a:effectLst>
              <a:latin typeface="Segoe UI Black" panose="020B0A02040204020203" pitchFamily="34" charset="0"/>
              <a:ea typeface="Segoe UI Black" panose="020B0A02040204020203" pitchFamily="34" charset="0"/>
            </a:endParaRPr>
          </a:p>
        </xdr:txBody>
      </xdr:sp>
      <xdr:sp macro="" textlink="">
        <xdr:nvSpPr>
          <xdr:cNvPr id="2134" name="engaging">
            <a:extLst>
              <a:ext uri="{FF2B5EF4-FFF2-40B4-BE49-F238E27FC236}">
                <a16:creationId xmlns:a16="http://schemas.microsoft.com/office/drawing/2014/main" id="{2FAF25EA-D1ED-4C2A-8D54-F17FCCA3D42E}"/>
              </a:ext>
            </a:extLst>
          </xdr:cNvPr>
          <xdr:cNvSpPr/>
        </xdr:nvSpPr>
        <xdr:spPr>
          <a:xfrm>
            <a:off x="12695474" y="73057824"/>
            <a:ext cx="5486876" cy="877497"/>
          </a:xfrm>
          <a:prstGeom prst="rect">
            <a:avLst/>
          </a:prstGeom>
          <a:noFill/>
        </xdr:spPr>
        <xdr:txBody>
          <a:bodyPr wrap="square" lIns="91440" tIns="45720" rIns="91440" bIns="4572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rPr>
              <a:t>unifying resolution</a:t>
            </a:r>
            <a:endParaRPr lang="en-US" sz="2800" b="1" cap="none" spc="0" baseline="0">
              <a:ln w="9525" cmpd="sng">
                <a:solidFill>
                  <a:schemeClr val="bg1"/>
                </a:solidFill>
                <a:prstDash val="solid"/>
              </a:ln>
              <a:solidFill>
                <a:srgbClr val="00B050"/>
              </a:solidFill>
              <a:effectLst>
                <a:glow rad="63500">
                  <a:schemeClr val="accent6">
                    <a:satMod val="175000"/>
                  </a:schemeClr>
                </a:glow>
              </a:effectLst>
              <a:latin typeface="Segoe UI Black" panose="020B0A02040204020203" pitchFamily="34" charset="0"/>
              <a:ea typeface="Segoe UI Black" panose="020B0A02040204020203" pitchFamily="34" charset="0"/>
            </a:endParaRPr>
          </a:p>
        </xdr:txBody>
      </xdr:sp>
    </xdr:grpSp>
    <xdr:clientData/>
  </xdr:twoCellAnchor>
  <xdr:twoCellAnchor>
    <xdr:from>
      <xdr:col>0</xdr:col>
      <xdr:colOff>0</xdr:colOff>
      <xdr:row>1291</xdr:row>
      <xdr:rowOff>196369</xdr:rowOff>
    </xdr:from>
    <xdr:to>
      <xdr:col>14</xdr:col>
      <xdr:colOff>8700</xdr:colOff>
      <xdr:row>1315</xdr:row>
      <xdr:rowOff>31003</xdr:rowOff>
    </xdr:to>
    <xdr:grpSp>
      <xdr:nvGrpSpPr>
        <xdr:cNvPr id="2153" name="Group 2152">
          <a:extLst>
            <a:ext uri="{FF2B5EF4-FFF2-40B4-BE49-F238E27FC236}">
              <a16:creationId xmlns:a16="http://schemas.microsoft.com/office/drawing/2014/main" id="{81985E43-EF86-4382-9503-EC41BAD8B659}"/>
            </a:ext>
          </a:extLst>
        </xdr:cNvPr>
        <xdr:cNvGrpSpPr/>
      </xdr:nvGrpSpPr>
      <xdr:grpSpPr>
        <a:xfrm>
          <a:off x="0" y="256060729"/>
          <a:ext cx="6196140" cy="4162794"/>
          <a:chOff x="6185188" y="87475841"/>
          <a:chExt cx="6196140" cy="4155223"/>
        </a:xfrm>
      </xdr:grpSpPr>
      <xdr:sp macro="" textlink="">
        <xdr:nvSpPr>
          <xdr:cNvPr id="2154" name="Freeform: Shape 2153">
            <a:extLst>
              <a:ext uri="{FF2B5EF4-FFF2-40B4-BE49-F238E27FC236}">
                <a16:creationId xmlns:a16="http://schemas.microsoft.com/office/drawing/2014/main" id="{E51BAC69-AE37-4390-B563-DCE7A8FEA5C8}"/>
              </a:ext>
            </a:extLst>
          </xdr:cNvPr>
          <xdr:cNvSpPr/>
        </xdr:nvSpPr>
        <xdr:spPr>
          <a:xfrm>
            <a:off x="6192807" y="87489908"/>
            <a:ext cx="3097731" cy="2104194"/>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9560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72857 w 3097752"/>
              <a:gd name="connsiteY21" fmla="*/ 2074801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84304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23358 w 3097752"/>
              <a:gd name="connsiteY20" fmla="*/ 1923268 h 2099532"/>
              <a:gd name="connsiteX21" fmla="*/ 1272857 w 3097752"/>
              <a:gd name="connsiteY21" fmla="*/ 2074801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105297"/>
              <a:gd name="connsiteX1" fmla="*/ 3097752 w 3097752"/>
              <a:gd name="connsiteY1" fmla="*/ 0 h 2105297"/>
              <a:gd name="connsiteX2" fmla="*/ 3088339 w 3097752"/>
              <a:gd name="connsiteY2" fmla="*/ 2084304 h 2105297"/>
              <a:gd name="connsiteX3" fmla="*/ 1276573 w 3097752"/>
              <a:gd name="connsiteY3" fmla="*/ 2074878 h 2105297"/>
              <a:gd name="connsiteX4" fmla="*/ 1427179 w 3097752"/>
              <a:gd name="connsiteY4" fmla="*/ 1924272 h 2105297"/>
              <a:gd name="connsiteX5" fmla="*/ 2295859 w 3097752"/>
              <a:gd name="connsiteY5" fmla="*/ 1695672 h 2105297"/>
              <a:gd name="connsiteX6" fmla="*/ 2562559 w 3097752"/>
              <a:gd name="connsiteY6" fmla="*/ 1680432 h 2105297"/>
              <a:gd name="connsiteX7" fmla="*/ 2676859 w 3097752"/>
              <a:gd name="connsiteY7" fmla="*/ 1604232 h 2105297"/>
              <a:gd name="connsiteX8" fmla="*/ 2737819 w 3097752"/>
              <a:gd name="connsiteY8" fmla="*/ 1497552 h 2105297"/>
              <a:gd name="connsiteX9" fmla="*/ 2722579 w 3097752"/>
              <a:gd name="connsiteY9" fmla="*/ 415512 h 2105297"/>
              <a:gd name="connsiteX10" fmla="*/ 2699719 w 3097752"/>
              <a:gd name="connsiteY10" fmla="*/ 270732 h 2105297"/>
              <a:gd name="connsiteX11" fmla="*/ 2509219 w 3097752"/>
              <a:gd name="connsiteY11" fmla="*/ 179292 h 2105297"/>
              <a:gd name="connsiteX12" fmla="*/ 284179 w 3097752"/>
              <a:gd name="connsiteY12" fmla="*/ 186912 h 2105297"/>
              <a:gd name="connsiteX13" fmla="*/ 147019 w 3097752"/>
              <a:gd name="connsiteY13" fmla="*/ 232632 h 2105297"/>
              <a:gd name="connsiteX14" fmla="*/ 55579 w 3097752"/>
              <a:gd name="connsiteY14" fmla="*/ 385032 h 2105297"/>
              <a:gd name="connsiteX15" fmla="*/ 63199 w 3097752"/>
              <a:gd name="connsiteY15" fmla="*/ 1459452 h 2105297"/>
              <a:gd name="connsiteX16" fmla="*/ 93679 w 3097752"/>
              <a:gd name="connsiteY16" fmla="*/ 1566132 h 2105297"/>
              <a:gd name="connsiteX17" fmla="*/ 139399 w 3097752"/>
              <a:gd name="connsiteY17" fmla="*/ 1642332 h 2105297"/>
              <a:gd name="connsiteX18" fmla="*/ 268939 w 3097752"/>
              <a:gd name="connsiteY18" fmla="*/ 1695672 h 2105297"/>
              <a:gd name="connsiteX19" fmla="*/ 1602439 w 3097752"/>
              <a:gd name="connsiteY19" fmla="*/ 1688052 h 2105297"/>
              <a:gd name="connsiteX20" fmla="*/ 1423358 w 3097752"/>
              <a:gd name="connsiteY20" fmla="*/ 1923268 h 2105297"/>
              <a:gd name="connsiteX21" fmla="*/ 1303337 w 3097752"/>
              <a:gd name="connsiteY21" fmla="*/ 2105297 h 2105297"/>
              <a:gd name="connsiteX22" fmla="*/ 1030939 w 3097752"/>
              <a:gd name="connsiteY22" fmla="*/ 2091912 h 2105297"/>
              <a:gd name="connsiteX23" fmla="*/ 1030939 w 3097752"/>
              <a:gd name="connsiteY23" fmla="*/ 1756632 h 2105297"/>
              <a:gd name="connsiteX24" fmla="*/ 817579 w 3097752"/>
              <a:gd name="connsiteY24" fmla="*/ 1954752 h 2105297"/>
              <a:gd name="connsiteX25" fmla="*/ 665179 w 3097752"/>
              <a:gd name="connsiteY25" fmla="*/ 1954752 h 2105297"/>
              <a:gd name="connsiteX26" fmla="*/ 672799 w 3097752"/>
              <a:gd name="connsiteY26" fmla="*/ 2099532 h 2105297"/>
              <a:gd name="connsiteX27" fmla="*/ 2239 w 3097752"/>
              <a:gd name="connsiteY27" fmla="*/ 2099532 h 2105297"/>
              <a:gd name="connsiteX28" fmla="*/ 0 w 3097752"/>
              <a:gd name="connsiteY28" fmla="*/ 7621 h 21052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97752" h="2105297">
                <a:moveTo>
                  <a:pt x="0" y="7621"/>
                </a:moveTo>
                <a:lnTo>
                  <a:pt x="3097752" y="0"/>
                </a:lnTo>
                <a:cubicBezTo>
                  <a:pt x="3094614" y="687144"/>
                  <a:pt x="3091477" y="1397160"/>
                  <a:pt x="3088339" y="2084304"/>
                </a:cubicBezTo>
                <a:lnTo>
                  <a:pt x="1276573" y="2074878"/>
                </a:lnTo>
                <a:lnTo>
                  <a:pt x="1427179" y="1924272"/>
                </a:lnTo>
                <a:lnTo>
                  <a:pt x="2295859" y="1695672"/>
                </a:lnTo>
                <a:lnTo>
                  <a:pt x="2562559" y="1680432"/>
                </a:lnTo>
                <a:lnTo>
                  <a:pt x="2676859" y="1604232"/>
                </a:lnTo>
                <a:lnTo>
                  <a:pt x="2737819" y="1497552"/>
                </a:lnTo>
                <a:lnTo>
                  <a:pt x="2722579" y="415512"/>
                </a:lnTo>
                <a:lnTo>
                  <a:pt x="2699719" y="270732"/>
                </a:lnTo>
                <a:lnTo>
                  <a:pt x="2509219" y="179292"/>
                </a:lnTo>
                <a:lnTo>
                  <a:pt x="284179" y="186912"/>
                </a:lnTo>
                <a:lnTo>
                  <a:pt x="147019" y="232632"/>
                </a:lnTo>
                <a:lnTo>
                  <a:pt x="55579" y="385032"/>
                </a:lnTo>
                <a:lnTo>
                  <a:pt x="63199" y="1459452"/>
                </a:lnTo>
                <a:lnTo>
                  <a:pt x="93679" y="1566132"/>
                </a:lnTo>
                <a:lnTo>
                  <a:pt x="139399" y="1642332"/>
                </a:lnTo>
                <a:lnTo>
                  <a:pt x="268939" y="1695672"/>
                </a:lnTo>
                <a:lnTo>
                  <a:pt x="1602439" y="1688052"/>
                </a:lnTo>
                <a:lnTo>
                  <a:pt x="1423358" y="1923268"/>
                </a:lnTo>
                <a:lnTo>
                  <a:pt x="1303337" y="2105297"/>
                </a:lnTo>
                <a:lnTo>
                  <a:pt x="1030939" y="2091912"/>
                </a:lnTo>
                <a:lnTo>
                  <a:pt x="1030939" y="1756632"/>
                </a:lnTo>
                <a:lnTo>
                  <a:pt x="817579" y="1954752"/>
                </a:lnTo>
                <a:lnTo>
                  <a:pt x="665179" y="1954752"/>
                </a:lnTo>
                <a:lnTo>
                  <a:pt x="672799" y="2099532"/>
                </a:lnTo>
                <a:lnTo>
                  <a:pt x="2239" y="2099532"/>
                </a:lnTo>
                <a:cubicBezTo>
                  <a:pt x="1493" y="1402228"/>
                  <a:pt x="746" y="704925"/>
                  <a:pt x="0" y="7621"/>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5" name="Freeform: Shape 2154">
            <a:extLst>
              <a:ext uri="{FF2B5EF4-FFF2-40B4-BE49-F238E27FC236}">
                <a16:creationId xmlns:a16="http://schemas.microsoft.com/office/drawing/2014/main" id="{DDABEE69-0B70-4013-B6CF-42A461A3ADA4}"/>
              </a:ext>
            </a:extLst>
          </xdr:cNvPr>
          <xdr:cNvSpPr/>
        </xdr:nvSpPr>
        <xdr:spPr>
          <a:xfrm flipV="1">
            <a:off x="6185188" y="89533241"/>
            <a:ext cx="3096462" cy="2097823"/>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18598 w 3097752"/>
              <a:gd name="connsiteY20" fmla="*/ 19184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18598 w 3097752"/>
              <a:gd name="connsiteY20" fmla="*/ 1918479 h 2099532"/>
              <a:gd name="connsiteX21" fmla="*/ 1272857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0 h 2091911"/>
              <a:gd name="connsiteX1" fmla="*/ 3097752 w 3097752"/>
              <a:gd name="connsiteY1" fmla="*/ 37804 h 2091911"/>
              <a:gd name="connsiteX2" fmla="*/ 3088339 w 3097752"/>
              <a:gd name="connsiteY2" fmla="*/ 2053811 h 2091911"/>
              <a:gd name="connsiteX3" fmla="*/ 1276573 w 3097752"/>
              <a:gd name="connsiteY3" fmla="*/ 2067257 h 2091911"/>
              <a:gd name="connsiteX4" fmla="*/ 1427179 w 3097752"/>
              <a:gd name="connsiteY4" fmla="*/ 1916651 h 2091911"/>
              <a:gd name="connsiteX5" fmla="*/ 2295859 w 3097752"/>
              <a:gd name="connsiteY5" fmla="*/ 1688051 h 2091911"/>
              <a:gd name="connsiteX6" fmla="*/ 2562559 w 3097752"/>
              <a:gd name="connsiteY6" fmla="*/ 1672811 h 2091911"/>
              <a:gd name="connsiteX7" fmla="*/ 2676859 w 3097752"/>
              <a:gd name="connsiteY7" fmla="*/ 1596611 h 2091911"/>
              <a:gd name="connsiteX8" fmla="*/ 2737819 w 3097752"/>
              <a:gd name="connsiteY8" fmla="*/ 1489931 h 2091911"/>
              <a:gd name="connsiteX9" fmla="*/ 2722579 w 3097752"/>
              <a:gd name="connsiteY9" fmla="*/ 407891 h 2091911"/>
              <a:gd name="connsiteX10" fmla="*/ 2699719 w 3097752"/>
              <a:gd name="connsiteY10" fmla="*/ 263111 h 2091911"/>
              <a:gd name="connsiteX11" fmla="*/ 2509219 w 3097752"/>
              <a:gd name="connsiteY11" fmla="*/ 171671 h 2091911"/>
              <a:gd name="connsiteX12" fmla="*/ 284179 w 3097752"/>
              <a:gd name="connsiteY12" fmla="*/ 179291 h 2091911"/>
              <a:gd name="connsiteX13" fmla="*/ 147019 w 3097752"/>
              <a:gd name="connsiteY13" fmla="*/ 225011 h 2091911"/>
              <a:gd name="connsiteX14" fmla="*/ 55579 w 3097752"/>
              <a:gd name="connsiteY14" fmla="*/ 377411 h 2091911"/>
              <a:gd name="connsiteX15" fmla="*/ 63199 w 3097752"/>
              <a:gd name="connsiteY15" fmla="*/ 1451831 h 2091911"/>
              <a:gd name="connsiteX16" fmla="*/ 93679 w 3097752"/>
              <a:gd name="connsiteY16" fmla="*/ 1558511 h 2091911"/>
              <a:gd name="connsiteX17" fmla="*/ 139399 w 3097752"/>
              <a:gd name="connsiteY17" fmla="*/ 1634711 h 2091911"/>
              <a:gd name="connsiteX18" fmla="*/ 268939 w 3097752"/>
              <a:gd name="connsiteY18" fmla="*/ 1688051 h 2091911"/>
              <a:gd name="connsiteX19" fmla="*/ 1602439 w 3097752"/>
              <a:gd name="connsiteY19" fmla="*/ 1680431 h 2091911"/>
              <a:gd name="connsiteX20" fmla="*/ 1418598 w 3097752"/>
              <a:gd name="connsiteY20" fmla="*/ 1910858 h 2091911"/>
              <a:gd name="connsiteX21" fmla="*/ 1272857 w 3097752"/>
              <a:gd name="connsiteY21" fmla="*/ 2076671 h 2091911"/>
              <a:gd name="connsiteX22" fmla="*/ 1030939 w 3097752"/>
              <a:gd name="connsiteY22" fmla="*/ 2084291 h 2091911"/>
              <a:gd name="connsiteX23" fmla="*/ 1030939 w 3097752"/>
              <a:gd name="connsiteY23" fmla="*/ 1749011 h 2091911"/>
              <a:gd name="connsiteX24" fmla="*/ 817579 w 3097752"/>
              <a:gd name="connsiteY24" fmla="*/ 1947131 h 2091911"/>
              <a:gd name="connsiteX25" fmla="*/ 665179 w 3097752"/>
              <a:gd name="connsiteY25" fmla="*/ 1947131 h 2091911"/>
              <a:gd name="connsiteX26" fmla="*/ 672799 w 3097752"/>
              <a:gd name="connsiteY26" fmla="*/ 2091911 h 2091911"/>
              <a:gd name="connsiteX27" fmla="*/ 2239 w 3097752"/>
              <a:gd name="connsiteY27" fmla="*/ 2091911 h 2091911"/>
              <a:gd name="connsiteX28" fmla="*/ 0 w 3097752"/>
              <a:gd name="connsiteY28" fmla="*/ 0 h 2091911"/>
              <a:gd name="connsiteX0" fmla="*/ 0 w 3097752"/>
              <a:gd name="connsiteY0" fmla="*/ 50 h 2054107"/>
              <a:gd name="connsiteX1" fmla="*/ 3097752 w 3097752"/>
              <a:gd name="connsiteY1" fmla="*/ 0 h 2054107"/>
              <a:gd name="connsiteX2" fmla="*/ 3088339 w 3097752"/>
              <a:gd name="connsiteY2" fmla="*/ 2016007 h 2054107"/>
              <a:gd name="connsiteX3" fmla="*/ 1276573 w 3097752"/>
              <a:gd name="connsiteY3" fmla="*/ 2029453 h 2054107"/>
              <a:gd name="connsiteX4" fmla="*/ 1427179 w 3097752"/>
              <a:gd name="connsiteY4" fmla="*/ 1878847 h 2054107"/>
              <a:gd name="connsiteX5" fmla="*/ 2295859 w 3097752"/>
              <a:gd name="connsiteY5" fmla="*/ 1650247 h 2054107"/>
              <a:gd name="connsiteX6" fmla="*/ 2562559 w 3097752"/>
              <a:gd name="connsiteY6" fmla="*/ 1635007 h 2054107"/>
              <a:gd name="connsiteX7" fmla="*/ 2676859 w 3097752"/>
              <a:gd name="connsiteY7" fmla="*/ 1558807 h 2054107"/>
              <a:gd name="connsiteX8" fmla="*/ 2737819 w 3097752"/>
              <a:gd name="connsiteY8" fmla="*/ 1452127 h 2054107"/>
              <a:gd name="connsiteX9" fmla="*/ 2722579 w 3097752"/>
              <a:gd name="connsiteY9" fmla="*/ 370087 h 2054107"/>
              <a:gd name="connsiteX10" fmla="*/ 2699719 w 3097752"/>
              <a:gd name="connsiteY10" fmla="*/ 225307 h 2054107"/>
              <a:gd name="connsiteX11" fmla="*/ 2509219 w 3097752"/>
              <a:gd name="connsiteY11" fmla="*/ 133867 h 2054107"/>
              <a:gd name="connsiteX12" fmla="*/ 284179 w 3097752"/>
              <a:gd name="connsiteY12" fmla="*/ 141487 h 2054107"/>
              <a:gd name="connsiteX13" fmla="*/ 147019 w 3097752"/>
              <a:gd name="connsiteY13" fmla="*/ 187207 h 2054107"/>
              <a:gd name="connsiteX14" fmla="*/ 55579 w 3097752"/>
              <a:gd name="connsiteY14" fmla="*/ 339607 h 2054107"/>
              <a:gd name="connsiteX15" fmla="*/ 63199 w 3097752"/>
              <a:gd name="connsiteY15" fmla="*/ 1414027 h 2054107"/>
              <a:gd name="connsiteX16" fmla="*/ 93679 w 3097752"/>
              <a:gd name="connsiteY16" fmla="*/ 1520707 h 2054107"/>
              <a:gd name="connsiteX17" fmla="*/ 139399 w 3097752"/>
              <a:gd name="connsiteY17" fmla="*/ 1596907 h 2054107"/>
              <a:gd name="connsiteX18" fmla="*/ 268939 w 3097752"/>
              <a:gd name="connsiteY18" fmla="*/ 1650247 h 2054107"/>
              <a:gd name="connsiteX19" fmla="*/ 1602439 w 3097752"/>
              <a:gd name="connsiteY19" fmla="*/ 1642627 h 2054107"/>
              <a:gd name="connsiteX20" fmla="*/ 1418598 w 3097752"/>
              <a:gd name="connsiteY20" fmla="*/ 1873054 h 2054107"/>
              <a:gd name="connsiteX21" fmla="*/ 1272857 w 3097752"/>
              <a:gd name="connsiteY21" fmla="*/ 2038867 h 2054107"/>
              <a:gd name="connsiteX22" fmla="*/ 1030939 w 3097752"/>
              <a:gd name="connsiteY22" fmla="*/ 2046487 h 2054107"/>
              <a:gd name="connsiteX23" fmla="*/ 1030939 w 3097752"/>
              <a:gd name="connsiteY23" fmla="*/ 1711207 h 2054107"/>
              <a:gd name="connsiteX24" fmla="*/ 817579 w 3097752"/>
              <a:gd name="connsiteY24" fmla="*/ 1909327 h 2054107"/>
              <a:gd name="connsiteX25" fmla="*/ 665179 w 3097752"/>
              <a:gd name="connsiteY25" fmla="*/ 1909327 h 2054107"/>
              <a:gd name="connsiteX26" fmla="*/ 672799 w 3097752"/>
              <a:gd name="connsiteY26" fmla="*/ 2054107 h 2054107"/>
              <a:gd name="connsiteX27" fmla="*/ 2239 w 3097752"/>
              <a:gd name="connsiteY27" fmla="*/ 2054107 h 2054107"/>
              <a:gd name="connsiteX28" fmla="*/ 0 w 3097752"/>
              <a:gd name="connsiteY28" fmla="*/ 50 h 2054107"/>
              <a:gd name="connsiteX0" fmla="*/ 0 w 3112992"/>
              <a:gd name="connsiteY0" fmla="*/ 15192 h 2069249"/>
              <a:gd name="connsiteX1" fmla="*/ 3112992 w 3112992"/>
              <a:gd name="connsiteY1" fmla="*/ 0 h 2069249"/>
              <a:gd name="connsiteX2" fmla="*/ 3088339 w 3112992"/>
              <a:gd name="connsiteY2" fmla="*/ 2031149 h 2069249"/>
              <a:gd name="connsiteX3" fmla="*/ 1276573 w 3112992"/>
              <a:gd name="connsiteY3" fmla="*/ 2044595 h 2069249"/>
              <a:gd name="connsiteX4" fmla="*/ 1427179 w 3112992"/>
              <a:gd name="connsiteY4" fmla="*/ 1893989 h 2069249"/>
              <a:gd name="connsiteX5" fmla="*/ 2295859 w 3112992"/>
              <a:gd name="connsiteY5" fmla="*/ 1665389 h 2069249"/>
              <a:gd name="connsiteX6" fmla="*/ 2562559 w 3112992"/>
              <a:gd name="connsiteY6" fmla="*/ 1650149 h 2069249"/>
              <a:gd name="connsiteX7" fmla="*/ 2676859 w 3112992"/>
              <a:gd name="connsiteY7" fmla="*/ 1573949 h 2069249"/>
              <a:gd name="connsiteX8" fmla="*/ 2737819 w 3112992"/>
              <a:gd name="connsiteY8" fmla="*/ 1467269 h 2069249"/>
              <a:gd name="connsiteX9" fmla="*/ 2722579 w 3112992"/>
              <a:gd name="connsiteY9" fmla="*/ 385229 h 2069249"/>
              <a:gd name="connsiteX10" fmla="*/ 2699719 w 3112992"/>
              <a:gd name="connsiteY10" fmla="*/ 240449 h 2069249"/>
              <a:gd name="connsiteX11" fmla="*/ 2509219 w 3112992"/>
              <a:gd name="connsiteY11" fmla="*/ 149009 h 2069249"/>
              <a:gd name="connsiteX12" fmla="*/ 284179 w 3112992"/>
              <a:gd name="connsiteY12" fmla="*/ 156629 h 2069249"/>
              <a:gd name="connsiteX13" fmla="*/ 147019 w 3112992"/>
              <a:gd name="connsiteY13" fmla="*/ 202349 h 2069249"/>
              <a:gd name="connsiteX14" fmla="*/ 55579 w 3112992"/>
              <a:gd name="connsiteY14" fmla="*/ 354749 h 2069249"/>
              <a:gd name="connsiteX15" fmla="*/ 63199 w 3112992"/>
              <a:gd name="connsiteY15" fmla="*/ 1429169 h 2069249"/>
              <a:gd name="connsiteX16" fmla="*/ 93679 w 3112992"/>
              <a:gd name="connsiteY16" fmla="*/ 1535849 h 2069249"/>
              <a:gd name="connsiteX17" fmla="*/ 139399 w 3112992"/>
              <a:gd name="connsiteY17" fmla="*/ 1612049 h 2069249"/>
              <a:gd name="connsiteX18" fmla="*/ 268939 w 3112992"/>
              <a:gd name="connsiteY18" fmla="*/ 1665389 h 2069249"/>
              <a:gd name="connsiteX19" fmla="*/ 1602439 w 3112992"/>
              <a:gd name="connsiteY19" fmla="*/ 1657769 h 2069249"/>
              <a:gd name="connsiteX20" fmla="*/ 1418598 w 3112992"/>
              <a:gd name="connsiteY20" fmla="*/ 1888196 h 2069249"/>
              <a:gd name="connsiteX21" fmla="*/ 1272857 w 3112992"/>
              <a:gd name="connsiteY21" fmla="*/ 2054009 h 2069249"/>
              <a:gd name="connsiteX22" fmla="*/ 1030939 w 3112992"/>
              <a:gd name="connsiteY22" fmla="*/ 2061629 h 2069249"/>
              <a:gd name="connsiteX23" fmla="*/ 1030939 w 3112992"/>
              <a:gd name="connsiteY23" fmla="*/ 1726349 h 2069249"/>
              <a:gd name="connsiteX24" fmla="*/ 817579 w 3112992"/>
              <a:gd name="connsiteY24" fmla="*/ 1924469 h 2069249"/>
              <a:gd name="connsiteX25" fmla="*/ 665179 w 3112992"/>
              <a:gd name="connsiteY25" fmla="*/ 1924469 h 2069249"/>
              <a:gd name="connsiteX26" fmla="*/ 672799 w 3112992"/>
              <a:gd name="connsiteY26" fmla="*/ 2069249 h 2069249"/>
              <a:gd name="connsiteX27" fmla="*/ 2239 w 3112992"/>
              <a:gd name="connsiteY27" fmla="*/ 2069249 h 2069249"/>
              <a:gd name="connsiteX28" fmla="*/ 0 w 3112992"/>
              <a:gd name="connsiteY28" fmla="*/ 15192 h 2069249"/>
              <a:gd name="connsiteX0" fmla="*/ 0 w 3112992"/>
              <a:gd name="connsiteY0" fmla="*/ 51 h 2069249"/>
              <a:gd name="connsiteX1" fmla="*/ 3112992 w 3112992"/>
              <a:gd name="connsiteY1" fmla="*/ 0 h 2069249"/>
              <a:gd name="connsiteX2" fmla="*/ 3088339 w 3112992"/>
              <a:gd name="connsiteY2" fmla="*/ 2031149 h 2069249"/>
              <a:gd name="connsiteX3" fmla="*/ 1276573 w 3112992"/>
              <a:gd name="connsiteY3" fmla="*/ 2044595 h 2069249"/>
              <a:gd name="connsiteX4" fmla="*/ 1427179 w 3112992"/>
              <a:gd name="connsiteY4" fmla="*/ 1893989 h 2069249"/>
              <a:gd name="connsiteX5" fmla="*/ 2295859 w 3112992"/>
              <a:gd name="connsiteY5" fmla="*/ 1665389 h 2069249"/>
              <a:gd name="connsiteX6" fmla="*/ 2562559 w 3112992"/>
              <a:gd name="connsiteY6" fmla="*/ 1650149 h 2069249"/>
              <a:gd name="connsiteX7" fmla="*/ 2676859 w 3112992"/>
              <a:gd name="connsiteY7" fmla="*/ 1573949 h 2069249"/>
              <a:gd name="connsiteX8" fmla="*/ 2737819 w 3112992"/>
              <a:gd name="connsiteY8" fmla="*/ 1467269 h 2069249"/>
              <a:gd name="connsiteX9" fmla="*/ 2722579 w 3112992"/>
              <a:gd name="connsiteY9" fmla="*/ 385229 h 2069249"/>
              <a:gd name="connsiteX10" fmla="*/ 2699719 w 3112992"/>
              <a:gd name="connsiteY10" fmla="*/ 240449 h 2069249"/>
              <a:gd name="connsiteX11" fmla="*/ 2509219 w 3112992"/>
              <a:gd name="connsiteY11" fmla="*/ 149009 h 2069249"/>
              <a:gd name="connsiteX12" fmla="*/ 284179 w 3112992"/>
              <a:gd name="connsiteY12" fmla="*/ 156629 h 2069249"/>
              <a:gd name="connsiteX13" fmla="*/ 147019 w 3112992"/>
              <a:gd name="connsiteY13" fmla="*/ 202349 h 2069249"/>
              <a:gd name="connsiteX14" fmla="*/ 55579 w 3112992"/>
              <a:gd name="connsiteY14" fmla="*/ 354749 h 2069249"/>
              <a:gd name="connsiteX15" fmla="*/ 63199 w 3112992"/>
              <a:gd name="connsiteY15" fmla="*/ 1429169 h 2069249"/>
              <a:gd name="connsiteX16" fmla="*/ 93679 w 3112992"/>
              <a:gd name="connsiteY16" fmla="*/ 1535849 h 2069249"/>
              <a:gd name="connsiteX17" fmla="*/ 139399 w 3112992"/>
              <a:gd name="connsiteY17" fmla="*/ 1612049 h 2069249"/>
              <a:gd name="connsiteX18" fmla="*/ 268939 w 3112992"/>
              <a:gd name="connsiteY18" fmla="*/ 1665389 h 2069249"/>
              <a:gd name="connsiteX19" fmla="*/ 1602439 w 3112992"/>
              <a:gd name="connsiteY19" fmla="*/ 1657769 h 2069249"/>
              <a:gd name="connsiteX20" fmla="*/ 1418598 w 3112992"/>
              <a:gd name="connsiteY20" fmla="*/ 1888196 h 2069249"/>
              <a:gd name="connsiteX21" fmla="*/ 1272857 w 3112992"/>
              <a:gd name="connsiteY21" fmla="*/ 2054009 h 2069249"/>
              <a:gd name="connsiteX22" fmla="*/ 1030939 w 3112992"/>
              <a:gd name="connsiteY22" fmla="*/ 2061629 h 2069249"/>
              <a:gd name="connsiteX23" fmla="*/ 1030939 w 3112992"/>
              <a:gd name="connsiteY23" fmla="*/ 1726349 h 2069249"/>
              <a:gd name="connsiteX24" fmla="*/ 817579 w 3112992"/>
              <a:gd name="connsiteY24" fmla="*/ 1924469 h 2069249"/>
              <a:gd name="connsiteX25" fmla="*/ 665179 w 3112992"/>
              <a:gd name="connsiteY25" fmla="*/ 1924469 h 2069249"/>
              <a:gd name="connsiteX26" fmla="*/ 672799 w 3112992"/>
              <a:gd name="connsiteY26" fmla="*/ 2069249 h 2069249"/>
              <a:gd name="connsiteX27" fmla="*/ 2239 w 3112992"/>
              <a:gd name="connsiteY27" fmla="*/ 2069249 h 2069249"/>
              <a:gd name="connsiteX28" fmla="*/ 0 w 3112992"/>
              <a:gd name="connsiteY28" fmla="*/ 51 h 2069249"/>
              <a:gd name="connsiteX0" fmla="*/ 0 w 3090132"/>
              <a:gd name="connsiteY0" fmla="*/ 51 h 2069249"/>
              <a:gd name="connsiteX1" fmla="*/ 3090132 w 3090132"/>
              <a:gd name="connsiteY1" fmla="*/ 0 h 2069249"/>
              <a:gd name="connsiteX2" fmla="*/ 3088339 w 3090132"/>
              <a:gd name="connsiteY2" fmla="*/ 2031149 h 2069249"/>
              <a:gd name="connsiteX3" fmla="*/ 1276573 w 3090132"/>
              <a:gd name="connsiteY3" fmla="*/ 2044595 h 2069249"/>
              <a:gd name="connsiteX4" fmla="*/ 1427179 w 3090132"/>
              <a:gd name="connsiteY4" fmla="*/ 1893989 h 2069249"/>
              <a:gd name="connsiteX5" fmla="*/ 2295859 w 3090132"/>
              <a:gd name="connsiteY5" fmla="*/ 1665389 h 2069249"/>
              <a:gd name="connsiteX6" fmla="*/ 2562559 w 3090132"/>
              <a:gd name="connsiteY6" fmla="*/ 1650149 h 2069249"/>
              <a:gd name="connsiteX7" fmla="*/ 2676859 w 3090132"/>
              <a:gd name="connsiteY7" fmla="*/ 1573949 h 2069249"/>
              <a:gd name="connsiteX8" fmla="*/ 2737819 w 3090132"/>
              <a:gd name="connsiteY8" fmla="*/ 1467269 h 2069249"/>
              <a:gd name="connsiteX9" fmla="*/ 2722579 w 3090132"/>
              <a:gd name="connsiteY9" fmla="*/ 385229 h 2069249"/>
              <a:gd name="connsiteX10" fmla="*/ 2699719 w 3090132"/>
              <a:gd name="connsiteY10" fmla="*/ 240449 h 2069249"/>
              <a:gd name="connsiteX11" fmla="*/ 2509219 w 3090132"/>
              <a:gd name="connsiteY11" fmla="*/ 149009 h 2069249"/>
              <a:gd name="connsiteX12" fmla="*/ 284179 w 3090132"/>
              <a:gd name="connsiteY12" fmla="*/ 156629 h 2069249"/>
              <a:gd name="connsiteX13" fmla="*/ 147019 w 3090132"/>
              <a:gd name="connsiteY13" fmla="*/ 202349 h 2069249"/>
              <a:gd name="connsiteX14" fmla="*/ 55579 w 3090132"/>
              <a:gd name="connsiteY14" fmla="*/ 354749 h 2069249"/>
              <a:gd name="connsiteX15" fmla="*/ 63199 w 3090132"/>
              <a:gd name="connsiteY15" fmla="*/ 1429169 h 2069249"/>
              <a:gd name="connsiteX16" fmla="*/ 93679 w 3090132"/>
              <a:gd name="connsiteY16" fmla="*/ 1535849 h 2069249"/>
              <a:gd name="connsiteX17" fmla="*/ 139399 w 3090132"/>
              <a:gd name="connsiteY17" fmla="*/ 1612049 h 2069249"/>
              <a:gd name="connsiteX18" fmla="*/ 268939 w 3090132"/>
              <a:gd name="connsiteY18" fmla="*/ 1665389 h 2069249"/>
              <a:gd name="connsiteX19" fmla="*/ 1602439 w 3090132"/>
              <a:gd name="connsiteY19" fmla="*/ 1657769 h 2069249"/>
              <a:gd name="connsiteX20" fmla="*/ 1418598 w 3090132"/>
              <a:gd name="connsiteY20" fmla="*/ 1888196 h 2069249"/>
              <a:gd name="connsiteX21" fmla="*/ 1272857 w 3090132"/>
              <a:gd name="connsiteY21" fmla="*/ 2054009 h 2069249"/>
              <a:gd name="connsiteX22" fmla="*/ 1030939 w 3090132"/>
              <a:gd name="connsiteY22" fmla="*/ 2061629 h 2069249"/>
              <a:gd name="connsiteX23" fmla="*/ 1030939 w 3090132"/>
              <a:gd name="connsiteY23" fmla="*/ 1726349 h 2069249"/>
              <a:gd name="connsiteX24" fmla="*/ 817579 w 3090132"/>
              <a:gd name="connsiteY24" fmla="*/ 1924469 h 2069249"/>
              <a:gd name="connsiteX25" fmla="*/ 665179 w 3090132"/>
              <a:gd name="connsiteY25" fmla="*/ 1924469 h 2069249"/>
              <a:gd name="connsiteX26" fmla="*/ 672799 w 3090132"/>
              <a:gd name="connsiteY26" fmla="*/ 2069249 h 2069249"/>
              <a:gd name="connsiteX27" fmla="*/ 2239 w 3090132"/>
              <a:gd name="connsiteY27" fmla="*/ 2069249 h 2069249"/>
              <a:gd name="connsiteX28" fmla="*/ 0 w 3090132"/>
              <a:gd name="connsiteY28" fmla="*/ 51 h 2069249"/>
              <a:gd name="connsiteX0" fmla="*/ 0 w 3097752"/>
              <a:gd name="connsiteY0" fmla="*/ 0 h 2091911"/>
              <a:gd name="connsiteX1" fmla="*/ 3097752 w 3097752"/>
              <a:gd name="connsiteY1" fmla="*/ 22662 h 2091911"/>
              <a:gd name="connsiteX2" fmla="*/ 3095959 w 3097752"/>
              <a:gd name="connsiteY2" fmla="*/ 2053811 h 2091911"/>
              <a:gd name="connsiteX3" fmla="*/ 1284193 w 3097752"/>
              <a:gd name="connsiteY3" fmla="*/ 2067257 h 2091911"/>
              <a:gd name="connsiteX4" fmla="*/ 1434799 w 3097752"/>
              <a:gd name="connsiteY4" fmla="*/ 1916651 h 2091911"/>
              <a:gd name="connsiteX5" fmla="*/ 2303479 w 3097752"/>
              <a:gd name="connsiteY5" fmla="*/ 1688051 h 2091911"/>
              <a:gd name="connsiteX6" fmla="*/ 2570179 w 3097752"/>
              <a:gd name="connsiteY6" fmla="*/ 1672811 h 2091911"/>
              <a:gd name="connsiteX7" fmla="*/ 2684479 w 3097752"/>
              <a:gd name="connsiteY7" fmla="*/ 1596611 h 2091911"/>
              <a:gd name="connsiteX8" fmla="*/ 2745439 w 3097752"/>
              <a:gd name="connsiteY8" fmla="*/ 1489931 h 2091911"/>
              <a:gd name="connsiteX9" fmla="*/ 2730199 w 3097752"/>
              <a:gd name="connsiteY9" fmla="*/ 407891 h 2091911"/>
              <a:gd name="connsiteX10" fmla="*/ 2707339 w 3097752"/>
              <a:gd name="connsiteY10" fmla="*/ 263111 h 2091911"/>
              <a:gd name="connsiteX11" fmla="*/ 2516839 w 3097752"/>
              <a:gd name="connsiteY11" fmla="*/ 171671 h 2091911"/>
              <a:gd name="connsiteX12" fmla="*/ 291799 w 3097752"/>
              <a:gd name="connsiteY12" fmla="*/ 179291 h 2091911"/>
              <a:gd name="connsiteX13" fmla="*/ 154639 w 3097752"/>
              <a:gd name="connsiteY13" fmla="*/ 225011 h 2091911"/>
              <a:gd name="connsiteX14" fmla="*/ 63199 w 3097752"/>
              <a:gd name="connsiteY14" fmla="*/ 377411 h 2091911"/>
              <a:gd name="connsiteX15" fmla="*/ 70819 w 3097752"/>
              <a:gd name="connsiteY15" fmla="*/ 1451831 h 2091911"/>
              <a:gd name="connsiteX16" fmla="*/ 101299 w 3097752"/>
              <a:gd name="connsiteY16" fmla="*/ 1558511 h 2091911"/>
              <a:gd name="connsiteX17" fmla="*/ 147019 w 3097752"/>
              <a:gd name="connsiteY17" fmla="*/ 1634711 h 2091911"/>
              <a:gd name="connsiteX18" fmla="*/ 276559 w 3097752"/>
              <a:gd name="connsiteY18" fmla="*/ 1688051 h 2091911"/>
              <a:gd name="connsiteX19" fmla="*/ 1610059 w 3097752"/>
              <a:gd name="connsiteY19" fmla="*/ 1680431 h 2091911"/>
              <a:gd name="connsiteX20" fmla="*/ 1426218 w 3097752"/>
              <a:gd name="connsiteY20" fmla="*/ 1910858 h 2091911"/>
              <a:gd name="connsiteX21" fmla="*/ 1280477 w 3097752"/>
              <a:gd name="connsiteY21" fmla="*/ 2076671 h 2091911"/>
              <a:gd name="connsiteX22" fmla="*/ 1038559 w 3097752"/>
              <a:gd name="connsiteY22" fmla="*/ 2084291 h 2091911"/>
              <a:gd name="connsiteX23" fmla="*/ 1038559 w 3097752"/>
              <a:gd name="connsiteY23" fmla="*/ 1749011 h 2091911"/>
              <a:gd name="connsiteX24" fmla="*/ 825199 w 3097752"/>
              <a:gd name="connsiteY24" fmla="*/ 1947131 h 2091911"/>
              <a:gd name="connsiteX25" fmla="*/ 672799 w 3097752"/>
              <a:gd name="connsiteY25" fmla="*/ 1947131 h 2091911"/>
              <a:gd name="connsiteX26" fmla="*/ 680419 w 3097752"/>
              <a:gd name="connsiteY26" fmla="*/ 2091911 h 2091911"/>
              <a:gd name="connsiteX27" fmla="*/ 9859 w 3097752"/>
              <a:gd name="connsiteY27" fmla="*/ 2091911 h 2091911"/>
              <a:gd name="connsiteX28" fmla="*/ 0 w 3097752"/>
              <a:gd name="connsiteY28" fmla="*/ 0 h 2091911"/>
              <a:gd name="connsiteX0" fmla="*/ 0 w 3096298"/>
              <a:gd name="connsiteY0" fmla="*/ 0 h 2091911"/>
              <a:gd name="connsiteX1" fmla="*/ 3082512 w 3096298"/>
              <a:gd name="connsiteY1" fmla="*/ 7520 h 2091911"/>
              <a:gd name="connsiteX2" fmla="*/ 3095959 w 3096298"/>
              <a:gd name="connsiteY2" fmla="*/ 2053811 h 2091911"/>
              <a:gd name="connsiteX3" fmla="*/ 1284193 w 3096298"/>
              <a:gd name="connsiteY3" fmla="*/ 2067257 h 2091911"/>
              <a:gd name="connsiteX4" fmla="*/ 1434799 w 3096298"/>
              <a:gd name="connsiteY4" fmla="*/ 1916651 h 2091911"/>
              <a:gd name="connsiteX5" fmla="*/ 2303479 w 3096298"/>
              <a:gd name="connsiteY5" fmla="*/ 1688051 h 2091911"/>
              <a:gd name="connsiteX6" fmla="*/ 2570179 w 3096298"/>
              <a:gd name="connsiteY6" fmla="*/ 1672811 h 2091911"/>
              <a:gd name="connsiteX7" fmla="*/ 2684479 w 3096298"/>
              <a:gd name="connsiteY7" fmla="*/ 1596611 h 2091911"/>
              <a:gd name="connsiteX8" fmla="*/ 2745439 w 3096298"/>
              <a:gd name="connsiteY8" fmla="*/ 1489931 h 2091911"/>
              <a:gd name="connsiteX9" fmla="*/ 2730199 w 3096298"/>
              <a:gd name="connsiteY9" fmla="*/ 407891 h 2091911"/>
              <a:gd name="connsiteX10" fmla="*/ 2707339 w 3096298"/>
              <a:gd name="connsiteY10" fmla="*/ 263111 h 2091911"/>
              <a:gd name="connsiteX11" fmla="*/ 2516839 w 3096298"/>
              <a:gd name="connsiteY11" fmla="*/ 171671 h 2091911"/>
              <a:gd name="connsiteX12" fmla="*/ 291799 w 3096298"/>
              <a:gd name="connsiteY12" fmla="*/ 179291 h 2091911"/>
              <a:gd name="connsiteX13" fmla="*/ 154639 w 3096298"/>
              <a:gd name="connsiteY13" fmla="*/ 225011 h 2091911"/>
              <a:gd name="connsiteX14" fmla="*/ 63199 w 3096298"/>
              <a:gd name="connsiteY14" fmla="*/ 377411 h 2091911"/>
              <a:gd name="connsiteX15" fmla="*/ 70819 w 3096298"/>
              <a:gd name="connsiteY15" fmla="*/ 1451831 h 2091911"/>
              <a:gd name="connsiteX16" fmla="*/ 101299 w 3096298"/>
              <a:gd name="connsiteY16" fmla="*/ 1558511 h 2091911"/>
              <a:gd name="connsiteX17" fmla="*/ 147019 w 3096298"/>
              <a:gd name="connsiteY17" fmla="*/ 1634711 h 2091911"/>
              <a:gd name="connsiteX18" fmla="*/ 276559 w 3096298"/>
              <a:gd name="connsiteY18" fmla="*/ 1688051 h 2091911"/>
              <a:gd name="connsiteX19" fmla="*/ 1610059 w 3096298"/>
              <a:gd name="connsiteY19" fmla="*/ 1680431 h 2091911"/>
              <a:gd name="connsiteX20" fmla="*/ 1426218 w 3096298"/>
              <a:gd name="connsiteY20" fmla="*/ 1910858 h 2091911"/>
              <a:gd name="connsiteX21" fmla="*/ 1280477 w 3096298"/>
              <a:gd name="connsiteY21" fmla="*/ 2076671 h 2091911"/>
              <a:gd name="connsiteX22" fmla="*/ 1038559 w 3096298"/>
              <a:gd name="connsiteY22" fmla="*/ 2084291 h 2091911"/>
              <a:gd name="connsiteX23" fmla="*/ 1038559 w 3096298"/>
              <a:gd name="connsiteY23" fmla="*/ 1749011 h 2091911"/>
              <a:gd name="connsiteX24" fmla="*/ 825199 w 3096298"/>
              <a:gd name="connsiteY24" fmla="*/ 1947131 h 2091911"/>
              <a:gd name="connsiteX25" fmla="*/ 672799 w 3096298"/>
              <a:gd name="connsiteY25" fmla="*/ 1947131 h 2091911"/>
              <a:gd name="connsiteX26" fmla="*/ 680419 w 3096298"/>
              <a:gd name="connsiteY26" fmla="*/ 2091911 h 2091911"/>
              <a:gd name="connsiteX27" fmla="*/ 9859 w 3096298"/>
              <a:gd name="connsiteY27" fmla="*/ 2091911 h 2091911"/>
              <a:gd name="connsiteX28" fmla="*/ 0 w 3096298"/>
              <a:gd name="connsiteY28" fmla="*/ 0 h 2091911"/>
              <a:gd name="connsiteX0" fmla="*/ 0 w 3096483"/>
              <a:gd name="connsiteY0" fmla="*/ 0 h 2091911"/>
              <a:gd name="connsiteX1" fmla="*/ 3090132 w 3096483"/>
              <a:gd name="connsiteY1" fmla="*/ 7520 h 2091911"/>
              <a:gd name="connsiteX2" fmla="*/ 3095959 w 3096483"/>
              <a:gd name="connsiteY2" fmla="*/ 2053811 h 2091911"/>
              <a:gd name="connsiteX3" fmla="*/ 1284193 w 3096483"/>
              <a:gd name="connsiteY3" fmla="*/ 2067257 h 2091911"/>
              <a:gd name="connsiteX4" fmla="*/ 1434799 w 3096483"/>
              <a:gd name="connsiteY4" fmla="*/ 1916651 h 2091911"/>
              <a:gd name="connsiteX5" fmla="*/ 2303479 w 3096483"/>
              <a:gd name="connsiteY5" fmla="*/ 1688051 h 2091911"/>
              <a:gd name="connsiteX6" fmla="*/ 2570179 w 3096483"/>
              <a:gd name="connsiteY6" fmla="*/ 1672811 h 2091911"/>
              <a:gd name="connsiteX7" fmla="*/ 2684479 w 3096483"/>
              <a:gd name="connsiteY7" fmla="*/ 1596611 h 2091911"/>
              <a:gd name="connsiteX8" fmla="*/ 2745439 w 3096483"/>
              <a:gd name="connsiteY8" fmla="*/ 1489931 h 2091911"/>
              <a:gd name="connsiteX9" fmla="*/ 2730199 w 3096483"/>
              <a:gd name="connsiteY9" fmla="*/ 407891 h 2091911"/>
              <a:gd name="connsiteX10" fmla="*/ 2707339 w 3096483"/>
              <a:gd name="connsiteY10" fmla="*/ 263111 h 2091911"/>
              <a:gd name="connsiteX11" fmla="*/ 2516839 w 3096483"/>
              <a:gd name="connsiteY11" fmla="*/ 171671 h 2091911"/>
              <a:gd name="connsiteX12" fmla="*/ 291799 w 3096483"/>
              <a:gd name="connsiteY12" fmla="*/ 179291 h 2091911"/>
              <a:gd name="connsiteX13" fmla="*/ 154639 w 3096483"/>
              <a:gd name="connsiteY13" fmla="*/ 225011 h 2091911"/>
              <a:gd name="connsiteX14" fmla="*/ 63199 w 3096483"/>
              <a:gd name="connsiteY14" fmla="*/ 377411 h 2091911"/>
              <a:gd name="connsiteX15" fmla="*/ 70819 w 3096483"/>
              <a:gd name="connsiteY15" fmla="*/ 1451831 h 2091911"/>
              <a:gd name="connsiteX16" fmla="*/ 101299 w 3096483"/>
              <a:gd name="connsiteY16" fmla="*/ 1558511 h 2091911"/>
              <a:gd name="connsiteX17" fmla="*/ 147019 w 3096483"/>
              <a:gd name="connsiteY17" fmla="*/ 1634711 h 2091911"/>
              <a:gd name="connsiteX18" fmla="*/ 276559 w 3096483"/>
              <a:gd name="connsiteY18" fmla="*/ 1688051 h 2091911"/>
              <a:gd name="connsiteX19" fmla="*/ 1610059 w 3096483"/>
              <a:gd name="connsiteY19" fmla="*/ 1680431 h 2091911"/>
              <a:gd name="connsiteX20" fmla="*/ 1426218 w 3096483"/>
              <a:gd name="connsiteY20" fmla="*/ 1910858 h 2091911"/>
              <a:gd name="connsiteX21" fmla="*/ 1280477 w 3096483"/>
              <a:gd name="connsiteY21" fmla="*/ 2076671 h 2091911"/>
              <a:gd name="connsiteX22" fmla="*/ 1038559 w 3096483"/>
              <a:gd name="connsiteY22" fmla="*/ 2084291 h 2091911"/>
              <a:gd name="connsiteX23" fmla="*/ 1038559 w 3096483"/>
              <a:gd name="connsiteY23" fmla="*/ 1749011 h 2091911"/>
              <a:gd name="connsiteX24" fmla="*/ 825199 w 3096483"/>
              <a:gd name="connsiteY24" fmla="*/ 1947131 h 2091911"/>
              <a:gd name="connsiteX25" fmla="*/ 672799 w 3096483"/>
              <a:gd name="connsiteY25" fmla="*/ 1947131 h 2091911"/>
              <a:gd name="connsiteX26" fmla="*/ 680419 w 3096483"/>
              <a:gd name="connsiteY26" fmla="*/ 2091911 h 2091911"/>
              <a:gd name="connsiteX27" fmla="*/ 9859 w 3096483"/>
              <a:gd name="connsiteY27" fmla="*/ 2091911 h 2091911"/>
              <a:gd name="connsiteX28" fmla="*/ 0 w 3096483"/>
              <a:gd name="connsiteY28" fmla="*/ 0 h 20919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96483" h="2091911">
                <a:moveTo>
                  <a:pt x="0" y="0"/>
                </a:moveTo>
                <a:lnTo>
                  <a:pt x="3090132" y="7520"/>
                </a:lnTo>
                <a:cubicBezTo>
                  <a:pt x="3086994" y="694664"/>
                  <a:pt x="3099097" y="1366667"/>
                  <a:pt x="3095959" y="2053811"/>
                </a:cubicBezTo>
                <a:lnTo>
                  <a:pt x="1284193" y="2067257"/>
                </a:lnTo>
                <a:lnTo>
                  <a:pt x="1434799" y="1916651"/>
                </a:lnTo>
                <a:lnTo>
                  <a:pt x="2303479" y="1688051"/>
                </a:lnTo>
                <a:lnTo>
                  <a:pt x="2570179" y="1672811"/>
                </a:lnTo>
                <a:lnTo>
                  <a:pt x="2684479" y="1596611"/>
                </a:lnTo>
                <a:lnTo>
                  <a:pt x="2745439" y="1489931"/>
                </a:lnTo>
                <a:lnTo>
                  <a:pt x="2730199" y="407891"/>
                </a:lnTo>
                <a:lnTo>
                  <a:pt x="2707339" y="263111"/>
                </a:lnTo>
                <a:lnTo>
                  <a:pt x="2516839" y="171671"/>
                </a:lnTo>
                <a:lnTo>
                  <a:pt x="291799" y="179291"/>
                </a:lnTo>
                <a:lnTo>
                  <a:pt x="154639" y="225011"/>
                </a:lnTo>
                <a:lnTo>
                  <a:pt x="63199" y="377411"/>
                </a:lnTo>
                <a:lnTo>
                  <a:pt x="70819" y="1451831"/>
                </a:lnTo>
                <a:lnTo>
                  <a:pt x="101299" y="1558511"/>
                </a:lnTo>
                <a:lnTo>
                  <a:pt x="147019" y="1634711"/>
                </a:lnTo>
                <a:lnTo>
                  <a:pt x="276559" y="1688051"/>
                </a:lnTo>
                <a:lnTo>
                  <a:pt x="1610059" y="1680431"/>
                </a:lnTo>
                <a:lnTo>
                  <a:pt x="1426218" y="1910858"/>
                </a:lnTo>
                <a:lnTo>
                  <a:pt x="1280477" y="2076671"/>
                </a:lnTo>
                <a:lnTo>
                  <a:pt x="1038559" y="2084291"/>
                </a:lnTo>
                <a:lnTo>
                  <a:pt x="1038559" y="1749011"/>
                </a:lnTo>
                <a:lnTo>
                  <a:pt x="825199" y="1947131"/>
                </a:lnTo>
                <a:lnTo>
                  <a:pt x="672799" y="1947131"/>
                </a:lnTo>
                <a:lnTo>
                  <a:pt x="680419" y="2091911"/>
                </a:lnTo>
                <a:lnTo>
                  <a:pt x="9859" y="2091911"/>
                </a:lnTo>
                <a:cubicBezTo>
                  <a:pt x="9113" y="1394607"/>
                  <a:pt x="746" y="697304"/>
                  <a:pt x="0" y="0"/>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6" name="Freeform: Shape 2155">
            <a:extLst>
              <a:ext uri="{FF2B5EF4-FFF2-40B4-BE49-F238E27FC236}">
                <a16:creationId xmlns:a16="http://schemas.microsoft.com/office/drawing/2014/main" id="{9AD96321-9E15-4135-965D-0209B1BE295A}"/>
              </a:ext>
            </a:extLst>
          </xdr:cNvPr>
          <xdr:cNvSpPr/>
        </xdr:nvSpPr>
        <xdr:spPr>
          <a:xfrm flipH="1">
            <a:off x="9279183" y="87475841"/>
            <a:ext cx="3086905" cy="2122464"/>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25238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77656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40 w 3097752"/>
              <a:gd name="connsiteY2" fmla="*/ 2076672 h 2099532"/>
              <a:gd name="connsiteX3" fmla="*/ 1276573 w 3097752"/>
              <a:gd name="connsiteY3" fmla="*/ 2074878 h 2099532"/>
              <a:gd name="connsiteX4" fmla="*/ 1379526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4789 w 3097752"/>
              <a:gd name="connsiteY20" fmla="*/ 1913779 h 2099532"/>
              <a:gd name="connsiteX21" fmla="*/ 1277656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0278 w 3097752"/>
              <a:gd name="connsiteY26" fmla="*/ 2099532 h 2099532"/>
              <a:gd name="connsiteX27" fmla="*/ 2239 w 3097752"/>
              <a:gd name="connsiteY27" fmla="*/ 2099532 h 2099532"/>
              <a:gd name="connsiteX28" fmla="*/ 0 w 3097752"/>
              <a:gd name="connsiteY28" fmla="*/ 7621 h 2099532"/>
              <a:gd name="connsiteX0" fmla="*/ 0 w 3097752"/>
              <a:gd name="connsiteY0" fmla="*/ 0 h 2122390"/>
              <a:gd name="connsiteX1" fmla="*/ 3097752 w 3097752"/>
              <a:gd name="connsiteY1" fmla="*/ 22858 h 2122390"/>
              <a:gd name="connsiteX2" fmla="*/ 3088340 w 3097752"/>
              <a:gd name="connsiteY2" fmla="*/ 2099530 h 2122390"/>
              <a:gd name="connsiteX3" fmla="*/ 1276573 w 3097752"/>
              <a:gd name="connsiteY3" fmla="*/ 2097736 h 2122390"/>
              <a:gd name="connsiteX4" fmla="*/ 1379526 w 3097752"/>
              <a:gd name="connsiteY4" fmla="*/ 1947130 h 2122390"/>
              <a:gd name="connsiteX5" fmla="*/ 2295859 w 3097752"/>
              <a:gd name="connsiteY5" fmla="*/ 1718530 h 2122390"/>
              <a:gd name="connsiteX6" fmla="*/ 2562559 w 3097752"/>
              <a:gd name="connsiteY6" fmla="*/ 1703290 h 2122390"/>
              <a:gd name="connsiteX7" fmla="*/ 2676859 w 3097752"/>
              <a:gd name="connsiteY7" fmla="*/ 1627090 h 2122390"/>
              <a:gd name="connsiteX8" fmla="*/ 2737819 w 3097752"/>
              <a:gd name="connsiteY8" fmla="*/ 1520410 h 2122390"/>
              <a:gd name="connsiteX9" fmla="*/ 2722579 w 3097752"/>
              <a:gd name="connsiteY9" fmla="*/ 438370 h 2122390"/>
              <a:gd name="connsiteX10" fmla="*/ 2699719 w 3097752"/>
              <a:gd name="connsiteY10" fmla="*/ 293590 h 2122390"/>
              <a:gd name="connsiteX11" fmla="*/ 2509219 w 3097752"/>
              <a:gd name="connsiteY11" fmla="*/ 202150 h 2122390"/>
              <a:gd name="connsiteX12" fmla="*/ 284179 w 3097752"/>
              <a:gd name="connsiteY12" fmla="*/ 209770 h 2122390"/>
              <a:gd name="connsiteX13" fmla="*/ 147019 w 3097752"/>
              <a:gd name="connsiteY13" fmla="*/ 255490 h 2122390"/>
              <a:gd name="connsiteX14" fmla="*/ 55579 w 3097752"/>
              <a:gd name="connsiteY14" fmla="*/ 407890 h 2122390"/>
              <a:gd name="connsiteX15" fmla="*/ 63199 w 3097752"/>
              <a:gd name="connsiteY15" fmla="*/ 1482310 h 2122390"/>
              <a:gd name="connsiteX16" fmla="*/ 93679 w 3097752"/>
              <a:gd name="connsiteY16" fmla="*/ 1588990 h 2122390"/>
              <a:gd name="connsiteX17" fmla="*/ 139399 w 3097752"/>
              <a:gd name="connsiteY17" fmla="*/ 1665190 h 2122390"/>
              <a:gd name="connsiteX18" fmla="*/ 268939 w 3097752"/>
              <a:gd name="connsiteY18" fmla="*/ 1718530 h 2122390"/>
              <a:gd name="connsiteX19" fmla="*/ 1602439 w 3097752"/>
              <a:gd name="connsiteY19" fmla="*/ 1710910 h 2122390"/>
              <a:gd name="connsiteX20" fmla="*/ 1394789 w 3097752"/>
              <a:gd name="connsiteY20" fmla="*/ 1936637 h 2122390"/>
              <a:gd name="connsiteX21" fmla="*/ 1277656 w 3097752"/>
              <a:gd name="connsiteY21" fmla="*/ 2107150 h 2122390"/>
              <a:gd name="connsiteX22" fmla="*/ 1030939 w 3097752"/>
              <a:gd name="connsiteY22" fmla="*/ 2114770 h 2122390"/>
              <a:gd name="connsiteX23" fmla="*/ 1030939 w 3097752"/>
              <a:gd name="connsiteY23" fmla="*/ 1779490 h 2122390"/>
              <a:gd name="connsiteX24" fmla="*/ 817579 w 3097752"/>
              <a:gd name="connsiteY24" fmla="*/ 1977610 h 2122390"/>
              <a:gd name="connsiteX25" fmla="*/ 688484 w 3097752"/>
              <a:gd name="connsiteY25" fmla="*/ 1977610 h 2122390"/>
              <a:gd name="connsiteX26" fmla="*/ 690278 w 3097752"/>
              <a:gd name="connsiteY26" fmla="*/ 2122390 h 2122390"/>
              <a:gd name="connsiteX27" fmla="*/ 2239 w 3097752"/>
              <a:gd name="connsiteY27" fmla="*/ 2122390 h 2122390"/>
              <a:gd name="connsiteX28" fmla="*/ 0 w 3097752"/>
              <a:gd name="connsiteY28" fmla="*/ 0 h 2122390"/>
              <a:gd name="connsiteX0" fmla="*/ 0 w 3088679"/>
              <a:gd name="connsiteY0" fmla="*/ 1 h 2122391"/>
              <a:gd name="connsiteX1" fmla="*/ 3074879 w 3088679"/>
              <a:gd name="connsiteY1" fmla="*/ 0 h 2122391"/>
              <a:gd name="connsiteX2" fmla="*/ 3088340 w 3088679"/>
              <a:gd name="connsiteY2" fmla="*/ 2099531 h 2122391"/>
              <a:gd name="connsiteX3" fmla="*/ 1276573 w 3088679"/>
              <a:gd name="connsiteY3" fmla="*/ 2097737 h 2122391"/>
              <a:gd name="connsiteX4" fmla="*/ 1379526 w 3088679"/>
              <a:gd name="connsiteY4" fmla="*/ 1947131 h 2122391"/>
              <a:gd name="connsiteX5" fmla="*/ 2295859 w 3088679"/>
              <a:gd name="connsiteY5" fmla="*/ 1718531 h 2122391"/>
              <a:gd name="connsiteX6" fmla="*/ 2562559 w 3088679"/>
              <a:gd name="connsiteY6" fmla="*/ 1703291 h 2122391"/>
              <a:gd name="connsiteX7" fmla="*/ 2676859 w 3088679"/>
              <a:gd name="connsiteY7" fmla="*/ 1627091 h 2122391"/>
              <a:gd name="connsiteX8" fmla="*/ 2737819 w 3088679"/>
              <a:gd name="connsiteY8" fmla="*/ 1520411 h 2122391"/>
              <a:gd name="connsiteX9" fmla="*/ 2722579 w 3088679"/>
              <a:gd name="connsiteY9" fmla="*/ 438371 h 2122391"/>
              <a:gd name="connsiteX10" fmla="*/ 2699719 w 3088679"/>
              <a:gd name="connsiteY10" fmla="*/ 293591 h 2122391"/>
              <a:gd name="connsiteX11" fmla="*/ 2509219 w 3088679"/>
              <a:gd name="connsiteY11" fmla="*/ 202151 h 2122391"/>
              <a:gd name="connsiteX12" fmla="*/ 284179 w 3088679"/>
              <a:gd name="connsiteY12" fmla="*/ 209771 h 2122391"/>
              <a:gd name="connsiteX13" fmla="*/ 147019 w 3088679"/>
              <a:gd name="connsiteY13" fmla="*/ 255491 h 2122391"/>
              <a:gd name="connsiteX14" fmla="*/ 55579 w 3088679"/>
              <a:gd name="connsiteY14" fmla="*/ 407891 h 2122391"/>
              <a:gd name="connsiteX15" fmla="*/ 63199 w 3088679"/>
              <a:gd name="connsiteY15" fmla="*/ 1482311 h 2122391"/>
              <a:gd name="connsiteX16" fmla="*/ 93679 w 3088679"/>
              <a:gd name="connsiteY16" fmla="*/ 1588991 h 2122391"/>
              <a:gd name="connsiteX17" fmla="*/ 139399 w 3088679"/>
              <a:gd name="connsiteY17" fmla="*/ 1665191 h 2122391"/>
              <a:gd name="connsiteX18" fmla="*/ 268939 w 3088679"/>
              <a:gd name="connsiteY18" fmla="*/ 1718531 h 2122391"/>
              <a:gd name="connsiteX19" fmla="*/ 1602439 w 3088679"/>
              <a:gd name="connsiteY19" fmla="*/ 1710911 h 2122391"/>
              <a:gd name="connsiteX20" fmla="*/ 1394789 w 3088679"/>
              <a:gd name="connsiteY20" fmla="*/ 1936638 h 2122391"/>
              <a:gd name="connsiteX21" fmla="*/ 1277656 w 3088679"/>
              <a:gd name="connsiteY21" fmla="*/ 2107151 h 2122391"/>
              <a:gd name="connsiteX22" fmla="*/ 1030939 w 3088679"/>
              <a:gd name="connsiteY22" fmla="*/ 2114771 h 2122391"/>
              <a:gd name="connsiteX23" fmla="*/ 1030939 w 3088679"/>
              <a:gd name="connsiteY23" fmla="*/ 1779491 h 2122391"/>
              <a:gd name="connsiteX24" fmla="*/ 817579 w 3088679"/>
              <a:gd name="connsiteY24" fmla="*/ 1977611 h 2122391"/>
              <a:gd name="connsiteX25" fmla="*/ 688484 w 3088679"/>
              <a:gd name="connsiteY25" fmla="*/ 1977611 h 2122391"/>
              <a:gd name="connsiteX26" fmla="*/ 690278 w 3088679"/>
              <a:gd name="connsiteY26" fmla="*/ 2122391 h 2122391"/>
              <a:gd name="connsiteX27" fmla="*/ 2239 w 3088679"/>
              <a:gd name="connsiteY27" fmla="*/ 2122391 h 2122391"/>
              <a:gd name="connsiteX28" fmla="*/ 0 w 3088679"/>
              <a:gd name="connsiteY28" fmla="*/ 1 h 2122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088679" h="2122391">
                <a:moveTo>
                  <a:pt x="0" y="1"/>
                </a:moveTo>
                <a:lnTo>
                  <a:pt x="3074879" y="0"/>
                </a:lnTo>
                <a:cubicBezTo>
                  <a:pt x="3071741" y="687144"/>
                  <a:pt x="3091478" y="1412387"/>
                  <a:pt x="3088340" y="2099531"/>
                </a:cubicBezTo>
                <a:lnTo>
                  <a:pt x="1276573" y="2097737"/>
                </a:lnTo>
                <a:lnTo>
                  <a:pt x="1379526" y="1947131"/>
                </a:lnTo>
                <a:lnTo>
                  <a:pt x="2295859" y="1718531"/>
                </a:lnTo>
                <a:lnTo>
                  <a:pt x="2562559" y="1703291"/>
                </a:lnTo>
                <a:lnTo>
                  <a:pt x="2676859" y="1627091"/>
                </a:lnTo>
                <a:lnTo>
                  <a:pt x="2737819" y="1520411"/>
                </a:lnTo>
                <a:lnTo>
                  <a:pt x="2722579" y="438371"/>
                </a:lnTo>
                <a:lnTo>
                  <a:pt x="2699719" y="293591"/>
                </a:lnTo>
                <a:lnTo>
                  <a:pt x="2509219" y="202151"/>
                </a:lnTo>
                <a:lnTo>
                  <a:pt x="284179" y="209771"/>
                </a:lnTo>
                <a:lnTo>
                  <a:pt x="147019" y="255491"/>
                </a:lnTo>
                <a:lnTo>
                  <a:pt x="55579" y="407891"/>
                </a:lnTo>
                <a:lnTo>
                  <a:pt x="63199" y="1482311"/>
                </a:lnTo>
                <a:lnTo>
                  <a:pt x="93679" y="1588991"/>
                </a:lnTo>
                <a:lnTo>
                  <a:pt x="139399" y="1665191"/>
                </a:lnTo>
                <a:lnTo>
                  <a:pt x="268939" y="1718531"/>
                </a:lnTo>
                <a:lnTo>
                  <a:pt x="1602439" y="1710911"/>
                </a:lnTo>
                <a:lnTo>
                  <a:pt x="1394789" y="1936638"/>
                </a:lnTo>
                <a:lnTo>
                  <a:pt x="1277656" y="2107151"/>
                </a:lnTo>
                <a:lnTo>
                  <a:pt x="1030939" y="2114771"/>
                </a:lnTo>
                <a:lnTo>
                  <a:pt x="1030939" y="1779491"/>
                </a:lnTo>
                <a:lnTo>
                  <a:pt x="817579" y="1977611"/>
                </a:lnTo>
                <a:lnTo>
                  <a:pt x="688484" y="1977611"/>
                </a:lnTo>
                <a:lnTo>
                  <a:pt x="690278" y="2122391"/>
                </a:lnTo>
                <a:lnTo>
                  <a:pt x="2239" y="2122391"/>
                </a:lnTo>
                <a:cubicBezTo>
                  <a:pt x="1493" y="1425087"/>
                  <a:pt x="746" y="697305"/>
                  <a:pt x="0" y="1"/>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57" name="Freeform: Shape 2156">
            <a:extLst>
              <a:ext uri="{FF2B5EF4-FFF2-40B4-BE49-F238E27FC236}">
                <a16:creationId xmlns:a16="http://schemas.microsoft.com/office/drawing/2014/main" id="{DFB997D3-C25D-437C-B6A7-43DF4DEAFB95}"/>
              </a:ext>
            </a:extLst>
          </xdr:cNvPr>
          <xdr:cNvSpPr/>
        </xdr:nvSpPr>
        <xdr:spPr>
          <a:xfrm flipH="1" flipV="1">
            <a:off x="9277735" y="89539103"/>
            <a:ext cx="3103593" cy="2075096"/>
          </a:xfrm>
          <a:custGeom>
            <a:avLst/>
            <a:gdLst>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743200 w 3108960"/>
              <a:gd name="connsiteY7" fmla="*/ 1493520 h 2095500"/>
              <a:gd name="connsiteX8" fmla="*/ 2727960 w 3108960"/>
              <a:gd name="connsiteY8" fmla="*/ 411480 h 2095500"/>
              <a:gd name="connsiteX9" fmla="*/ 2514600 w 3108960"/>
              <a:gd name="connsiteY9" fmla="*/ 175260 h 2095500"/>
              <a:gd name="connsiteX10" fmla="*/ 289560 w 3108960"/>
              <a:gd name="connsiteY10" fmla="*/ 182880 h 2095500"/>
              <a:gd name="connsiteX11" fmla="*/ 68580 w 3108960"/>
              <a:gd name="connsiteY11" fmla="*/ 350520 h 2095500"/>
              <a:gd name="connsiteX12" fmla="*/ 68580 w 3108960"/>
              <a:gd name="connsiteY12" fmla="*/ 1455420 h 2095500"/>
              <a:gd name="connsiteX13" fmla="*/ 274320 w 3108960"/>
              <a:gd name="connsiteY13" fmla="*/ 1691640 h 2095500"/>
              <a:gd name="connsiteX14" fmla="*/ 1607820 w 3108960"/>
              <a:gd name="connsiteY14" fmla="*/ 1684020 h 2095500"/>
              <a:gd name="connsiteX15" fmla="*/ 1409700 w 3108960"/>
              <a:gd name="connsiteY15" fmla="*/ 1905000 h 2095500"/>
              <a:gd name="connsiteX16" fmla="*/ 1249680 w 3108960"/>
              <a:gd name="connsiteY16" fmla="*/ 2080260 h 2095500"/>
              <a:gd name="connsiteX17" fmla="*/ 1036320 w 3108960"/>
              <a:gd name="connsiteY17" fmla="*/ 2087880 h 2095500"/>
              <a:gd name="connsiteX18" fmla="*/ 1036320 w 3108960"/>
              <a:gd name="connsiteY18" fmla="*/ 1752600 h 2095500"/>
              <a:gd name="connsiteX19" fmla="*/ 822960 w 3108960"/>
              <a:gd name="connsiteY19" fmla="*/ 1950720 h 2095500"/>
              <a:gd name="connsiteX20" fmla="*/ 670560 w 3108960"/>
              <a:gd name="connsiteY20" fmla="*/ 1950720 h 2095500"/>
              <a:gd name="connsiteX21" fmla="*/ 678180 w 3108960"/>
              <a:gd name="connsiteY21" fmla="*/ 2095500 h 2095500"/>
              <a:gd name="connsiteX22" fmla="*/ 7620 w 3108960"/>
              <a:gd name="connsiteY22" fmla="*/ 2095500 h 2095500"/>
              <a:gd name="connsiteX23" fmla="*/ 0 w 3108960"/>
              <a:gd name="connsiteY23"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59842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514600 w 3108960"/>
              <a:gd name="connsiteY10" fmla="*/ 175260 h 2095500"/>
              <a:gd name="connsiteX11" fmla="*/ 289560 w 3108960"/>
              <a:gd name="connsiteY11" fmla="*/ 182880 h 2095500"/>
              <a:gd name="connsiteX12" fmla="*/ 68580 w 3108960"/>
              <a:gd name="connsiteY12" fmla="*/ 350520 h 2095500"/>
              <a:gd name="connsiteX13" fmla="*/ 68580 w 3108960"/>
              <a:gd name="connsiteY13" fmla="*/ 1455420 h 2095500"/>
              <a:gd name="connsiteX14" fmla="*/ 274320 w 3108960"/>
              <a:gd name="connsiteY14" fmla="*/ 1691640 h 2095500"/>
              <a:gd name="connsiteX15" fmla="*/ 1607820 w 3108960"/>
              <a:gd name="connsiteY15" fmla="*/ 1684020 h 2095500"/>
              <a:gd name="connsiteX16" fmla="*/ 1409700 w 3108960"/>
              <a:gd name="connsiteY16" fmla="*/ 1905000 h 2095500"/>
              <a:gd name="connsiteX17" fmla="*/ 1249680 w 3108960"/>
              <a:gd name="connsiteY17" fmla="*/ 2080260 h 2095500"/>
              <a:gd name="connsiteX18" fmla="*/ 1036320 w 3108960"/>
              <a:gd name="connsiteY18" fmla="*/ 2087880 h 2095500"/>
              <a:gd name="connsiteX19" fmla="*/ 1036320 w 3108960"/>
              <a:gd name="connsiteY19" fmla="*/ 1752600 h 2095500"/>
              <a:gd name="connsiteX20" fmla="*/ 822960 w 3108960"/>
              <a:gd name="connsiteY20" fmla="*/ 1950720 h 2095500"/>
              <a:gd name="connsiteX21" fmla="*/ 670560 w 3108960"/>
              <a:gd name="connsiteY21" fmla="*/ 1950720 h 2095500"/>
              <a:gd name="connsiteX22" fmla="*/ 678180 w 3108960"/>
              <a:gd name="connsiteY22" fmla="*/ 2095500 h 2095500"/>
              <a:gd name="connsiteX23" fmla="*/ 7620 w 3108960"/>
              <a:gd name="connsiteY23" fmla="*/ 2095500 h 2095500"/>
              <a:gd name="connsiteX24" fmla="*/ 0 w 3108960"/>
              <a:gd name="connsiteY24"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613660 w 3108960"/>
              <a:gd name="connsiteY10" fmla="*/ 27432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68580 w 3108960"/>
              <a:gd name="connsiteY13" fmla="*/ 350520 h 2095500"/>
              <a:gd name="connsiteX14" fmla="*/ 68580 w 3108960"/>
              <a:gd name="connsiteY14" fmla="*/ 1455420 h 2095500"/>
              <a:gd name="connsiteX15" fmla="*/ 274320 w 3108960"/>
              <a:gd name="connsiteY15" fmla="*/ 1691640 h 2095500"/>
              <a:gd name="connsiteX16" fmla="*/ 1607820 w 3108960"/>
              <a:gd name="connsiteY16" fmla="*/ 1684020 h 2095500"/>
              <a:gd name="connsiteX17" fmla="*/ 1409700 w 3108960"/>
              <a:gd name="connsiteY17" fmla="*/ 1905000 h 2095500"/>
              <a:gd name="connsiteX18" fmla="*/ 1249680 w 3108960"/>
              <a:gd name="connsiteY18" fmla="*/ 2080260 h 2095500"/>
              <a:gd name="connsiteX19" fmla="*/ 1036320 w 3108960"/>
              <a:gd name="connsiteY19" fmla="*/ 2087880 h 2095500"/>
              <a:gd name="connsiteX20" fmla="*/ 1036320 w 3108960"/>
              <a:gd name="connsiteY20" fmla="*/ 1752600 h 2095500"/>
              <a:gd name="connsiteX21" fmla="*/ 822960 w 3108960"/>
              <a:gd name="connsiteY21" fmla="*/ 1950720 h 2095500"/>
              <a:gd name="connsiteX22" fmla="*/ 670560 w 3108960"/>
              <a:gd name="connsiteY22" fmla="*/ 1950720 h 2095500"/>
              <a:gd name="connsiteX23" fmla="*/ 678180 w 3108960"/>
              <a:gd name="connsiteY23" fmla="*/ 2095500 h 2095500"/>
              <a:gd name="connsiteX24" fmla="*/ 7620 w 3108960"/>
              <a:gd name="connsiteY24" fmla="*/ 2095500 h 2095500"/>
              <a:gd name="connsiteX25" fmla="*/ 0 w 3108960"/>
              <a:gd name="connsiteY25"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82880 w 3108960"/>
              <a:gd name="connsiteY13" fmla="*/ 25146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274320 w 3108960"/>
              <a:gd name="connsiteY16" fmla="*/ 1691640 h 2095500"/>
              <a:gd name="connsiteX17" fmla="*/ 1607820 w 3108960"/>
              <a:gd name="connsiteY17" fmla="*/ 1684020 h 2095500"/>
              <a:gd name="connsiteX18" fmla="*/ 1409700 w 3108960"/>
              <a:gd name="connsiteY18" fmla="*/ 1905000 h 2095500"/>
              <a:gd name="connsiteX19" fmla="*/ 1249680 w 3108960"/>
              <a:gd name="connsiteY19" fmla="*/ 2080260 h 2095500"/>
              <a:gd name="connsiteX20" fmla="*/ 1036320 w 3108960"/>
              <a:gd name="connsiteY20" fmla="*/ 2087880 h 2095500"/>
              <a:gd name="connsiteX21" fmla="*/ 1036320 w 3108960"/>
              <a:gd name="connsiteY21" fmla="*/ 1752600 h 2095500"/>
              <a:gd name="connsiteX22" fmla="*/ 822960 w 3108960"/>
              <a:gd name="connsiteY22" fmla="*/ 1950720 h 2095500"/>
              <a:gd name="connsiteX23" fmla="*/ 670560 w 3108960"/>
              <a:gd name="connsiteY23" fmla="*/ 1950720 h 2095500"/>
              <a:gd name="connsiteX24" fmla="*/ 678180 w 3108960"/>
              <a:gd name="connsiteY24" fmla="*/ 2095500 h 2095500"/>
              <a:gd name="connsiteX25" fmla="*/ 7620 w 3108960"/>
              <a:gd name="connsiteY25" fmla="*/ 2095500 h 2095500"/>
              <a:gd name="connsiteX26" fmla="*/ 0 w 3108960"/>
              <a:gd name="connsiteY26"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67640 w 3108960"/>
              <a:gd name="connsiteY16" fmla="*/ 15621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0698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144780 w 3108960"/>
              <a:gd name="connsiteY16" fmla="*/ 1638300 h 2095500"/>
              <a:gd name="connsiteX17" fmla="*/ 274320 w 3108960"/>
              <a:gd name="connsiteY17" fmla="*/ 1691640 h 2095500"/>
              <a:gd name="connsiteX18" fmla="*/ 1607820 w 3108960"/>
              <a:gd name="connsiteY18" fmla="*/ 1684020 h 2095500"/>
              <a:gd name="connsiteX19" fmla="*/ 1409700 w 3108960"/>
              <a:gd name="connsiteY19" fmla="*/ 1905000 h 2095500"/>
              <a:gd name="connsiteX20" fmla="*/ 1249680 w 3108960"/>
              <a:gd name="connsiteY20" fmla="*/ 2080260 h 2095500"/>
              <a:gd name="connsiteX21" fmla="*/ 1036320 w 3108960"/>
              <a:gd name="connsiteY21" fmla="*/ 2087880 h 2095500"/>
              <a:gd name="connsiteX22" fmla="*/ 1036320 w 3108960"/>
              <a:gd name="connsiteY22" fmla="*/ 1752600 h 2095500"/>
              <a:gd name="connsiteX23" fmla="*/ 822960 w 3108960"/>
              <a:gd name="connsiteY23" fmla="*/ 1950720 h 2095500"/>
              <a:gd name="connsiteX24" fmla="*/ 670560 w 3108960"/>
              <a:gd name="connsiteY24" fmla="*/ 1950720 h 2095500"/>
              <a:gd name="connsiteX25" fmla="*/ 678180 w 3108960"/>
              <a:gd name="connsiteY25" fmla="*/ 2095500 h 2095500"/>
              <a:gd name="connsiteX26" fmla="*/ 7620 w 3108960"/>
              <a:gd name="connsiteY26" fmla="*/ 2095500 h 2095500"/>
              <a:gd name="connsiteX27" fmla="*/ 0 w 3108960"/>
              <a:gd name="connsiteY27"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8580 w 3108960"/>
              <a:gd name="connsiteY14" fmla="*/ 35052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0 h 2095500"/>
              <a:gd name="connsiteX1" fmla="*/ 3108960 w 3108960"/>
              <a:gd name="connsiteY1" fmla="*/ 7620 h 2095500"/>
              <a:gd name="connsiteX2" fmla="*/ 3093720 w 3108960"/>
              <a:gd name="connsiteY2" fmla="*/ 2057400 h 2095500"/>
              <a:gd name="connsiteX3" fmla="*/ 1287780 w 3108960"/>
              <a:gd name="connsiteY3" fmla="*/ 2065020 h 2095500"/>
              <a:gd name="connsiteX4" fmla="*/ 1432560 w 3108960"/>
              <a:gd name="connsiteY4" fmla="*/ 1920240 h 2095500"/>
              <a:gd name="connsiteX5" fmla="*/ 2301240 w 3108960"/>
              <a:gd name="connsiteY5" fmla="*/ 1691640 h 2095500"/>
              <a:gd name="connsiteX6" fmla="*/ 2567940 w 3108960"/>
              <a:gd name="connsiteY6" fmla="*/ 1676400 h 2095500"/>
              <a:gd name="connsiteX7" fmla="*/ 2682240 w 3108960"/>
              <a:gd name="connsiteY7" fmla="*/ 1600200 h 2095500"/>
              <a:gd name="connsiteX8" fmla="*/ 2743200 w 3108960"/>
              <a:gd name="connsiteY8" fmla="*/ 1493520 h 2095500"/>
              <a:gd name="connsiteX9" fmla="*/ 2727960 w 3108960"/>
              <a:gd name="connsiteY9" fmla="*/ 411480 h 2095500"/>
              <a:gd name="connsiteX10" fmla="*/ 2705100 w 3108960"/>
              <a:gd name="connsiteY10" fmla="*/ 266700 h 2095500"/>
              <a:gd name="connsiteX11" fmla="*/ 2514600 w 3108960"/>
              <a:gd name="connsiteY11" fmla="*/ 175260 h 2095500"/>
              <a:gd name="connsiteX12" fmla="*/ 289560 w 3108960"/>
              <a:gd name="connsiteY12" fmla="*/ 182880 h 2095500"/>
              <a:gd name="connsiteX13" fmla="*/ 152400 w 3108960"/>
              <a:gd name="connsiteY13" fmla="*/ 228600 h 2095500"/>
              <a:gd name="connsiteX14" fmla="*/ 60960 w 3108960"/>
              <a:gd name="connsiteY14" fmla="*/ 381000 h 2095500"/>
              <a:gd name="connsiteX15" fmla="*/ 68580 w 3108960"/>
              <a:gd name="connsiteY15" fmla="*/ 1455420 h 2095500"/>
              <a:gd name="connsiteX16" fmla="*/ 99060 w 3108960"/>
              <a:gd name="connsiteY16" fmla="*/ 1562100 h 2095500"/>
              <a:gd name="connsiteX17" fmla="*/ 144780 w 3108960"/>
              <a:gd name="connsiteY17" fmla="*/ 1638300 h 2095500"/>
              <a:gd name="connsiteX18" fmla="*/ 274320 w 3108960"/>
              <a:gd name="connsiteY18" fmla="*/ 1691640 h 2095500"/>
              <a:gd name="connsiteX19" fmla="*/ 1607820 w 3108960"/>
              <a:gd name="connsiteY19" fmla="*/ 1684020 h 2095500"/>
              <a:gd name="connsiteX20" fmla="*/ 1409700 w 3108960"/>
              <a:gd name="connsiteY20" fmla="*/ 1905000 h 2095500"/>
              <a:gd name="connsiteX21" fmla="*/ 1249680 w 3108960"/>
              <a:gd name="connsiteY21" fmla="*/ 2080260 h 2095500"/>
              <a:gd name="connsiteX22" fmla="*/ 1036320 w 3108960"/>
              <a:gd name="connsiteY22" fmla="*/ 2087880 h 2095500"/>
              <a:gd name="connsiteX23" fmla="*/ 1036320 w 3108960"/>
              <a:gd name="connsiteY23" fmla="*/ 1752600 h 2095500"/>
              <a:gd name="connsiteX24" fmla="*/ 822960 w 3108960"/>
              <a:gd name="connsiteY24" fmla="*/ 1950720 h 2095500"/>
              <a:gd name="connsiteX25" fmla="*/ 670560 w 3108960"/>
              <a:gd name="connsiteY25" fmla="*/ 1950720 h 2095500"/>
              <a:gd name="connsiteX26" fmla="*/ 678180 w 3108960"/>
              <a:gd name="connsiteY26" fmla="*/ 2095500 h 2095500"/>
              <a:gd name="connsiteX27" fmla="*/ 7620 w 3108960"/>
              <a:gd name="connsiteY27" fmla="*/ 2095500 h 2095500"/>
              <a:gd name="connsiteX28" fmla="*/ 0 w 3108960"/>
              <a:gd name="connsiteY28" fmla="*/ 0 h 2095500"/>
              <a:gd name="connsiteX0" fmla="*/ 0 w 3108960"/>
              <a:gd name="connsiteY0" fmla="*/ 7620 h 2087880"/>
              <a:gd name="connsiteX1" fmla="*/ 3108960 w 3108960"/>
              <a:gd name="connsiteY1" fmla="*/ 0 h 2087880"/>
              <a:gd name="connsiteX2" fmla="*/ 3093720 w 3108960"/>
              <a:gd name="connsiteY2" fmla="*/ 2049780 h 2087880"/>
              <a:gd name="connsiteX3" fmla="*/ 1287780 w 3108960"/>
              <a:gd name="connsiteY3" fmla="*/ 2057400 h 2087880"/>
              <a:gd name="connsiteX4" fmla="*/ 1432560 w 3108960"/>
              <a:gd name="connsiteY4" fmla="*/ 1912620 h 2087880"/>
              <a:gd name="connsiteX5" fmla="*/ 2301240 w 3108960"/>
              <a:gd name="connsiteY5" fmla="*/ 1684020 h 2087880"/>
              <a:gd name="connsiteX6" fmla="*/ 2567940 w 3108960"/>
              <a:gd name="connsiteY6" fmla="*/ 1668780 h 2087880"/>
              <a:gd name="connsiteX7" fmla="*/ 2682240 w 3108960"/>
              <a:gd name="connsiteY7" fmla="*/ 1592580 h 2087880"/>
              <a:gd name="connsiteX8" fmla="*/ 2743200 w 3108960"/>
              <a:gd name="connsiteY8" fmla="*/ 1485900 h 2087880"/>
              <a:gd name="connsiteX9" fmla="*/ 2727960 w 3108960"/>
              <a:gd name="connsiteY9" fmla="*/ 403860 h 2087880"/>
              <a:gd name="connsiteX10" fmla="*/ 2705100 w 3108960"/>
              <a:gd name="connsiteY10" fmla="*/ 259080 h 2087880"/>
              <a:gd name="connsiteX11" fmla="*/ 2514600 w 3108960"/>
              <a:gd name="connsiteY11" fmla="*/ 167640 h 2087880"/>
              <a:gd name="connsiteX12" fmla="*/ 289560 w 3108960"/>
              <a:gd name="connsiteY12" fmla="*/ 175260 h 2087880"/>
              <a:gd name="connsiteX13" fmla="*/ 152400 w 3108960"/>
              <a:gd name="connsiteY13" fmla="*/ 220980 h 2087880"/>
              <a:gd name="connsiteX14" fmla="*/ 60960 w 3108960"/>
              <a:gd name="connsiteY14" fmla="*/ 373380 h 2087880"/>
              <a:gd name="connsiteX15" fmla="*/ 68580 w 3108960"/>
              <a:gd name="connsiteY15" fmla="*/ 1447800 h 2087880"/>
              <a:gd name="connsiteX16" fmla="*/ 99060 w 3108960"/>
              <a:gd name="connsiteY16" fmla="*/ 1554480 h 2087880"/>
              <a:gd name="connsiteX17" fmla="*/ 144780 w 3108960"/>
              <a:gd name="connsiteY17" fmla="*/ 1630680 h 2087880"/>
              <a:gd name="connsiteX18" fmla="*/ 274320 w 3108960"/>
              <a:gd name="connsiteY18" fmla="*/ 1684020 h 2087880"/>
              <a:gd name="connsiteX19" fmla="*/ 1607820 w 3108960"/>
              <a:gd name="connsiteY19" fmla="*/ 1676400 h 2087880"/>
              <a:gd name="connsiteX20" fmla="*/ 1409700 w 3108960"/>
              <a:gd name="connsiteY20" fmla="*/ 1897380 h 2087880"/>
              <a:gd name="connsiteX21" fmla="*/ 1249680 w 3108960"/>
              <a:gd name="connsiteY21" fmla="*/ 2072640 h 2087880"/>
              <a:gd name="connsiteX22" fmla="*/ 1036320 w 3108960"/>
              <a:gd name="connsiteY22" fmla="*/ 2080260 h 2087880"/>
              <a:gd name="connsiteX23" fmla="*/ 1036320 w 3108960"/>
              <a:gd name="connsiteY23" fmla="*/ 1744980 h 2087880"/>
              <a:gd name="connsiteX24" fmla="*/ 822960 w 3108960"/>
              <a:gd name="connsiteY24" fmla="*/ 1943100 h 2087880"/>
              <a:gd name="connsiteX25" fmla="*/ 670560 w 3108960"/>
              <a:gd name="connsiteY25" fmla="*/ 1943100 h 2087880"/>
              <a:gd name="connsiteX26" fmla="*/ 678180 w 3108960"/>
              <a:gd name="connsiteY26" fmla="*/ 2087880 h 2087880"/>
              <a:gd name="connsiteX27" fmla="*/ 7620 w 3108960"/>
              <a:gd name="connsiteY27" fmla="*/ 2087880 h 2087880"/>
              <a:gd name="connsiteX28" fmla="*/ 0 w 3108960"/>
              <a:gd name="connsiteY28" fmla="*/ 7620 h 2087880"/>
              <a:gd name="connsiteX0" fmla="*/ 15240 w 3101340"/>
              <a:gd name="connsiteY0" fmla="*/ 7620 h 2087880"/>
              <a:gd name="connsiteX1" fmla="*/ 3101340 w 3101340"/>
              <a:gd name="connsiteY1" fmla="*/ 0 h 2087880"/>
              <a:gd name="connsiteX2" fmla="*/ 3086100 w 3101340"/>
              <a:gd name="connsiteY2" fmla="*/ 2049780 h 2087880"/>
              <a:gd name="connsiteX3" fmla="*/ 1280160 w 3101340"/>
              <a:gd name="connsiteY3" fmla="*/ 2057400 h 2087880"/>
              <a:gd name="connsiteX4" fmla="*/ 1424940 w 3101340"/>
              <a:gd name="connsiteY4" fmla="*/ 1912620 h 2087880"/>
              <a:gd name="connsiteX5" fmla="*/ 2293620 w 3101340"/>
              <a:gd name="connsiteY5" fmla="*/ 1684020 h 2087880"/>
              <a:gd name="connsiteX6" fmla="*/ 2560320 w 3101340"/>
              <a:gd name="connsiteY6" fmla="*/ 1668780 h 2087880"/>
              <a:gd name="connsiteX7" fmla="*/ 2674620 w 3101340"/>
              <a:gd name="connsiteY7" fmla="*/ 1592580 h 2087880"/>
              <a:gd name="connsiteX8" fmla="*/ 2735580 w 3101340"/>
              <a:gd name="connsiteY8" fmla="*/ 1485900 h 2087880"/>
              <a:gd name="connsiteX9" fmla="*/ 2720340 w 3101340"/>
              <a:gd name="connsiteY9" fmla="*/ 403860 h 2087880"/>
              <a:gd name="connsiteX10" fmla="*/ 2697480 w 3101340"/>
              <a:gd name="connsiteY10" fmla="*/ 259080 h 2087880"/>
              <a:gd name="connsiteX11" fmla="*/ 2506980 w 3101340"/>
              <a:gd name="connsiteY11" fmla="*/ 167640 h 2087880"/>
              <a:gd name="connsiteX12" fmla="*/ 281940 w 3101340"/>
              <a:gd name="connsiteY12" fmla="*/ 175260 h 2087880"/>
              <a:gd name="connsiteX13" fmla="*/ 144780 w 3101340"/>
              <a:gd name="connsiteY13" fmla="*/ 220980 h 2087880"/>
              <a:gd name="connsiteX14" fmla="*/ 53340 w 3101340"/>
              <a:gd name="connsiteY14" fmla="*/ 373380 h 2087880"/>
              <a:gd name="connsiteX15" fmla="*/ 60960 w 3101340"/>
              <a:gd name="connsiteY15" fmla="*/ 1447800 h 2087880"/>
              <a:gd name="connsiteX16" fmla="*/ 91440 w 3101340"/>
              <a:gd name="connsiteY16" fmla="*/ 1554480 h 2087880"/>
              <a:gd name="connsiteX17" fmla="*/ 137160 w 3101340"/>
              <a:gd name="connsiteY17" fmla="*/ 1630680 h 2087880"/>
              <a:gd name="connsiteX18" fmla="*/ 266700 w 3101340"/>
              <a:gd name="connsiteY18" fmla="*/ 1684020 h 2087880"/>
              <a:gd name="connsiteX19" fmla="*/ 1600200 w 3101340"/>
              <a:gd name="connsiteY19" fmla="*/ 1676400 h 2087880"/>
              <a:gd name="connsiteX20" fmla="*/ 1402080 w 3101340"/>
              <a:gd name="connsiteY20" fmla="*/ 1897380 h 2087880"/>
              <a:gd name="connsiteX21" fmla="*/ 1242060 w 3101340"/>
              <a:gd name="connsiteY21" fmla="*/ 2072640 h 2087880"/>
              <a:gd name="connsiteX22" fmla="*/ 1028700 w 3101340"/>
              <a:gd name="connsiteY22" fmla="*/ 2080260 h 2087880"/>
              <a:gd name="connsiteX23" fmla="*/ 1028700 w 3101340"/>
              <a:gd name="connsiteY23" fmla="*/ 1744980 h 2087880"/>
              <a:gd name="connsiteX24" fmla="*/ 815340 w 3101340"/>
              <a:gd name="connsiteY24" fmla="*/ 1943100 h 2087880"/>
              <a:gd name="connsiteX25" fmla="*/ 662940 w 3101340"/>
              <a:gd name="connsiteY25" fmla="*/ 1943100 h 2087880"/>
              <a:gd name="connsiteX26" fmla="*/ 670560 w 3101340"/>
              <a:gd name="connsiteY26" fmla="*/ 2087880 h 2087880"/>
              <a:gd name="connsiteX27" fmla="*/ 0 w 3101340"/>
              <a:gd name="connsiteY27" fmla="*/ 2087880 h 2087880"/>
              <a:gd name="connsiteX28" fmla="*/ 15240 w 3101340"/>
              <a:gd name="connsiteY28" fmla="*/ 7620 h 2087880"/>
              <a:gd name="connsiteX0" fmla="*/ 15240 w 3095513"/>
              <a:gd name="connsiteY0" fmla="*/ 19272 h 2099532"/>
              <a:gd name="connsiteX1" fmla="*/ 3095513 w 3095513"/>
              <a:gd name="connsiteY1" fmla="*/ 0 h 2099532"/>
              <a:gd name="connsiteX2" fmla="*/ 3086100 w 3095513"/>
              <a:gd name="connsiteY2" fmla="*/ 2061432 h 2099532"/>
              <a:gd name="connsiteX3" fmla="*/ 1280160 w 3095513"/>
              <a:gd name="connsiteY3" fmla="*/ 2069052 h 2099532"/>
              <a:gd name="connsiteX4" fmla="*/ 1424940 w 3095513"/>
              <a:gd name="connsiteY4" fmla="*/ 1924272 h 2099532"/>
              <a:gd name="connsiteX5" fmla="*/ 2293620 w 3095513"/>
              <a:gd name="connsiteY5" fmla="*/ 1695672 h 2099532"/>
              <a:gd name="connsiteX6" fmla="*/ 2560320 w 3095513"/>
              <a:gd name="connsiteY6" fmla="*/ 1680432 h 2099532"/>
              <a:gd name="connsiteX7" fmla="*/ 2674620 w 3095513"/>
              <a:gd name="connsiteY7" fmla="*/ 1604232 h 2099532"/>
              <a:gd name="connsiteX8" fmla="*/ 2735580 w 3095513"/>
              <a:gd name="connsiteY8" fmla="*/ 1497552 h 2099532"/>
              <a:gd name="connsiteX9" fmla="*/ 2720340 w 3095513"/>
              <a:gd name="connsiteY9" fmla="*/ 415512 h 2099532"/>
              <a:gd name="connsiteX10" fmla="*/ 2697480 w 3095513"/>
              <a:gd name="connsiteY10" fmla="*/ 270732 h 2099532"/>
              <a:gd name="connsiteX11" fmla="*/ 2506980 w 3095513"/>
              <a:gd name="connsiteY11" fmla="*/ 179292 h 2099532"/>
              <a:gd name="connsiteX12" fmla="*/ 281940 w 3095513"/>
              <a:gd name="connsiteY12" fmla="*/ 186912 h 2099532"/>
              <a:gd name="connsiteX13" fmla="*/ 144780 w 3095513"/>
              <a:gd name="connsiteY13" fmla="*/ 232632 h 2099532"/>
              <a:gd name="connsiteX14" fmla="*/ 53340 w 3095513"/>
              <a:gd name="connsiteY14" fmla="*/ 385032 h 2099532"/>
              <a:gd name="connsiteX15" fmla="*/ 60960 w 3095513"/>
              <a:gd name="connsiteY15" fmla="*/ 1459452 h 2099532"/>
              <a:gd name="connsiteX16" fmla="*/ 91440 w 3095513"/>
              <a:gd name="connsiteY16" fmla="*/ 1566132 h 2099532"/>
              <a:gd name="connsiteX17" fmla="*/ 137160 w 3095513"/>
              <a:gd name="connsiteY17" fmla="*/ 1642332 h 2099532"/>
              <a:gd name="connsiteX18" fmla="*/ 266700 w 3095513"/>
              <a:gd name="connsiteY18" fmla="*/ 1695672 h 2099532"/>
              <a:gd name="connsiteX19" fmla="*/ 1600200 w 3095513"/>
              <a:gd name="connsiteY19" fmla="*/ 1688052 h 2099532"/>
              <a:gd name="connsiteX20" fmla="*/ 1402080 w 3095513"/>
              <a:gd name="connsiteY20" fmla="*/ 1909032 h 2099532"/>
              <a:gd name="connsiteX21" fmla="*/ 1242060 w 3095513"/>
              <a:gd name="connsiteY21" fmla="*/ 2084292 h 2099532"/>
              <a:gd name="connsiteX22" fmla="*/ 1028700 w 3095513"/>
              <a:gd name="connsiteY22" fmla="*/ 2091912 h 2099532"/>
              <a:gd name="connsiteX23" fmla="*/ 1028700 w 3095513"/>
              <a:gd name="connsiteY23" fmla="*/ 1756632 h 2099532"/>
              <a:gd name="connsiteX24" fmla="*/ 815340 w 3095513"/>
              <a:gd name="connsiteY24" fmla="*/ 1954752 h 2099532"/>
              <a:gd name="connsiteX25" fmla="*/ 662940 w 3095513"/>
              <a:gd name="connsiteY25" fmla="*/ 1954752 h 2099532"/>
              <a:gd name="connsiteX26" fmla="*/ 670560 w 3095513"/>
              <a:gd name="connsiteY26" fmla="*/ 2099532 h 2099532"/>
              <a:gd name="connsiteX27" fmla="*/ 0 w 3095513"/>
              <a:gd name="connsiteY27" fmla="*/ 2099532 h 2099532"/>
              <a:gd name="connsiteX28" fmla="*/ 15240 w 3095513"/>
              <a:gd name="connsiteY28" fmla="*/ 19272 h 2099532"/>
              <a:gd name="connsiteX0" fmla="*/ 0 w 3097752"/>
              <a:gd name="connsiteY0" fmla="*/ 7621 h 2099532"/>
              <a:gd name="connsiteX1" fmla="*/ 3097752 w 3097752"/>
              <a:gd name="connsiteY1" fmla="*/ 0 h 2099532"/>
              <a:gd name="connsiteX2" fmla="*/ 3088339 w 3097752"/>
              <a:gd name="connsiteY2" fmla="*/ 2061432 h 2099532"/>
              <a:gd name="connsiteX3" fmla="*/ 1282399 w 3097752"/>
              <a:gd name="connsiteY3" fmla="*/ 2069052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65179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72799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404319 w 3097752"/>
              <a:gd name="connsiteY20" fmla="*/ 1909032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0024 w 3097752"/>
              <a:gd name="connsiteY20" fmla="*/ 1946820 h 2099532"/>
              <a:gd name="connsiteX21" fmla="*/ 1244299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7621 h 2099532"/>
              <a:gd name="connsiteX1" fmla="*/ 3097752 w 3097752"/>
              <a:gd name="connsiteY1" fmla="*/ 0 h 2099532"/>
              <a:gd name="connsiteX2" fmla="*/ 3088339 w 3097752"/>
              <a:gd name="connsiteY2" fmla="*/ 2061432 h 2099532"/>
              <a:gd name="connsiteX3" fmla="*/ 1276573 w 3097752"/>
              <a:gd name="connsiteY3" fmla="*/ 2074878 h 2099532"/>
              <a:gd name="connsiteX4" fmla="*/ 1427179 w 3097752"/>
              <a:gd name="connsiteY4" fmla="*/ 1924272 h 2099532"/>
              <a:gd name="connsiteX5" fmla="*/ 2295859 w 3097752"/>
              <a:gd name="connsiteY5" fmla="*/ 1695672 h 2099532"/>
              <a:gd name="connsiteX6" fmla="*/ 2562559 w 3097752"/>
              <a:gd name="connsiteY6" fmla="*/ 1680432 h 2099532"/>
              <a:gd name="connsiteX7" fmla="*/ 2676859 w 3097752"/>
              <a:gd name="connsiteY7" fmla="*/ 1604232 h 2099532"/>
              <a:gd name="connsiteX8" fmla="*/ 2737819 w 3097752"/>
              <a:gd name="connsiteY8" fmla="*/ 1497552 h 2099532"/>
              <a:gd name="connsiteX9" fmla="*/ 2722579 w 3097752"/>
              <a:gd name="connsiteY9" fmla="*/ 415512 h 2099532"/>
              <a:gd name="connsiteX10" fmla="*/ 2699719 w 3097752"/>
              <a:gd name="connsiteY10" fmla="*/ 270732 h 2099532"/>
              <a:gd name="connsiteX11" fmla="*/ 2509219 w 3097752"/>
              <a:gd name="connsiteY11" fmla="*/ 179292 h 2099532"/>
              <a:gd name="connsiteX12" fmla="*/ 284179 w 3097752"/>
              <a:gd name="connsiteY12" fmla="*/ 186912 h 2099532"/>
              <a:gd name="connsiteX13" fmla="*/ 147019 w 3097752"/>
              <a:gd name="connsiteY13" fmla="*/ 232632 h 2099532"/>
              <a:gd name="connsiteX14" fmla="*/ 55579 w 3097752"/>
              <a:gd name="connsiteY14" fmla="*/ 385032 h 2099532"/>
              <a:gd name="connsiteX15" fmla="*/ 63199 w 3097752"/>
              <a:gd name="connsiteY15" fmla="*/ 1459452 h 2099532"/>
              <a:gd name="connsiteX16" fmla="*/ 93679 w 3097752"/>
              <a:gd name="connsiteY16" fmla="*/ 1566132 h 2099532"/>
              <a:gd name="connsiteX17" fmla="*/ 139399 w 3097752"/>
              <a:gd name="connsiteY17" fmla="*/ 1642332 h 2099532"/>
              <a:gd name="connsiteX18" fmla="*/ 268939 w 3097752"/>
              <a:gd name="connsiteY18" fmla="*/ 1695672 h 2099532"/>
              <a:gd name="connsiteX19" fmla="*/ 1602439 w 3097752"/>
              <a:gd name="connsiteY19" fmla="*/ 1688052 h 2099532"/>
              <a:gd name="connsiteX20" fmla="*/ 1390024 w 3097752"/>
              <a:gd name="connsiteY20" fmla="*/ 1946820 h 2099532"/>
              <a:gd name="connsiteX21" fmla="*/ 1268124 w 3097752"/>
              <a:gd name="connsiteY21" fmla="*/ 2084292 h 2099532"/>
              <a:gd name="connsiteX22" fmla="*/ 1030939 w 3097752"/>
              <a:gd name="connsiteY22" fmla="*/ 2091912 h 2099532"/>
              <a:gd name="connsiteX23" fmla="*/ 1030939 w 3097752"/>
              <a:gd name="connsiteY23" fmla="*/ 1756632 h 2099532"/>
              <a:gd name="connsiteX24" fmla="*/ 817579 w 3097752"/>
              <a:gd name="connsiteY24" fmla="*/ 1954752 h 2099532"/>
              <a:gd name="connsiteX25" fmla="*/ 688484 w 3097752"/>
              <a:gd name="connsiteY25" fmla="*/ 1954752 h 2099532"/>
              <a:gd name="connsiteX26" fmla="*/ 696104 w 3097752"/>
              <a:gd name="connsiteY26" fmla="*/ 2099532 h 2099532"/>
              <a:gd name="connsiteX27" fmla="*/ 2239 w 3097752"/>
              <a:gd name="connsiteY27" fmla="*/ 2099532 h 2099532"/>
              <a:gd name="connsiteX28" fmla="*/ 0 w 3097752"/>
              <a:gd name="connsiteY28" fmla="*/ 7621 h 2099532"/>
              <a:gd name="connsiteX0" fmla="*/ 0 w 3097752"/>
              <a:gd name="connsiteY0" fmla="*/ 0 h 2091911"/>
              <a:gd name="connsiteX1" fmla="*/ 3097752 w 3097752"/>
              <a:gd name="connsiteY1" fmla="*/ 15092 h 2091911"/>
              <a:gd name="connsiteX2" fmla="*/ 3088339 w 3097752"/>
              <a:gd name="connsiteY2" fmla="*/ 2053811 h 2091911"/>
              <a:gd name="connsiteX3" fmla="*/ 1276573 w 3097752"/>
              <a:gd name="connsiteY3" fmla="*/ 2067257 h 2091911"/>
              <a:gd name="connsiteX4" fmla="*/ 1427179 w 3097752"/>
              <a:gd name="connsiteY4" fmla="*/ 1916651 h 2091911"/>
              <a:gd name="connsiteX5" fmla="*/ 2295859 w 3097752"/>
              <a:gd name="connsiteY5" fmla="*/ 1688051 h 2091911"/>
              <a:gd name="connsiteX6" fmla="*/ 2562559 w 3097752"/>
              <a:gd name="connsiteY6" fmla="*/ 1672811 h 2091911"/>
              <a:gd name="connsiteX7" fmla="*/ 2676859 w 3097752"/>
              <a:gd name="connsiteY7" fmla="*/ 1596611 h 2091911"/>
              <a:gd name="connsiteX8" fmla="*/ 2737819 w 3097752"/>
              <a:gd name="connsiteY8" fmla="*/ 1489931 h 2091911"/>
              <a:gd name="connsiteX9" fmla="*/ 2722579 w 3097752"/>
              <a:gd name="connsiteY9" fmla="*/ 407891 h 2091911"/>
              <a:gd name="connsiteX10" fmla="*/ 2699719 w 3097752"/>
              <a:gd name="connsiteY10" fmla="*/ 263111 h 2091911"/>
              <a:gd name="connsiteX11" fmla="*/ 2509219 w 3097752"/>
              <a:gd name="connsiteY11" fmla="*/ 171671 h 2091911"/>
              <a:gd name="connsiteX12" fmla="*/ 284179 w 3097752"/>
              <a:gd name="connsiteY12" fmla="*/ 179291 h 2091911"/>
              <a:gd name="connsiteX13" fmla="*/ 147019 w 3097752"/>
              <a:gd name="connsiteY13" fmla="*/ 225011 h 2091911"/>
              <a:gd name="connsiteX14" fmla="*/ 55579 w 3097752"/>
              <a:gd name="connsiteY14" fmla="*/ 377411 h 2091911"/>
              <a:gd name="connsiteX15" fmla="*/ 63199 w 3097752"/>
              <a:gd name="connsiteY15" fmla="*/ 1451831 h 2091911"/>
              <a:gd name="connsiteX16" fmla="*/ 93679 w 3097752"/>
              <a:gd name="connsiteY16" fmla="*/ 1558511 h 2091911"/>
              <a:gd name="connsiteX17" fmla="*/ 139399 w 3097752"/>
              <a:gd name="connsiteY17" fmla="*/ 1634711 h 2091911"/>
              <a:gd name="connsiteX18" fmla="*/ 268939 w 3097752"/>
              <a:gd name="connsiteY18" fmla="*/ 1688051 h 2091911"/>
              <a:gd name="connsiteX19" fmla="*/ 1602439 w 3097752"/>
              <a:gd name="connsiteY19" fmla="*/ 1680431 h 2091911"/>
              <a:gd name="connsiteX20" fmla="*/ 1390024 w 3097752"/>
              <a:gd name="connsiteY20" fmla="*/ 1939199 h 2091911"/>
              <a:gd name="connsiteX21" fmla="*/ 1268124 w 3097752"/>
              <a:gd name="connsiteY21" fmla="*/ 2076671 h 2091911"/>
              <a:gd name="connsiteX22" fmla="*/ 1030939 w 3097752"/>
              <a:gd name="connsiteY22" fmla="*/ 2084291 h 2091911"/>
              <a:gd name="connsiteX23" fmla="*/ 1030939 w 3097752"/>
              <a:gd name="connsiteY23" fmla="*/ 1749011 h 2091911"/>
              <a:gd name="connsiteX24" fmla="*/ 817579 w 3097752"/>
              <a:gd name="connsiteY24" fmla="*/ 1947131 h 2091911"/>
              <a:gd name="connsiteX25" fmla="*/ 688484 w 3097752"/>
              <a:gd name="connsiteY25" fmla="*/ 1947131 h 2091911"/>
              <a:gd name="connsiteX26" fmla="*/ 696104 w 3097752"/>
              <a:gd name="connsiteY26" fmla="*/ 2091911 h 2091911"/>
              <a:gd name="connsiteX27" fmla="*/ 2239 w 3097752"/>
              <a:gd name="connsiteY27" fmla="*/ 2091911 h 2091911"/>
              <a:gd name="connsiteX28" fmla="*/ 0 w 3097752"/>
              <a:gd name="connsiteY28" fmla="*/ 0 h 2091911"/>
              <a:gd name="connsiteX0" fmla="*/ 0 w 3105376"/>
              <a:gd name="connsiteY0" fmla="*/ 7621 h 2076819"/>
              <a:gd name="connsiteX1" fmla="*/ 3105376 w 3105376"/>
              <a:gd name="connsiteY1" fmla="*/ 0 h 2076819"/>
              <a:gd name="connsiteX2" fmla="*/ 3095963 w 3105376"/>
              <a:gd name="connsiteY2" fmla="*/ 2038719 h 2076819"/>
              <a:gd name="connsiteX3" fmla="*/ 1284197 w 3105376"/>
              <a:gd name="connsiteY3" fmla="*/ 2052165 h 2076819"/>
              <a:gd name="connsiteX4" fmla="*/ 1434803 w 3105376"/>
              <a:gd name="connsiteY4" fmla="*/ 1901559 h 2076819"/>
              <a:gd name="connsiteX5" fmla="*/ 2303483 w 3105376"/>
              <a:gd name="connsiteY5" fmla="*/ 1672959 h 2076819"/>
              <a:gd name="connsiteX6" fmla="*/ 2570183 w 3105376"/>
              <a:gd name="connsiteY6" fmla="*/ 1657719 h 2076819"/>
              <a:gd name="connsiteX7" fmla="*/ 2684483 w 3105376"/>
              <a:gd name="connsiteY7" fmla="*/ 1581519 h 2076819"/>
              <a:gd name="connsiteX8" fmla="*/ 2745443 w 3105376"/>
              <a:gd name="connsiteY8" fmla="*/ 1474839 h 2076819"/>
              <a:gd name="connsiteX9" fmla="*/ 2730203 w 3105376"/>
              <a:gd name="connsiteY9" fmla="*/ 392799 h 2076819"/>
              <a:gd name="connsiteX10" fmla="*/ 2707343 w 3105376"/>
              <a:gd name="connsiteY10" fmla="*/ 248019 h 2076819"/>
              <a:gd name="connsiteX11" fmla="*/ 2516843 w 3105376"/>
              <a:gd name="connsiteY11" fmla="*/ 156579 h 2076819"/>
              <a:gd name="connsiteX12" fmla="*/ 291803 w 3105376"/>
              <a:gd name="connsiteY12" fmla="*/ 164199 h 2076819"/>
              <a:gd name="connsiteX13" fmla="*/ 154643 w 3105376"/>
              <a:gd name="connsiteY13" fmla="*/ 209919 h 2076819"/>
              <a:gd name="connsiteX14" fmla="*/ 63203 w 3105376"/>
              <a:gd name="connsiteY14" fmla="*/ 362319 h 2076819"/>
              <a:gd name="connsiteX15" fmla="*/ 70823 w 3105376"/>
              <a:gd name="connsiteY15" fmla="*/ 1436739 h 2076819"/>
              <a:gd name="connsiteX16" fmla="*/ 101303 w 3105376"/>
              <a:gd name="connsiteY16" fmla="*/ 1543419 h 2076819"/>
              <a:gd name="connsiteX17" fmla="*/ 147023 w 3105376"/>
              <a:gd name="connsiteY17" fmla="*/ 1619619 h 2076819"/>
              <a:gd name="connsiteX18" fmla="*/ 276563 w 3105376"/>
              <a:gd name="connsiteY18" fmla="*/ 1672959 h 2076819"/>
              <a:gd name="connsiteX19" fmla="*/ 1610063 w 3105376"/>
              <a:gd name="connsiteY19" fmla="*/ 1665339 h 2076819"/>
              <a:gd name="connsiteX20" fmla="*/ 1397648 w 3105376"/>
              <a:gd name="connsiteY20" fmla="*/ 1924107 h 2076819"/>
              <a:gd name="connsiteX21" fmla="*/ 1275748 w 3105376"/>
              <a:gd name="connsiteY21" fmla="*/ 2061579 h 2076819"/>
              <a:gd name="connsiteX22" fmla="*/ 1038563 w 3105376"/>
              <a:gd name="connsiteY22" fmla="*/ 2069199 h 2076819"/>
              <a:gd name="connsiteX23" fmla="*/ 1038563 w 3105376"/>
              <a:gd name="connsiteY23" fmla="*/ 1733919 h 2076819"/>
              <a:gd name="connsiteX24" fmla="*/ 825203 w 3105376"/>
              <a:gd name="connsiteY24" fmla="*/ 1932039 h 2076819"/>
              <a:gd name="connsiteX25" fmla="*/ 696108 w 3105376"/>
              <a:gd name="connsiteY25" fmla="*/ 1932039 h 2076819"/>
              <a:gd name="connsiteX26" fmla="*/ 703728 w 3105376"/>
              <a:gd name="connsiteY26" fmla="*/ 2076819 h 2076819"/>
              <a:gd name="connsiteX27" fmla="*/ 9863 w 3105376"/>
              <a:gd name="connsiteY27" fmla="*/ 2076819 h 2076819"/>
              <a:gd name="connsiteX28" fmla="*/ 0 w 3105376"/>
              <a:gd name="connsiteY28" fmla="*/ 7621 h 2076819"/>
              <a:gd name="connsiteX0" fmla="*/ 0 w 3105376"/>
              <a:gd name="connsiteY0" fmla="*/ 50 h 2069248"/>
              <a:gd name="connsiteX1" fmla="*/ 3105376 w 3105376"/>
              <a:gd name="connsiteY1" fmla="*/ 0 h 2069248"/>
              <a:gd name="connsiteX2" fmla="*/ 3095963 w 3105376"/>
              <a:gd name="connsiteY2" fmla="*/ 2031148 h 2069248"/>
              <a:gd name="connsiteX3" fmla="*/ 1284197 w 3105376"/>
              <a:gd name="connsiteY3" fmla="*/ 2044594 h 2069248"/>
              <a:gd name="connsiteX4" fmla="*/ 1434803 w 3105376"/>
              <a:gd name="connsiteY4" fmla="*/ 1893988 h 2069248"/>
              <a:gd name="connsiteX5" fmla="*/ 2303483 w 3105376"/>
              <a:gd name="connsiteY5" fmla="*/ 1665388 h 2069248"/>
              <a:gd name="connsiteX6" fmla="*/ 2570183 w 3105376"/>
              <a:gd name="connsiteY6" fmla="*/ 1650148 h 2069248"/>
              <a:gd name="connsiteX7" fmla="*/ 2684483 w 3105376"/>
              <a:gd name="connsiteY7" fmla="*/ 1573948 h 2069248"/>
              <a:gd name="connsiteX8" fmla="*/ 2745443 w 3105376"/>
              <a:gd name="connsiteY8" fmla="*/ 1467268 h 2069248"/>
              <a:gd name="connsiteX9" fmla="*/ 2730203 w 3105376"/>
              <a:gd name="connsiteY9" fmla="*/ 385228 h 2069248"/>
              <a:gd name="connsiteX10" fmla="*/ 2707343 w 3105376"/>
              <a:gd name="connsiteY10" fmla="*/ 240448 h 2069248"/>
              <a:gd name="connsiteX11" fmla="*/ 2516843 w 3105376"/>
              <a:gd name="connsiteY11" fmla="*/ 149008 h 2069248"/>
              <a:gd name="connsiteX12" fmla="*/ 291803 w 3105376"/>
              <a:gd name="connsiteY12" fmla="*/ 156628 h 2069248"/>
              <a:gd name="connsiteX13" fmla="*/ 154643 w 3105376"/>
              <a:gd name="connsiteY13" fmla="*/ 202348 h 2069248"/>
              <a:gd name="connsiteX14" fmla="*/ 63203 w 3105376"/>
              <a:gd name="connsiteY14" fmla="*/ 354748 h 2069248"/>
              <a:gd name="connsiteX15" fmla="*/ 70823 w 3105376"/>
              <a:gd name="connsiteY15" fmla="*/ 1429168 h 2069248"/>
              <a:gd name="connsiteX16" fmla="*/ 101303 w 3105376"/>
              <a:gd name="connsiteY16" fmla="*/ 1535848 h 2069248"/>
              <a:gd name="connsiteX17" fmla="*/ 147023 w 3105376"/>
              <a:gd name="connsiteY17" fmla="*/ 1612048 h 2069248"/>
              <a:gd name="connsiteX18" fmla="*/ 276563 w 3105376"/>
              <a:gd name="connsiteY18" fmla="*/ 1665388 h 2069248"/>
              <a:gd name="connsiteX19" fmla="*/ 1610063 w 3105376"/>
              <a:gd name="connsiteY19" fmla="*/ 1657768 h 2069248"/>
              <a:gd name="connsiteX20" fmla="*/ 1397648 w 3105376"/>
              <a:gd name="connsiteY20" fmla="*/ 1916536 h 2069248"/>
              <a:gd name="connsiteX21" fmla="*/ 1275748 w 3105376"/>
              <a:gd name="connsiteY21" fmla="*/ 2054008 h 2069248"/>
              <a:gd name="connsiteX22" fmla="*/ 1038563 w 3105376"/>
              <a:gd name="connsiteY22" fmla="*/ 2061628 h 2069248"/>
              <a:gd name="connsiteX23" fmla="*/ 1038563 w 3105376"/>
              <a:gd name="connsiteY23" fmla="*/ 1726348 h 2069248"/>
              <a:gd name="connsiteX24" fmla="*/ 825203 w 3105376"/>
              <a:gd name="connsiteY24" fmla="*/ 1924468 h 2069248"/>
              <a:gd name="connsiteX25" fmla="*/ 696108 w 3105376"/>
              <a:gd name="connsiteY25" fmla="*/ 1924468 h 2069248"/>
              <a:gd name="connsiteX26" fmla="*/ 703728 w 3105376"/>
              <a:gd name="connsiteY26" fmla="*/ 2069248 h 2069248"/>
              <a:gd name="connsiteX27" fmla="*/ 9863 w 3105376"/>
              <a:gd name="connsiteY27" fmla="*/ 2069248 h 2069248"/>
              <a:gd name="connsiteX28" fmla="*/ 0 w 3105376"/>
              <a:gd name="connsiteY28" fmla="*/ 50 h 2069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Lst>
            <a:rect l="l" t="t" r="r" b="b"/>
            <a:pathLst>
              <a:path w="3105376" h="2069248">
                <a:moveTo>
                  <a:pt x="0" y="50"/>
                </a:moveTo>
                <a:lnTo>
                  <a:pt x="3105376" y="0"/>
                </a:lnTo>
                <a:cubicBezTo>
                  <a:pt x="3102238" y="687144"/>
                  <a:pt x="3099101" y="1344004"/>
                  <a:pt x="3095963" y="2031148"/>
                </a:cubicBezTo>
                <a:lnTo>
                  <a:pt x="1284197" y="2044594"/>
                </a:lnTo>
                <a:lnTo>
                  <a:pt x="1434803" y="1893988"/>
                </a:lnTo>
                <a:lnTo>
                  <a:pt x="2303483" y="1665388"/>
                </a:lnTo>
                <a:lnTo>
                  <a:pt x="2570183" y="1650148"/>
                </a:lnTo>
                <a:lnTo>
                  <a:pt x="2684483" y="1573948"/>
                </a:lnTo>
                <a:lnTo>
                  <a:pt x="2745443" y="1467268"/>
                </a:lnTo>
                <a:lnTo>
                  <a:pt x="2730203" y="385228"/>
                </a:lnTo>
                <a:lnTo>
                  <a:pt x="2707343" y="240448"/>
                </a:lnTo>
                <a:lnTo>
                  <a:pt x="2516843" y="149008"/>
                </a:lnTo>
                <a:lnTo>
                  <a:pt x="291803" y="156628"/>
                </a:lnTo>
                <a:lnTo>
                  <a:pt x="154643" y="202348"/>
                </a:lnTo>
                <a:lnTo>
                  <a:pt x="63203" y="354748"/>
                </a:lnTo>
                <a:lnTo>
                  <a:pt x="70823" y="1429168"/>
                </a:lnTo>
                <a:lnTo>
                  <a:pt x="101303" y="1535848"/>
                </a:lnTo>
                <a:lnTo>
                  <a:pt x="147023" y="1612048"/>
                </a:lnTo>
                <a:lnTo>
                  <a:pt x="276563" y="1665388"/>
                </a:lnTo>
                <a:lnTo>
                  <a:pt x="1610063" y="1657768"/>
                </a:lnTo>
                <a:lnTo>
                  <a:pt x="1397648" y="1916536"/>
                </a:lnTo>
                <a:lnTo>
                  <a:pt x="1275748" y="2054008"/>
                </a:lnTo>
                <a:lnTo>
                  <a:pt x="1038563" y="2061628"/>
                </a:lnTo>
                <a:lnTo>
                  <a:pt x="1038563" y="1726348"/>
                </a:lnTo>
                <a:lnTo>
                  <a:pt x="825203" y="1924468"/>
                </a:lnTo>
                <a:lnTo>
                  <a:pt x="696108" y="1924468"/>
                </a:lnTo>
                <a:lnTo>
                  <a:pt x="703728" y="2069248"/>
                </a:lnTo>
                <a:lnTo>
                  <a:pt x="9863" y="2069248"/>
                </a:lnTo>
                <a:cubicBezTo>
                  <a:pt x="9117" y="1371944"/>
                  <a:pt x="746" y="697354"/>
                  <a:pt x="0" y="50"/>
                </a:cubicBezTo>
                <a:close/>
              </a:path>
            </a:pathLst>
          </a:custGeom>
          <a:solidFill>
            <a:srgbClr val="D2FF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7620</xdr:colOff>
      <xdr:row>1210</xdr:row>
      <xdr:rowOff>38100</xdr:rowOff>
    </xdr:from>
    <xdr:to>
      <xdr:col>4</xdr:col>
      <xdr:colOff>350520</xdr:colOff>
      <xdr:row>1214</xdr:row>
      <xdr:rowOff>22860</xdr:rowOff>
    </xdr:to>
    <xdr:sp macro="" textlink="">
      <xdr:nvSpPr>
        <xdr:cNvPr id="2231" name="Rectangle: Beveled 2230">
          <a:hlinkClick xmlns:r="http://schemas.openxmlformats.org/officeDocument/2006/relationships" r:id="rId6" tooltip="to DEGENERALIZE section"/>
          <a:extLst>
            <a:ext uri="{FF2B5EF4-FFF2-40B4-BE49-F238E27FC236}">
              <a16:creationId xmlns:a16="http://schemas.microsoft.com/office/drawing/2014/main" id="{AB4BF41D-7E00-4616-B614-57614DCE4D06}"/>
            </a:ext>
          </a:extLst>
        </xdr:cNvPr>
        <xdr:cNvSpPr/>
      </xdr:nvSpPr>
      <xdr:spPr>
        <a:xfrm>
          <a:off x="640842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DEGENERALIZE</a:t>
          </a:r>
        </a:p>
      </xdr:txBody>
    </xdr:sp>
    <xdr:clientData/>
  </xdr:twoCellAnchor>
  <xdr:twoCellAnchor>
    <xdr:from>
      <xdr:col>5</xdr:col>
      <xdr:colOff>22860</xdr:colOff>
      <xdr:row>1210</xdr:row>
      <xdr:rowOff>38100</xdr:rowOff>
    </xdr:from>
    <xdr:to>
      <xdr:col>8</xdr:col>
      <xdr:colOff>365760</xdr:colOff>
      <xdr:row>1214</xdr:row>
      <xdr:rowOff>22860</xdr:rowOff>
    </xdr:to>
    <xdr:sp macro="" textlink="">
      <xdr:nvSpPr>
        <xdr:cNvPr id="2232" name="Rectangle: Beveled 2231">
          <a:hlinkClick xmlns:r="http://schemas.openxmlformats.org/officeDocument/2006/relationships" r:id="rId7" tooltip="to DEALIENATE section"/>
          <a:extLst>
            <a:ext uri="{FF2B5EF4-FFF2-40B4-BE49-F238E27FC236}">
              <a16:creationId xmlns:a16="http://schemas.microsoft.com/office/drawing/2014/main" id="{EBB339F7-B2BD-49AB-A208-B5CCB76FBCAD}"/>
            </a:ext>
          </a:extLst>
        </xdr:cNvPr>
        <xdr:cNvSpPr/>
      </xdr:nvSpPr>
      <xdr:spPr>
        <a:xfrm>
          <a:off x="843534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DEALIENATE</a:t>
          </a:r>
        </a:p>
      </xdr:txBody>
    </xdr:sp>
    <xdr:clientData/>
  </xdr:twoCellAnchor>
  <xdr:twoCellAnchor>
    <xdr:from>
      <xdr:col>9</xdr:col>
      <xdr:colOff>22860</xdr:colOff>
      <xdr:row>1210</xdr:row>
      <xdr:rowOff>38100</xdr:rowOff>
    </xdr:from>
    <xdr:to>
      <xdr:col>12</xdr:col>
      <xdr:colOff>365760</xdr:colOff>
      <xdr:row>1214</xdr:row>
      <xdr:rowOff>22860</xdr:rowOff>
    </xdr:to>
    <xdr:sp macro="" textlink="">
      <xdr:nvSpPr>
        <xdr:cNvPr id="2233" name="Rectangle: Beveled 2232">
          <a:hlinkClick xmlns:r="http://schemas.openxmlformats.org/officeDocument/2006/relationships" r:id="rId8" tooltip="to DEPOLARIZE section"/>
          <a:extLst>
            <a:ext uri="{FF2B5EF4-FFF2-40B4-BE49-F238E27FC236}">
              <a16:creationId xmlns:a16="http://schemas.microsoft.com/office/drawing/2014/main" id="{61FA8903-9C14-4EC5-A2F0-AC4ACDF2EAE4}"/>
            </a:ext>
          </a:extLst>
        </xdr:cNvPr>
        <xdr:cNvSpPr/>
      </xdr:nvSpPr>
      <xdr:spPr>
        <a:xfrm>
          <a:off x="10447020" y="73525380"/>
          <a:ext cx="1851660" cy="716280"/>
        </a:xfrm>
        <a:prstGeom prst="bevel">
          <a:avLst>
            <a:gd name="adj" fmla="val 10253"/>
          </a:avLst>
        </a:prstGeom>
        <a:solidFill>
          <a:srgbClr val="5AFFA0"/>
        </a:solidFill>
        <a:scene3d>
          <a:camera prst="orthographicFront"/>
          <a:lightRig rig="threePt" dir="t"/>
        </a:scene3d>
        <a:sp3d>
          <a:bevelT w="165100" prst="coolSlant"/>
        </a:sp3d>
      </xdr:spPr>
      <xdr:style>
        <a:lnRef idx="1">
          <a:schemeClr val="accent6"/>
        </a:lnRef>
        <a:fillRef idx="2">
          <a:schemeClr val="accent6"/>
        </a:fillRef>
        <a:effectRef idx="1">
          <a:schemeClr val="accent6"/>
        </a:effectRef>
        <a:fontRef idx="minor">
          <a:schemeClr val="dk1"/>
        </a:fontRef>
      </xdr:style>
      <xdr:txBody>
        <a:bodyPr vertOverflow="overflow" horzOverflow="overflow" wrap="non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spc="-50" baseline="0">
              <a:ln w="12700">
                <a:solidFill>
                  <a:schemeClr val="accent6">
                    <a:lumMod val="50000"/>
                  </a:schemeClr>
                </a:solidFill>
              </a:ln>
              <a:solidFill>
                <a:srgbClr val="A0FF64"/>
              </a:solidFill>
              <a:effectLst>
                <a:outerShdw blurRad="50800" dist="38100" dir="5400000" algn="t" rotWithShape="0">
                  <a:prstClr val="black">
                    <a:alpha val="40000"/>
                  </a:prstClr>
                </a:outerShdw>
              </a:effectLst>
              <a:latin typeface="Arial Black" panose="020B0A04020102020204" pitchFamily="34" charset="0"/>
              <a:ea typeface="+mn-ea"/>
              <a:cs typeface="+mn-cs"/>
            </a:rPr>
            <a:t>DEPOLARIZE</a:t>
          </a:r>
        </a:p>
      </xdr:txBody>
    </xdr:sp>
    <xdr:clientData/>
  </xdr:twoCellAnchor>
  <xdr:twoCellAnchor>
    <xdr:from>
      <xdr:col>0</xdr:col>
      <xdr:colOff>107399</xdr:colOff>
      <xdr:row>1489</xdr:row>
      <xdr:rowOff>39882</xdr:rowOff>
    </xdr:from>
    <xdr:to>
      <xdr:col>2</xdr:col>
      <xdr:colOff>338680</xdr:colOff>
      <xdr:row>1493</xdr:row>
      <xdr:rowOff>89807</xdr:rowOff>
    </xdr:to>
    <xdr:grpSp>
      <xdr:nvGrpSpPr>
        <xdr:cNvPr id="2234" name="Group 2233">
          <a:extLst>
            <a:ext uri="{FF2B5EF4-FFF2-40B4-BE49-F238E27FC236}">
              <a16:creationId xmlns:a16="http://schemas.microsoft.com/office/drawing/2014/main" id="{91DFB8B3-DAAF-48AB-A391-089154760F48}"/>
            </a:ext>
          </a:extLst>
        </xdr:cNvPr>
        <xdr:cNvGrpSpPr/>
      </xdr:nvGrpSpPr>
      <xdr:grpSpPr>
        <a:xfrm>
          <a:off x="107399" y="292228782"/>
          <a:ext cx="848501" cy="743345"/>
          <a:chOff x="6361572" y="87885629"/>
          <a:chExt cx="851384" cy="836087"/>
        </a:xfrm>
        <a:gradFill>
          <a:gsLst>
            <a:gs pos="0">
              <a:srgbClr val="FF0000"/>
            </a:gs>
            <a:gs pos="50000">
              <a:srgbClr val="FF9999"/>
            </a:gs>
            <a:gs pos="100000">
              <a:srgbClr val="FFCCCC"/>
            </a:gs>
          </a:gsLst>
          <a:path path="circle">
            <a:fillToRect l="50000" t="50000" r="50000" b="50000"/>
          </a:path>
        </a:gradFill>
      </xdr:grpSpPr>
      <xdr:sp macro="" textlink="">
        <xdr:nvSpPr>
          <xdr:cNvPr id="2235" name="Oval 2234">
            <a:extLst>
              <a:ext uri="{FF2B5EF4-FFF2-40B4-BE49-F238E27FC236}">
                <a16:creationId xmlns:a16="http://schemas.microsoft.com/office/drawing/2014/main" id="{B07433B5-884E-43B8-8F8C-AFBC20A55A55}"/>
              </a:ext>
            </a:extLst>
          </xdr:cNvPr>
          <xdr:cNvSpPr>
            <a:spLocks noChangeAspect="1"/>
          </xdr:cNvSpPr>
        </xdr:nvSpPr>
        <xdr:spPr>
          <a:xfrm>
            <a:off x="6438900" y="88041480"/>
            <a:ext cx="458753" cy="514242"/>
          </a:xfrm>
          <a:prstGeom prst="ellipse">
            <a:avLst/>
          </a:prstGeom>
          <a:grp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236" name="Rectangle 2235">
            <a:extLst>
              <a:ext uri="{FF2B5EF4-FFF2-40B4-BE49-F238E27FC236}">
                <a16:creationId xmlns:a16="http://schemas.microsoft.com/office/drawing/2014/main" id="{67F80901-5585-4702-BFC9-6B5B22724F8B}"/>
              </a:ext>
            </a:extLst>
          </xdr:cNvPr>
          <xdr:cNvSpPr/>
        </xdr:nvSpPr>
        <xdr:spPr>
          <a:xfrm>
            <a:off x="6361572" y="87885629"/>
            <a:ext cx="851384" cy="836087"/>
          </a:xfrm>
          <a:prstGeom prst="rect">
            <a:avLst/>
          </a:prstGeom>
          <a:noFill/>
        </xdr:spPr>
        <xdr:txBody>
          <a:bodyPr wrap="none" lIns="91440" tIns="45720" rIns="91440" bIns="45720">
            <a:sp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99476</xdr:colOff>
      <xdr:row>1492</xdr:row>
      <xdr:rowOff>123184</xdr:rowOff>
    </xdr:from>
    <xdr:to>
      <xdr:col>2</xdr:col>
      <xdr:colOff>327659</xdr:colOff>
      <xdr:row>1495</xdr:row>
      <xdr:rowOff>145481</xdr:rowOff>
    </xdr:to>
    <xdr:grpSp>
      <xdr:nvGrpSpPr>
        <xdr:cNvPr id="2237" name="Group 2236">
          <a:extLst>
            <a:ext uri="{FF2B5EF4-FFF2-40B4-BE49-F238E27FC236}">
              <a16:creationId xmlns:a16="http://schemas.microsoft.com/office/drawing/2014/main" id="{CE2161EC-2BE3-4DE2-9113-02F3B5EF3A42}"/>
            </a:ext>
          </a:extLst>
        </xdr:cNvPr>
        <xdr:cNvGrpSpPr/>
      </xdr:nvGrpSpPr>
      <xdr:grpSpPr>
        <a:xfrm>
          <a:off x="99476" y="292815004"/>
          <a:ext cx="845403" cy="593797"/>
          <a:chOff x="6368955" y="87895955"/>
          <a:chExt cx="848276" cy="632607"/>
        </a:xfrm>
      </xdr:grpSpPr>
      <xdr:sp macro="" textlink="">
        <xdr:nvSpPr>
          <xdr:cNvPr id="2238" name="Oval 2237">
            <a:extLst>
              <a:ext uri="{FF2B5EF4-FFF2-40B4-BE49-F238E27FC236}">
                <a16:creationId xmlns:a16="http://schemas.microsoft.com/office/drawing/2014/main" id="{78546CC8-5F0E-4436-9299-F458594600A0}"/>
              </a:ext>
            </a:extLst>
          </xdr:cNvPr>
          <xdr:cNvSpPr>
            <a:spLocks noChangeAspect="1"/>
          </xdr:cNvSpPr>
        </xdr:nvSpPr>
        <xdr:spPr>
          <a:xfrm>
            <a:off x="6438900" y="88041480"/>
            <a:ext cx="458753" cy="487082"/>
          </a:xfrm>
          <a:prstGeom prst="ellipse">
            <a:avLst/>
          </a:prstGeom>
          <a:gradFill>
            <a:gsLst>
              <a:gs pos="0">
                <a:srgbClr val="FF0000"/>
              </a:gs>
              <a:gs pos="50000">
                <a:srgbClr val="FF9999"/>
              </a:gs>
              <a:gs pos="100000">
                <a:srgbClr val="FFCCCC"/>
              </a:gs>
            </a:gsLst>
            <a:path path="circle">
              <a:fillToRect l="50000" t="50000" r="50000" b="50000"/>
            </a:path>
          </a:grad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239" name="Rectangle 2238">
            <a:extLst>
              <a:ext uri="{FF2B5EF4-FFF2-40B4-BE49-F238E27FC236}">
                <a16:creationId xmlns:a16="http://schemas.microsoft.com/office/drawing/2014/main" id="{34C24F7A-6437-4AB3-87C4-519159E6CB55}"/>
              </a:ext>
            </a:extLst>
          </xdr:cNvPr>
          <xdr:cNvSpPr/>
        </xdr:nvSpPr>
        <xdr:spPr>
          <a:xfrm>
            <a:off x="6368955" y="87895955"/>
            <a:ext cx="848276" cy="591235"/>
          </a:xfrm>
          <a:prstGeom prst="rect">
            <a:avLst/>
          </a:prstGeom>
          <a:noFill/>
        </xdr:spPr>
        <xdr:txBody>
          <a:bodyPr wrap="square" lIns="91440" tIns="45720" rIns="91440" bIns="45720">
            <a:noAutofit/>
          </a:bodyPr>
          <a:lstStyle/>
          <a:p>
            <a:pPr algn="ctr"/>
            <a:r>
              <a:rPr lang="en-US" sz="3600" b="0" cap="none" spc="0">
                <a:ln w="0"/>
                <a:solidFill>
                  <a:srgbClr val="D7B9FF"/>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30480</xdr:colOff>
      <xdr:row>1238</xdr:row>
      <xdr:rowOff>7621</xdr:rowOff>
    </xdr:from>
    <xdr:to>
      <xdr:col>13</xdr:col>
      <xdr:colOff>91440</xdr:colOff>
      <xdr:row>1240</xdr:row>
      <xdr:rowOff>137160</xdr:rowOff>
    </xdr:to>
    <xdr:sp macro="" textlink="">
      <xdr:nvSpPr>
        <xdr:cNvPr id="2243" name="TextBox 2242">
          <a:extLst>
            <a:ext uri="{FF2B5EF4-FFF2-40B4-BE49-F238E27FC236}">
              <a16:creationId xmlns:a16="http://schemas.microsoft.com/office/drawing/2014/main" id="{015B90EF-56A3-41A8-B498-E5EAB354476C}"/>
            </a:ext>
          </a:extLst>
        </xdr:cNvPr>
        <xdr:cNvSpPr txBox="1"/>
      </xdr:nvSpPr>
      <xdr:spPr>
        <a:xfrm>
          <a:off x="6309360" y="78996541"/>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latin typeface="Arial Narrow" panose="020B0606020202030204" pitchFamily="34" charset="0"/>
            </a:rPr>
            <a:t>Generalizing can remain provisional, as a bridge to relevant specifics. Too often, we cling to our trusted generalizations for relief, letting them slip into obstructing over-generalizing. Let's dial them back.</a:t>
          </a:r>
        </a:p>
      </xdr:txBody>
    </xdr:sp>
    <xdr:clientData/>
  </xdr:twoCellAnchor>
  <xdr:twoCellAnchor>
    <xdr:from>
      <xdr:col>0</xdr:col>
      <xdr:colOff>60958</xdr:colOff>
      <xdr:row>1207</xdr:row>
      <xdr:rowOff>74506</xdr:rowOff>
    </xdr:from>
    <xdr:to>
      <xdr:col>12</xdr:col>
      <xdr:colOff>434338</xdr:colOff>
      <xdr:row>1210</xdr:row>
      <xdr:rowOff>5926</xdr:rowOff>
    </xdr:to>
    <xdr:sp macro="" textlink="">
      <xdr:nvSpPr>
        <xdr:cNvPr id="2244" name="TextBox 2243">
          <a:extLst>
            <a:ext uri="{FF2B5EF4-FFF2-40B4-BE49-F238E27FC236}">
              <a16:creationId xmlns:a16="http://schemas.microsoft.com/office/drawing/2014/main" id="{663FE0C0-DD7E-4F69-8687-98780FE92A8B}"/>
            </a:ext>
          </a:extLst>
        </xdr:cNvPr>
        <xdr:cNvSpPr txBox="1"/>
      </xdr:nvSpPr>
      <xdr:spPr>
        <a:xfrm>
          <a:off x="6339838" y="73013146"/>
          <a:ext cx="6027420" cy="480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rgbClr val="007846"/>
              </a:solidFill>
              <a:latin typeface="Arial Black" panose="020B0A04020102020204" pitchFamily="34" charset="0"/>
            </a:rPr>
            <a:t>Harmony Politics</a:t>
          </a:r>
          <a:r>
            <a:rPr lang="en-US" sz="1100" baseline="0">
              <a:latin typeface="Arial Black" panose="020B0A04020102020204" pitchFamily="34" charset="0"/>
            </a:rPr>
            <a:t> </a:t>
          </a:r>
          <a:r>
            <a:rPr lang="en-US" sz="1100" baseline="0">
              <a:latin typeface="Arial Narrow" panose="020B0606020202030204" pitchFamily="34" charset="0"/>
            </a:rPr>
            <a:t>basically follows a three-step process based on this </a:t>
          </a:r>
          <a:r>
            <a:rPr lang="en-US" sz="1100" i="1" baseline="0">
              <a:latin typeface="Arial Narrow" panose="020B0606020202030204" pitchFamily="34" charset="0"/>
            </a:rPr>
            <a:t>anankelogical</a:t>
          </a:r>
          <a:r>
            <a:rPr lang="en-US" sz="1100" baseline="0">
              <a:latin typeface="Arial Narrow" panose="020B0606020202030204" pitchFamily="34" charset="0"/>
            </a:rPr>
            <a:t> definition of politics. Click on each or scroll down to learn and use these empowering steps.</a:t>
          </a:r>
        </a:p>
      </xdr:txBody>
    </xdr:sp>
    <xdr:clientData/>
  </xdr:twoCellAnchor>
  <xdr:twoCellAnchor>
    <xdr:from>
      <xdr:col>1</xdr:col>
      <xdr:colOff>7620</xdr:colOff>
      <xdr:row>1235</xdr:row>
      <xdr:rowOff>32075</xdr:rowOff>
    </xdr:from>
    <xdr:to>
      <xdr:col>13</xdr:col>
      <xdr:colOff>7620</xdr:colOff>
      <xdr:row>1236</xdr:row>
      <xdr:rowOff>107428</xdr:rowOff>
    </xdr:to>
    <xdr:sp macro="" textlink="">
      <xdr:nvSpPr>
        <xdr:cNvPr id="2252" name="TextBox 2251">
          <a:extLst>
            <a:ext uri="{FF2B5EF4-FFF2-40B4-BE49-F238E27FC236}">
              <a16:creationId xmlns:a16="http://schemas.microsoft.com/office/drawing/2014/main" id="{F3535C1E-83F0-4C9E-9E69-8A94E38B4DF5}"/>
            </a:ext>
          </a:extLst>
        </xdr:cNvPr>
        <xdr:cNvSpPr txBox="1"/>
      </xdr:nvSpPr>
      <xdr:spPr>
        <a:xfrm>
          <a:off x="127149" y="176352899"/>
          <a:ext cx="5916706" cy="254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baseline="0">
              <a:solidFill>
                <a:schemeClr val="accent4">
                  <a:lumMod val="50000"/>
                </a:schemeClr>
              </a:solidFill>
              <a:latin typeface="Arial Narrow" panose="020B0606020202030204" pitchFamily="34" charset="0"/>
              <a:ea typeface="Verdana" panose="020B0604030504040204" pitchFamily="34" charset="0"/>
            </a:rPr>
            <a:t>CHANGE ISSUE HERE OR ABOVE</a:t>
          </a:r>
          <a:endParaRPr lang="en-US" sz="900" b="1" baseline="0">
            <a:solidFill>
              <a:schemeClr val="accent4">
                <a:lumMod val="50000"/>
              </a:schemeClr>
            </a:solidFill>
            <a:latin typeface="Arial Narrow" panose="020B0606020202030204" pitchFamily="34" charset="0"/>
          </a:endParaRPr>
        </a:p>
      </xdr:txBody>
    </xdr:sp>
    <xdr:clientData/>
  </xdr:twoCellAnchor>
  <xdr:twoCellAnchor>
    <xdr:from>
      <xdr:col>0</xdr:col>
      <xdr:colOff>38845</xdr:colOff>
      <xdr:row>1386</xdr:row>
      <xdr:rowOff>106979</xdr:rowOff>
    </xdr:from>
    <xdr:to>
      <xdr:col>13</xdr:col>
      <xdr:colOff>76796</xdr:colOff>
      <xdr:row>1408</xdr:row>
      <xdr:rowOff>52442</xdr:rowOff>
    </xdr:to>
    <xdr:grpSp>
      <xdr:nvGrpSpPr>
        <xdr:cNvPr id="2660" name="Group 2659">
          <a:extLst>
            <a:ext uri="{FF2B5EF4-FFF2-40B4-BE49-F238E27FC236}">
              <a16:creationId xmlns:a16="http://schemas.microsoft.com/office/drawing/2014/main" id="{BCE2770D-61DF-4D83-A6F5-5FE15780FF4C}"/>
            </a:ext>
          </a:extLst>
        </xdr:cNvPr>
        <xdr:cNvGrpSpPr/>
      </xdr:nvGrpSpPr>
      <xdr:grpSpPr>
        <a:xfrm>
          <a:off x="38845" y="273299219"/>
          <a:ext cx="6103471" cy="3892623"/>
          <a:chOff x="6226105" y="104920177"/>
          <a:chExt cx="6103507" cy="3893266"/>
        </a:xfrm>
      </xdr:grpSpPr>
      <xdr:sp macro="" textlink="">
        <xdr:nvSpPr>
          <xdr:cNvPr id="2661" name="Frame 50">
            <a:extLst>
              <a:ext uri="{FF2B5EF4-FFF2-40B4-BE49-F238E27FC236}">
                <a16:creationId xmlns:a16="http://schemas.microsoft.com/office/drawing/2014/main" id="{02BDAA5D-49E2-40A8-9A90-0A690A63B3FC}"/>
              </a:ext>
            </a:extLst>
          </xdr:cNvPr>
          <xdr:cNvSpPr/>
        </xdr:nvSpPr>
        <xdr:spPr>
          <a:xfrm>
            <a:off x="6226105" y="104972961"/>
            <a:ext cx="26441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204788 w 2644140"/>
              <a:gd name="connsiteY15" fmla="*/ 212408 h 1592580"/>
              <a:gd name="connsiteX16" fmla="*/ 137227 w 2644140"/>
              <a:gd name="connsiteY16" fmla="*/ 1403006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114708 w 2644140"/>
              <a:gd name="connsiteY15" fmla="*/ 204815 h 1592580"/>
              <a:gd name="connsiteX16" fmla="*/ 137227 w 2644140"/>
              <a:gd name="connsiteY16" fmla="*/ 1403006 h 1592580"/>
              <a:gd name="connsiteX17" fmla="*/ 2446973 w 2644140"/>
              <a:gd name="connsiteY17" fmla="*/ 1395413 h 1592580"/>
              <a:gd name="connsiteX18" fmla="*/ 2446973 w 2644140"/>
              <a:gd name="connsiteY18" fmla="*/ 212408 h 1592580"/>
              <a:gd name="connsiteX19" fmla="*/ 114708 w 2644140"/>
              <a:gd name="connsiteY19" fmla="*/ 204815 h 1592580"/>
              <a:gd name="connsiteX0" fmla="*/ 60960 w 2644140"/>
              <a:gd name="connsiteY0" fmla="*/ 53340 h 1592580"/>
              <a:gd name="connsiteX1" fmla="*/ 101474 w 2644140"/>
              <a:gd name="connsiteY1" fmla="*/ 30281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0109 w 2644140"/>
              <a:gd name="connsiteY13" fmla="*/ 126536 h 1592580"/>
              <a:gd name="connsiteX14" fmla="*/ 60960 w 2644140"/>
              <a:gd name="connsiteY14" fmla="*/ 53340 h 1592580"/>
              <a:gd name="connsiteX15" fmla="*/ 114708 w 2644140"/>
              <a:gd name="connsiteY15" fmla="*/ 204815 h 1592580"/>
              <a:gd name="connsiteX16" fmla="*/ 114707 w 2644140"/>
              <a:gd name="connsiteY16" fmla="*/ 1403006 h 1592580"/>
              <a:gd name="connsiteX17" fmla="*/ 2446973 w 2644140"/>
              <a:gd name="connsiteY17" fmla="*/ 1395413 h 1592580"/>
              <a:gd name="connsiteX18" fmla="*/ 2446973 w 2644140"/>
              <a:gd name="connsiteY18" fmla="*/ 212408 h 1592580"/>
              <a:gd name="connsiteX19" fmla="*/ 114708 w 2644140"/>
              <a:gd name="connsiteY19" fmla="*/ 204815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01474" y="30281"/>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10109" y="126536"/>
                </a:lnTo>
                <a:lnTo>
                  <a:pt x="60960" y="53340"/>
                </a:lnTo>
                <a:close/>
                <a:moveTo>
                  <a:pt x="114708" y="204815"/>
                </a:moveTo>
                <a:cubicBezTo>
                  <a:pt x="114708" y="604212"/>
                  <a:pt x="114707" y="1003609"/>
                  <a:pt x="114707" y="1403006"/>
                </a:cubicBezTo>
                <a:lnTo>
                  <a:pt x="2446973" y="1395413"/>
                </a:lnTo>
                <a:lnTo>
                  <a:pt x="2446973" y="212408"/>
                </a:lnTo>
                <a:lnTo>
                  <a:pt x="114708" y="204815"/>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2" name="Frame 50">
            <a:extLst>
              <a:ext uri="{FF2B5EF4-FFF2-40B4-BE49-F238E27FC236}">
                <a16:creationId xmlns:a16="http://schemas.microsoft.com/office/drawing/2014/main" id="{3729F6CA-3190-4146-85BB-0789C131753E}"/>
              </a:ext>
            </a:extLst>
          </xdr:cNvPr>
          <xdr:cNvSpPr/>
        </xdr:nvSpPr>
        <xdr:spPr>
          <a:xfrm>
            <a:off x="6226105" y="107220863"/>
            <a:ext cx="26441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46973 w 2644140"/>
              <a:gd name="connsiteY17" fmla="*/ 1395413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99519 w 2644140"/>
              <a:gd name="connsiteY17" fmla="*/ 1365037 h 1592580"/>
              <a:gd name="connsiteX18" fmla="*/ 2446973 w 2644140"/>
              <a:gd name="connsiteY18" fmla="*/ 212408 h 1592580"/>
              <a:gd name="connsiteX19" fmla="*/ 114708 w 2644140"/>
              <a:gd name="connsiteY19" fmla="*/ 144066 h 1592580"/>
              <a:gd name="connsiteX0" fmla="*/ 60960 w 2644140"/>
              <a:gd name="connsiteY0" fmla="*/ 53340 h 1592580"/>
              <a:gd name="connsiteX1" fmla="*/ 101474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15164 w 2644140"/>
              <a:gd name="connsiteY13" fmla="*/ 121523 h 1592580"/>
              <a:gd name="connsiteX14" fmla="*/ 60960 w 2644140"/>
              <a:gd name="connsiteY14" fmla="*/ 53340 h 1592580"/>
              <a:gd name="connsiteX15" fmla="*/ 114708 w 2644140"/>
              <a:gd name="connsiteY15" fmla="*/ 144066 h 1592580"/>
              <a:gd name="connsiteX16" fmla="*/ 107201 w 2644140"/>
              <a:gd name="connsiteY16" fmla="*/ 1365037 h 1592580"/>
              <a:gd name="connsiteX17" fmla="*/ 2484506 w 2644140"/>
              <a:gd name="connsiteY17" fmla="*/ 1365037 h 1592580"/>
              <a:gd name="connsiteX18" fmla="*/ 2446973 w 2644140"/>
              <a:gd name="connsiteY18" fmla="*/ 212408 h 1592580"/>
              <a:gd name="connsiteX19" fmla="*/ 114708 w 2644140"/>
              <a:gd name="connsiteY19" fmla="*/ 144066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01474" y="20254"/>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15164" y="121523"/>
                </a:lnTo>
                <a:lnTo>
                  <a:pt x="60960" y="53340"/>
                </a:lnTo>
                <a:close/>
                <a:moveTo>
                  <a:pt x="114708" y="144066"/>
                </a:moveTo>
                <a:cubicBezTo>
                  <a:pt x="112206" y="551056"/>
                  <a:pt x="109703" y="958047"/>
                  <a:pt x="107201" y="1365037"/>
                </a:cubicBezTo>
                <a:lnTo>
                  <a:pt x="2484506" y="1365037"/>
                </a:lnTo>
                <a:lnTo>
                  <a:pt x="2446973" y="212408"/>
                </a:lnTo>
                <a:lnTo>
                  <a:pt x="114708" y="144066"/>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3" name="Frame 50">
            <a:extLst>
              <a:ext uri="{FF2B5EF4-FFF2-40B4-BE49-F238E27FC236}">
                <a16:creationId xmlns:a16="http://schemas.microsoft.com/office/drawing/2014/main" id="{12B614C6-8CB6-4D27-9D31-F47DD1890B4F}"/>
              </a:ext>
            </a:extLst>
          </xdr:cNvPr>
          <xdr:cNvSpPr/>
        </xdr:nvSpPr>
        <xdr:spPr>
          <a:xfrm>
            <a:off x="9639638" y="107175101"/>
            <a:ext cx="268224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4 w 2644140"/>
              <a:gd name="connsiteY17" fmla="*/ 1405640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1080 w 2644140"/>
              <a:gd name="connsiteY1" fmla="*/ 25268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141577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18192 w 2644140"/>
              <a:gd name="connsiteY17" fmla="*/ 1385585 h 1592580"/>
              <a:gd name="connsiteX18" fmla="*/ 2530793 w 2644140"/>
              <a:gd name="connsiteY18" fmla="*/ 204788 h 1592580"/>
              <a:gd name="connsiteX19" fmla="*/ 204788 w 2644140"/>
              <a:gd name="connsiteY19" fmla="*/ 212408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644140" h="1592580">
                <a:moveTo>
                  <a:pt x="60960" y="53340"/>
                </a:moveTo>
                <a:lnTo>
                  <a:pt x="111080" y="25268"/>
                </a:lnTo>
                <a:lnTo>
                  <a:pt x="190500" y="0"/>
                </a:lnTo>
                <a:lnTo>
                  <a:pt x="2430780" y="15240"/>
                </a:lnTo>
                <a:lnTo>
                  <a:pt x="2575560" y="83820"/>
                </a:lnTo>
                <a:lnTo>
                  <a:pt x="2636520" y="228600"/>
                </a:lnTo>
                <a:lnTo>
                  <a:pt x="2644140" y="1394460"/>
                </a:lnTo>
                <a:lnTo>
                  <a:pt x="2583180" y="1531620"/>
                </a:lnTo>
                <a:lnTo>
                  <a:pt x="2438400" y="1584960"/>
                </a:lnTo>
                <a:lnTo>
                  <a:pt x="205740" y="1592580"/>
                </a:lnTo>
                <a:lnTo>
                  <a:pt x="60960" y="1554480"/>
                </a:lnTo>
                <a:lnTo>
                  <a:pt x="0" y="1371600"/>
                </a:lnTo>
                <a:lnTo>
                  <a:pt x="0" y="236220"/>
                </a:lnTo>
                <a:lnTo>
                  <a:pt x="0" y="141577"/>
                </a:lnTo>
                <a:lnTo>
                  <a:pt x="60960" y="53340"/>
                </a:lnTo>
                <a:close/>
                <a:moveTo>
                  <a:pt x="204788" y="212408"/>
                </a:moveTo>
                <a:lnTo>
                  <a:pt x="204788" y="1395413"/>
                </a:lnTo>
                <a:lnTo>
                  <a:pt x="2518192" y="1385585"/>
                </a:lnTo>
                <a:cubicBezTo>
                  <a:pt x="2520732" y="985301"/>
                  <a:pt x="2528253" y="605072"/>
                  <a:pt x="2530793" y="204788"/>
                </a:cubicBezTo>
                <a:lnTo>
                  <a:pt x="204788" y="212408"/>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664" name="Frame 50">
            <a:extLst>
              <a:ext uri="{FF2B5EF4-FFF2-40B4-BE49-F238E27FC236}">
                <a16:creationId xmlns:a16="http://schemas.microsoft.com/office/drawing/2014/main" id="{688FFDB7-50AF-4B81-A714-74269B426BEB}"/>
              </a:ext>
            </a:extLst>
          </xdr:cNvPr>
          <xdr:cNvSpPr/>
        </xdr:nvSpPr>
        <xdr:spPr>
          <a:xfrm>
            <a:off x="9632132" y="104920177"/>
            <a:ext cx="2697480" cy="1592580"/>
          </a:xfrm>
          <a:custGeom>
            <a:avLst/>
            <a:gdLst>
              <a:gd name="connsiteX0" fmla="*/ 0 w 2636520"/>
              <a:gd name="connsiteY0" fmla="*/ 0 h 1577340"/>
              <a:gd name="connsiteX1" fmla="*/ 2636520 w 2636520"/>
              <a:gd name="connsiteY1" fmla="*/ 0 h 1577340"/>
              <a:gd name="connsiteX2" fmla="*/ 2636520 w 2636520"/>
              <a:gd name="connsiteY2" fmla="*/ 1577340 h 1577340"/>
              <a:gd name="connsiteX3" fmla="*/ 0 w 2636520"/>
              <a:gd name="connsiteY3" fmla="*/ 1577340 h 1577340"/>
              <a:gd name="connsiteX4" fmla="*/ 0 w 2636520"/>
              <a:gd name="connsiteY4" fmla="*/ 0 h 1577340"/>
              <a:gd name="connsiteX5" fmla="*/ 197168 w 2636520"/>
              <a:gd name="connsiteY5" fmla="*/ 197168 h 1577340"/>
              <a:gd name="connsiteX6" fmla="*/ 197168 w 2636520"/>
              <a:gd name="connsiteY6" fmla="*/ 1380173 h 1577340"/>
              <a:gd name="connsiteX7" fmla="*/ 2439353 w 2636520"/>
              <a:gd name="connsiteY7" fmla="*/ 1380173 h 1577340"/>
              <a:gd name="connsiteX8" fmla="*/ 2439353 w 2636520"/>
              <a:gd name="connsiteY8" fmla="*/ 197168 h 1577340"/>
              <a:gd name="connsiteX9" fmla="*/ 197168 w 2636520"/>
              <a:gd name="connsiteY9" fmla="*/ 197168 h 1577340"/>
              <a:gd name="connsiteX0" fmla="*/ 0 w 2636520"/>
              <a:gd name="connsiteY0" fmla="*/ 0 h 1577340"/>
              <a:gd name="connsiteX1" fmla="*/ 2423160 w 2636520"/>
              <a:gd name="connsiteY1" fmla="*/ 0 h 1577340"/>
              <a:gd name="connsiteX2" fmla="*/ 2636520 w 2636520"/>
              <a:gd name="connsiteY2" fmla="*/ 0 h 1577340"/>
              <a:gd name="connsiteX3" fmla="*/ 2636520 w 2636520"/>
              <a:gd name="connsiteY3" fmla="*/ 1577340 h 1577340"/>
              <a:gd name="connsiteX4" fmla="*/ 0 w 2636520"/>
              <a:gd name="connsiteY4" fmla="*/ 1577340 h 1577340"/>
              <a:gd name="connsiteX5" fmla="*/ 0 w 2636520"/>
              <a:gd name="connsiteY5" fmla="*/ 0 h 1577340"/>
              <a:gd name="connsiteX6" fmla="*/ 197168 w 2636520"/>
              <a:gd name="connsiteY6" fmla="*/ 197168 h 1577340"/>
              <a:gd name="connsiteX7" fmla="*/ 197168 w 2636520"/>
              <a:gd name="connsiteY7" fmla="*/ 1380173 h 1577340"/>
              <a:gd name="connsiteX8" fmla="*/ 2439353 w 2636520"/>
              <a:gd name="connsiteY8" fmla="*/ 1380173 h 1577340"/>
              <a:gd name="connsiteX9" fmla="*/ 2439353 w 2636520"/>
              <a:gd name="connsiteY9" fmla="*/ 197168 h 1577340"/>
              <a:gd name="connsiteX10" fmla="*/ 197168 w 2636520"/>
              <a:gd name="connsiteY10" fmla="*/ 197168 h 1577340"/>
              <a:gd name="connsiteX0" fmla="*/ 0 w 2636520"/>
              <a:gd name="connsiteY0" fmla="*/ 0 h 1577340"/>
              <a:gd name="connsiteX1" fmla="*/ 2423160 w 2636520"/>
              <a:gd name="connsiteY1" fmla="*/ 0 h 1577340"/>
              <a:gd name="connsiteX2" fmla="*/ 2636520 w 2636520"/>
              <a:gd name="connsiteY2" fmla="*/ 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577340 h 1577340"/>
              <a:gd name="connsiteX5" fmla="*/ 0 w 2636520"/>
              <a:gd name="connsiteY5" fmla="*/ 1577340 h 1577340"/>
              <a:gd name="connsiteX6" fmla="*/ 0 w 2636520"/>
              <a:gd name="connsiteY6" fmla="*/ 0 h 1577340"/>
              <a:gd name="connsiteX7" fmla="*/ 197168 w 2636520"/>
              <a:gd name="connsiteY7" fmla="*/ 197168 h 1577340"/>
              <a:gd name="connsiteX8" fmla="*/ 197168 w 2636520"/>
              <a:gd name="connsiteY8" fmla="*/ 1380173 h 1577340"/>
              <a:gd name="connsiteX9" fmla="*/ 2439353 w 2636520"/>
              <a:gd name="connsiteY9" fmla="*/ 1380173 h 1577340"/>
              <a:gd name="connsiteX10" fmla="*/ 2439353 w 2636520"/>
              <a:gd name="connsiteY10" fmla="*/ 197168 h 1577340"/>
              <a:gd name="connsiteX11" fmla="*/ 197168 w 2636520"/>
              <a:gd name="connsiteY11"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0 w 2636520"/>
              <a:gd name="connsiteY6" fmla="*/ 1577340 h 1577340"/>
              <a:gd name="connsiteX7" fmla="*/ 0 w 2636520"/>
              <a:gd name="connsiteY7" fmla="*/ 0 h 1577340"/>
              <a:gd name="connsiteX8" fmla="*/ 197168 w 2636520"/>
              <a:gd name="connsiteY8" fmla="*/ 197168 h 1577340"/>
              <a:gd name="connsiteX9" fmla="*/ 197168 w 2636520"/>
              <a:gd name="connsiteY9" fmla="*/ 1380173 h 1577340"/>
              <a:gd name="connsiteX10" fmla="*/ 2439353 w 2636520"/>
              <a:gd name="connsiteY10" fmla="*/ 1380173 h 1577340"/>
              <a:gd name="connsiteX11" fmla="*/ 2439353 w 2636520"/>
              <a:gd name="connsiteY11" fmla="*/ 197168 h 1577340"/>
              <a:gd name="connsiteX12" fmla="*/ 197168 w 2636520"/>
              <a:gd name="connsiteY12"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636520 w 2636520"/>
              <a:gd name="connsiteY5" fmla="*/ 157734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0 w 2636520"/>
              <a:gd name="connsiteY7" fmla="*/ 1577340 h 1577340"/>
              <a:gd name="connsiteX8" fmla="*/ 0 w 2636520"/>
              <a:gd name="connsiteY8" fmla="*/ 0 h 1577340"/>
              <a:gd name="connsiteX9" fmla="*/ 197168 w 2636520"/>
              <a:gd name="connsiteY9" fmla="*/ 197168 h 1577340"/>
              <a:gd name="connsiteX10" fmla="*/ 197168 w 2636520"/>
              <a:gd name="connsiteY10" fmla="*/ 1380173 h 1577340"/>
              <a:gd name="connsiteX11" fmla="*/ 2439353 w 2636520"/>
              <a:gd name="connsiteY11" fmla="*/ 1380173 h 1577340"/>
              <a:gd name="connsiteX12" fmla="*/ 2439353 w 2636520"/>
              <a:gd name="connsiteY12" fmla="*/ 197168 h 1577340"/>
              <a:gd name="connsiteX13" fmla="*/ 197168 w 2636520"/>
              <a:gd name="connsiteY13" fmla="*/ 197168 h 1577340"/>
              <a:gd name="connsiteX0" fmla="*/ 0 w 2636520"/>
              <a:gd name="connsiteY0" fmla="*/ 0 h 1577340"/>
              <a:gd name="connsiteX1" fmla="*/ 2423160 w 2636520"/>
              <a:gd name="connsiteY1" fmla="*/ 0 h 1577340"/>
              <a:gd name="connsiteX2" fmla="*/ 2567940 w 2636520"/>
              <a:gd name="connsiteY2" fmla="*/ 68580 h 1577340"/>
              <a:gd name="connsiteX3" fmla="*/ 2628900 w 2636520"/>
              <a:gd name="connsiteY3" fmla="*/ 213360 h 1577340"/>
              <a:gd name="connsiteX4" fmla="*/ 2636520 w 2636520"/>
              <a:gd name="connsiteY4" fmla="*/ 1379220 h 1577340"/>
              <a:gd name="connsiteX5" fmla="*/ 2575560 w 2636520"/>
              <a:gd name="connsiteY5" fmla="*/ 1516380 h 1577340"/>
              <a:gd name="connsiteX6" fmla="*/ 2430780 w 2636520"/>
              <a:gd name="connsiteY6" fmla="*/ 1569720 h 1577340"/>
              <a:gd name="connsiteX7" fmla="*/ 198120 w 2636520"/>
              <a:gd name="connsiteY7" fmla="*/ 1577340 h 1577340"/>
              <a:gd name="connsiteX8" fmla="*/ 0 w 2636520"/>
              <a:gd name="connsiteY8" fmla="*/ 1577340 h 1577340"/>
              <a:gd name="connsiteX9" fmla="*/ 0 w 2636520"/>
              <a:gd name="connsiteY9" fmla="*/ 0 h 1577340"/>
              <a:gd name="connsiteX10" fmla="*/ 197168 w 2636520"/>
              <a:gd name="connsiteY10" fmla="*/ 197168 h 1577340"/>
              <a:gd name="connsiteX11" fmla="*/ 197168 w 2636520"/>
              <a:gd name="connsiteY11" fmla="*/ 1380173 h 1577340"/>
              <a:gd name="connsiteX12" fmla="*/ 2439353 w 2636520"/>
              <a:gd name="connsiteY12" fmla="*/ 1380173 h 1577340"/>
              <a:gd name="connsiteX13" fmla="*/ 2439353 w 2636520"/>
              <a:gd name="connsiteY13" fmla="*/ 197168 h 1577340"/>
              <a:gd name="connsiteX14" fmla="*/ 197168 w 2636520"/>
              <a:gd name="connsiteY14"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15240 w 2651760"/>
              <a:gd name="connsiteY8" fmla="*/ 15773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0 h 1577340"/>
              <a:gd name="connsiteX1" fmla="*/ 2438400 w 2651760"/>
              <a:gd name="connsiteY1" fmla="*/ 0 h 1577340"/>
              <a:gd name="connsiteX2" fmla="*/ 2583180 w 2651760"/>
              <a:gd name="connsiteY2" fmla="*/ 68580 h 1577340"/>
              <a:gd name="connsiteX3" fmla="*/ 2644140 w 2651760"/>
              <a:gd name="connsiteY3" fmla="*/ 213360 h 1577340"/>
              <a:gd name="connsiteX4" fmla="*/ 2651760 w 2651760"/>
              <a:gd name="connsiteY4" fmla="*/ 1379220 h 1577340"/>
              <a:gd name="connsiteX5" fmla="*/ 2590800 w 2651760"/>
              <a:gd name="connsiteY5" fmla="*/ 1516380 h 1577340"/>
              <a:gd name="connsiteX6" fmla="*/ 2446020 w 2651760"/>
              <a:gd name="connsiteY6" fmla="*/ 1569720 h 1577340"/>
              <a:gd name="connsiteX7" fmla="*/ 213360 w 2651760"/>
              <a:gd name="connsiteY7" fmla="*/ 1577340 h 1577340"/>
              <a:gd name="connsiteX8" fmla="*/ 68580 w 2651760"/>
              <a:gd name="connsiteY8" fmla="*/ 1539240 h 1577340"/>
              <a:gd name="connsiteX9" fmla="*/ 0 w 2651760"/>
              <a:gd name="connsiteY9" fmla="*/ 1363980 h 1577340"/>
              <a:gd name="connsiteX10" fmla="*/ 15240 w 2651760"/>
              <a:gd name="connsiteY10" fmla="*/ 0 h 1577340"/>
              <a:gd name="connsiteX11" fmla="*/ 212408 w 2651760"/>
              <a:gd name="connsiteY11" fmla="*/ 197168 h 1577340"/>
              <a:gd name="connsiteX12" fmla="*/ 212408 w 2651760"/>
              <a:gd name="connsiteY12" fmla="*/ 1380173 h 1577340"/>
              <a:gd name="connsiteX13" fmla="*/ 2454593 w 2651760"/>
              <a:gd name="connsiteY13" fmla="*/ 1380173 h 1577340"/>
              <a:gd name="connsiteX14" fmla="*/ 2454593 w 2651760"/>
              <a:gd name="connsiteY14" fmla="*/ 197168 h 1577340"/>
              <a:gd name="connsiteX15" fmla="*/ 212408 w 2651760"/>
              <a:gd name="connsiteY15" fmla="*/ 197168 h 1577340"/>
              <a:gd name="connsiteX0" fmla="*/ 15240 w 2651760"/>
              <a:gd name="connsiteY0" fmla="*/ 15240 h 1592580"/>
              <a:gd name="connsiteX1" fmla="*/ 198120 w 2651760"/>
              <a:gd name="connsiteY1" fmla="*/ 0 h 1592580"/>
              <a:gd name="connsiteX2" fmla="*/ 2438400 w 2651760"/>
              <a:gd name="connsiteY2" fmla="*/ 15240 h 1592580"/>
              <a:gd name="connsiteX3" fmla="*/ 2583180 w 2651760"/>
              <a:gd name="connsiteY3" fmla="*/ 83820 h 1592580"/>
              <a:gd name="connsiteX4" fmla="*/ 2644140 w 2651760"/>
              <a:gd name="connsiteY4" fmla="*/ 228600 h 1592580"/>
              <a:gd name="connsiteX5" fmla="*/ 2651760 w 2651760"/>
              <a:gd name="connsiteY5" fmla="*/ 1394460 h 1592580"/>
              <a:gd name="connsiteX6" fmla="*/ 2590800 w 2651760"/>
              <a:gd name="connsiteY6" fmla="*/ 1531620 h 1592580"/>
              <a:gd name="connsiteX7" fmla="*/ 2446020 w 2651760"/>
              <a:gd name="connsiteY7" fmla="*/ 1584960 h 1592580"/>
              <a:gd name="connsiteX8" fmla="*/ 213360 w 2651760"/>
              <a:gd name="connsiteY8" fmla="*/ 1592580 h 1592580"/>
              <a:gd name="connsiteX9" fmla="*/ 68580 w 2651760"/>
              <a:gd name="connsiteY9" fmla="*/ 1554480 h 1592580"/>
              <a:gd name="connsiteX10" fmla="*/ 0 w 2651760"/>
              <a:gd name="connsiteY10" fmla="*/ 1379220 h 1592580"/>
              <a:gd name="connsiteX11" fmla="*/ 15240 w 2651760"/>
              <a:gd name="connsiteY11" fmla="*/ 15240 h 1592580"/>
              <a:gd name="connsiteX12" fmla="*/ 212408 w 2651760"/>
              <a:gd name="connsiteY12" fmla="*/ 212408 h 1592580"/>
              <a:gd name="connsiteX13" fmla="*/ 212408 w 2651760"/>
              <a:gd name="connsiteY13" fmla="*/ 1395413 h 1592580"/>
              <a:gd name="connsiteX14" fmla="*/ 2454593 w 2651760"/>
              <a:gd name="connsiteY14" fmla="*/ 1395413 h 1592580"/>
              <a:gd name="connsiteX15" fmla="*/ 2454593 w 2651760"/>
              <a:gd name="connsiteY15" fmla="*/ 212408 h 1592580"/>
              <a:gd name="connsiteX16" fmla="*/ 212408 w 265176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7620 w 2644140"/>
              <a:gd name="connsiteY11" fmla="*/ 15240 h 1592580"/>
              <a:gd name="connsiteX12" fmla="*/ 204788 w 2644140"/>
              <a:gd name="connsiteY12" fmla="*/ 212408 h 1592580"/>
              <a:gd name="connsiteX13" fmla="*/ 204788 w 2644140"/>
              <a:gd name="connsiteY13" fmla="*/ 1395413 h 1592580"/>
              <a:gd name="connsiteX14" fmla="*/ 2446973 w 2644140"/>
              <a:gd name="connsiteY14" fmla="*/ 1395413 h 1592580"/>
              <a:gd name="connsiteX15" fmla="*/ 2446973 w 2644140"/>
              <a:gd name="connsiteY15" fmla="*/ 212408 h 1592580"/>
              <a:gd name="connsiteX16" fmla="*/ 204788 w 2644140"/>
              <a:gd name="connsiteY16"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7620 w 2644140"/>
              <a:gd name="connsiteY12" fmla="*/ 15240 h 1592580"/>
              <a:gd name="connsiteX13" fmla="*/ 204788 w 2644140"/>
              <a:gd name="connsiteY13" fmla="*/ 212408 h 1592580"/>
              <a:gd name="connsiteX14" fmla="*/ 204788 w 2644140"/>
              <a:gd name="connsiteY14" fmla="*/ 1395413 h 1592580"/>
              <a:gd name="connsiteX15" fmla="*/ 2446973 w 2644140"/>
              <a:gd name="connsiteY15" fmla="*/ 1395413 h 1592580"/>
              <a:gd name="connsiteX16" fmla="*/ 2446973 w 2644140"/>
              <a:gd name="connsiteY16" fmla="*/ 212408 h 1592580"/>
              <a:gd name="connsiteX17" fmla="*/ 204788 w 2644140"/>
              <a:gd name="connsiteY17" fmla="*/ 212408 h 1592580"/>
              <a:gd name="connsiteX0" fmla="*/ 7620 w 2644140"/>
              <a:gd name="connsiteY0" fmla="*/ 15240 h 1592580"/>
              <a:gd name="connsiteX1" fmla="*/ 190500 w 2644140"/>
              <a:gd name="connsiteY1" fmla="*/ 0 h 1592580"/>
              <a:gd name="connsiteX2" fmla="*/ 2430780 w 2644140"/>
              <a:gd name="connsiteY2" fmla="*/ 15240 h 1592580"/>
              <a:gd name="connsiteX3" fmla="*/ 2575560 w 2644140"/>
              <a:gd name="connsiteY3" fmla="*/ 83820 h 1592580"/>
              <a:gd name="connsiteX4" fmla="*/ 2636520 w 2644140"/>
              <a:gd name="connsiteY4" fmla="*/ 228600 h 1592580"/>
              <a:gd name="connsiteX5" fmla="*/ 2644140 w 2644140"/>
              <a:gd name="connsiteY5" fmla="*/ 1394460 h 1592580"/>
              <a:gd name="connsiteX6" fmla="*/ 2583180 w 2644140"/>
              <a:gd name="connsiteY6" fmla="*/ 1531620 h 1592580"/>
              <a:gd name="connsiteX7" fmla="*/ 2438400 w 2644140"/>
              <a:gd name="connsiteY7" fmla="*/ 1584960 h 1592580"/>
              <a:gd name="connsiteX8" fmla="*/ 205740 w 2644140"/>
              <a:gd name="connsiteY8" fmla="*/ 1592580 h 1592580"/>
              <a:gd name="connsiteX9" fmla="*/ 60960 w 2644140"/>
              <a:gd name="connsiteY9" fmla="*/ 1554480 h 1592580"/>
              <a:gd name="connsiteX10" fmla="*/ 0 w 2644140"/>
              <a:gd name="connsiteY10" fmla="*/ 1371600 h 1592580"/>
              <a:gd name="connsiteX11" fmla="*/ 0 w 2644140"/>
              <a:gd name="connsiteY11" fmla="*/ 236220 h 1592580"/>
              <a:gd name="connsiteX12" fmla="*/ 0 w 2644140"/>
              <a:gd name="connsiteY12" fmla="*/ 91440 h 1592580"/>
              <a:gd name="connsiteX13" fmla="*/ 7620 w 2644140"/>
              <a:gd name="connsiteY13" fmla="*/ 15240 h 1592580"/>
              <a:gd name="connsiteX14" fmla="*/ 204788 w 2644140"/>
              <a:gd name="connsiteY14" fmla="*/ 212408 h 1592580"/>
              <a:gd name="connsiteX15" fmla="*/ 204788 w 2644140"/>
              <a:gd name="connsiteY15" fmla="*/ 1395413 h 1592580"/>
              <a:gd name="connsiteX16" fmla="*/ 2446973 w 2644140"/>
              <a:gd name="connsiteY16" fmla="*/ 1395413 h 1592580"/>
              <a:gd name="connsiteX17" fmla="*/ 2446973 w 2644140"/>
              <a:gd name="connsiteY17" fmla="*/ 212408 h 1592580"/>
              <a:gd name="connsiteX18" fmla="*/ 204788 w 2644140"/>
              <a:gd name="connsiteY18" fmla="*/ 212408 h 1592580"/>
              <a:gd name="connsiteX0" fmla="*/ 7620 w 2644140"/>
              <a:gd name="connsiteY0" fmla="*/ 152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7620 w 2644140"/>
              <a:gd name="connsiteY14" fmla="*/ 152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446973 w 2644140"/>
              <a:gd name="connsiteY18" fmla="*/ 21240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446973 w 2644140"/>
              <a:gd name="connsiteY17" fmla="*/ 139541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07933 w 2644140"/>
              <a:gd name="connsiteY18" fmla="*/ 204788 h 1592580"/>
              <a:gd name="connsiteX19" fmla="*/ 204788 w 2644140"/>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0 w 2644140"/>
              <a:gd name="connsiteY13" fmla="*/ 91440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8429 w 2651609"/>
              <a:gd name="connsiteY0" fmla="*/ 53340 h 1592580"/>
              <a:gd name="connsiteX1" fmla="*/ 83669 w 2651609"/>
              <a:gd name="connsiteY1" fmla="*/ 15240 h 1592580"/>
              <a:gd name="connsiteX2" fmla="*/ 197969 w 2651609"/>
              <a:gd name="connsiteY2" fmla="*/ 0 h 1592580"/>
              <a:gd name="connsiteX3" fmla="*/ 2438249 w 2651609"/>
              <a:gd name="connsiteY3" fmla="*/ 15240 h 1592580"/>
              <a:gd name="connsiteX4" fmla="*/ 2583029 w 2651609"/>
              <a:gd name="connsiteY4" fmla="*/ 83820 h 1592580"/>
              <a:gd name="connsiteX5" fmla="*/ 2643989 w 2651609"/>
              <a:gd name="connsiteY5" fmla="*/ 228600 h 1592580"/>
              <a:gd name="connsiteX6" fmla="*/ 2651609 w 2651609"/>
              <a:gd name="connsiteY6" fmla="*/ 1394460 h 1592580"/>
              <a:gd name="connsiteX7" fmla="*/ 2590649 w 2651609"/>
              <a:gd name="connsiteY7" fmla="*/ 1531620 h 1592580"/>
              <a:gd name="connsiteX8" fmla="*/ 2445869 w 2651609"/>
              <a:gd name="connsiteY8" fmla="*/ 1584960 h 1592580"/>
              <a:gd name="connsiteX9" fmla="*/ 213209 w 2651609"/>
              <a:gd name="connsiteY9" fmla="*/ 1592580 h 1592580"/>
              <a:gd name="connsiteX10" fmla="*/ 68429 w 2651609"/>
              <a:gd name="connsiteY10" fmla="*/ 1554480 h 1592580"/>
              <a:gd name="connsiteX11" fmla="*/ 7469 w 2651609"/>
              <a:gd name="connsiteY11" fmla="*/ 1371600 h 1592580"/>
              <a:gd name="connsiteX12" fmla="*/ 7469 w 2651609"/>
              <a:gd name="connsiteY12" fmla="*/ 236220 h 1592580"/>
              <a:gd name="connsiteX13" fmla="*/ 0 w 2651609"/>
              <a:gd name="connsiteY13" fmla="*/ 114300 h 1592580"/>
              <a:gd name="connsiteX14" fmla="*/ 68429 w 2651609"/>
              <a:gd name="connsiteY14" fmla="*/ 53340 h 1592580"/>
              <a:gd name="connsiteX15" fmla="*/ 212257 w 2651609"/>
              <a:gd name="connsiteY15" fmla="*/ 212408 h 1592580"/>
              <a:gd name="connsiteX16" fmla="*/ 212257 w 2651609"/>
              <a:gd name="connsiteY16" fmla="*/ 1395413 h 1592580"/>
              <a:gd name="connsiteX17" fmla="*/ 2530642 w 2651609"/>
              <a:gd name="connsiteY17" fmla="*/ 1410653 h 1592580"/>
              <a:gd name="connsiteX18" fmla="*/ 2538262 w 2651609"/>
              <a:gd name="connsiteY18" fmla="*/ 204788 h 1592580"/>
              <a:gd name="connsiteX19" fmla="*/ 212257 w 2651609"/>
              <a:gd name="connsiteY19" fmla="*/ 212408 h 1592580"/>
              <a:gd name="connsiteX0" fmla="*/ 60960 w 2644140"/>
              <a:gd name="connsiteY0" fmla="*/ 53340 h 1592580"/>
              <a:gd name="connsiteX1" fmla="*/ 76200 w 2644140"/>
              <a:gd name="connsiteY1" fmla="*/ 15240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7395 w 2644140"/>
              <a:gd name="connsiteY13" fmla="*/ 14939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75560 w 2644140"/>
              <a:gd name="connsiteY4" fmla="*/ 83820 h 1592580"/>
              <a:gd name="connsiteX5" fmla="*/ 2636520 w 2644140"/>
              <a:gd name="connsiteY5" fmla="*/ 228600 h 1592580"/>
              <a:gd name="connsiteX6" fmla="*/ 2644140 w 2644140"/>
              <a:gd name="connsiteY6" fmla="*/ 1394460 h 1592580"/>
              <a:gd name="connsiteX7" fmla="*/ 2583180 w 2644140"/>
              <a:gd name="connsiteY7" fmla="*/ 1531620 h 1592580"/>
              <a:gd name="connsiteX8" fmla="*/ 2438400 w 2644140"/>
              <a:gd name="connsiteY8" fmla="*/ 1584960 h 1592580"/>
              <a:gd name="connsiteX9" fmla="*/ 205740 w 2644140"/>
              <a:gd name="connsiteY9" fmla="*/ 1592580 h 1592580"/>
              <a:gd name="connsiteX10" fmla="*/ 60960 w 2644140"/>
              <a:gd name="connsiteY10" fmla="*/ 1554480 h 1592580"/>
              <a:gd name="connsiteX11" fmla="*/ 0 w 2644140"/>
              <a:gd name="connsiteY11" fmla="*/ 1371600 h 1592580"/>
              <a:gd name="connsiteX12" fmla="*/ 0 w 2644140"/>
              <a:gd name="connsiteY12" fmla="*/ 236220 h 1592580"/>
              <a:gd name="connsiteX13" fmla="*/ 7395 w 2644140"/>
              <a:gd name="connsiteY13" fmla="*/ 149396 h 1592580"/>
              <a:gd name="connsiteX14" fmla="*/ 60960 w 2644140"/>
              <a:gd name="connsiteY14" fmla="*/ 53340 h 1592580"/>
              <a:gd name="connsiteX15" fmla="*/ 204788 w 2644140"/>
              <a:gd name="connsiteY15" fmla="*/ 212408 h 1592580"/>
              <a:gd name="connsiteX16" fmla="*/ 204788 w 2644140"/>
              <a:gd name="connsiteY16" fmla="*/ 1395413 h 1592580"/>
              <a:gd name="connsiteX17" fmla="*/ 2523173 w 2644140"/>
              <a:gd name="connsiteY17" fmla="*/ 1410653 h 1592580"/>
              <a:gd name="connsiteX18" fmla="*/ 2530793 w 2644140"/>
              <a:gd name="connsiteY18" fmla="*/ 204788 h 1592580"/>
              <a:gd name="connsiteX19" fmla="*/ 204788 w 2644140"/>
              <a:gd name="connsiteY19"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10361 w 2644140"/>
              <a:gd name="connsiteY4" fmla="*/ 47332 h 1592580"/>
              <a:gd name="connsiteX5" fmla="*/ 2575560 w 2644140"/>
              <a:gd name="connsiteY5" fmla="*/ 83820 h 1592580"/>
              <a:gd name="connsiteX6" fmla="*/ 2636520 w 2644140"/>
              <a:gd name="connsiteY6" fmla="*/ 228600 h 1592580"/>
              <a:gd name="connsiteX7" fmla="*/ 2644140 w 2644140"/>
              <a:gd name="connsiteY7" fmla="*/ 1394460 h 1592580"/>
              <a:gd name="connsiteX8" fmla="*/ 2583180 w 2644140"/>
              <a:gd name="connsiteY8" fmla="*/ 1531620 h 1592580"/>
              <a:gd name="connsiteX9" fmla="*/ 2438400 w 2644140"/>
              <a:gd name="connsiteY9" fmla="*/ 1584960 h 1592580"/>
              <a:gd name="connsiteX10" fmla="*/ 205740 w 2644140"/>
              <a:gd name="connsiteY10" fmla="*/ 1592580 h 1592580"/>
              <a:gd name="connsiteX11" fmla="*/ 60960 w 2644140"/>
              <a:gd name="connsiteY11" fmla="*/ 1554480 h 1592580"/>
              <a:gd name="connsiteX12" fmla="*/ 0 w 2644140"/>
              <a:gd name="connsiteY12" fmla="*/ 1371600 h 1592580"/>
              <a:gd name="connsiteX13" fmla="*/ 0 w 2644140"/>
              <a:gd name="connsiteY13" fmla="*/ 236220 h 1592580"/>
              <a:gd name="connsiteX14" fmla="*/ 7395 w 2644140"/>
              <a:gd name="connsiteY14" fmla="*/ 149396 h 1592580"/>
              <a:gd name="connsiteX15" fmla="*/ 60960 w 2644140"/>
              <a:gd name="connsiteY15" fmla="*/ 53340 h 1592580"/>
              <a:gd name="connsiteX16" fmla="*/ 204788 w 2644140"/>
              <a:gd name="connsiteY16" fmla="*/ 212408 h 1592580"/>
              <a:gd name="connsiteX17" fmla="*/ 204788 w 2644140"/>
              <a:gd name="connsiteY17" fmla="*/ 1395413 h 1592580"/>
              <a:gd name="connsiteX18" fmla="*/ 2523173 w 2644140"/>
              <a:gd name="connsiteY18" fmla="*/ 1410653 h 1592580"/>
              <a:gd name="connsiteX19" fmla="*/ 2530793 w 2644140"/>
              <a:gd name="connsiteY19" fmla="*/ 204788 h 1592580"/>
              <a:gd name="connsiteX20" fmla="*/ 204788 w 2644140"/>
              <a:gd name="connsiteY20" fmla="*/ 212408 h 1592580"/>
              <a:gd name="connsiteX0" fmla="*/ 60960 w 2644140"/>
              <a:gd name="connsiteY0" fmla="*/ 53340 h 1592580"/>
              <a:gd name="connsiteX1" fmla="*/ 115838 w 2644140"/>
              <a:gd name="connsiteY1" fmla="*/ 20254 h 1592580"/>
              <a:gd name="connsiteX2" fmla="*/ 190500 w 2644140"/>
              <a:gd name="connsiteY2" fmla="*/ 0 h 1592580"/>
              <a:gd name="connsiteX3" fmla="*/ 2430780 w 2644140"/>
              <a:gd name="connsiteY3" fmla="*/ 15240 h 1592580"/>
              <a:gd name="connsiteX4" fmla="*/ 2510361 w 2644140"/>
              <a:gd name="connsiteY4" fmla="*/ 47332 h 1592580"/>
              <a:gd name="connsiteX5" fmla="*/ 2575560 w 2644140"/>
              <a:gd name="connsiteY5" fmla="*/ 83820 h 1592580"/>
              <a:gd name="connsiteX6" fmla="*/ 2604502 w 2644140"/>
              <a:gd name="connsiteY6" fmla="*/ 147606 h 1592580"/>
              <a:gd name="connsiteX7" fmla="*/ 2636520 w 2644140"/>
              <a:gd name="connsiteY7" fmla="*/ 228600 h 1592580"/>
              <a:gd name="connsiteX8" fmla="*/ 2644140 w 2644140"/>
              <a:gd name="connsiteY8" fmla="*/ 1394460 h 1592580"/>
              <a:gd name="connsiteX9" fmla="*/ 2583180 w 2644140"/>
              <a:gd name="connsiteY9" fmla="*/ 1531620 h 1592580"/>
              <a:gd name="connsiteX10" fmla="*/ 2438400 w 2644140"/>
              <a:gd name="connsiteY10" fmla="*/ 1584960 h 1592580"/>
              <a:gd name="connsiteX11" fmla="*/ 205740 w 2644140"/>
              <a:gd name="connsiteY11" fmla="*/ 1592580 h 1592580"/>
              <a:gd name="connsiteX12" fmla="*/ 60960 w 2644140"/>
              <a:gd name="connsiteY12" fmla="*/ 1554480 h 1592580"/>
              <a:gd name="connsiteX13" fmla="*/ 0 w 2644140"/>
              <a:gd name="connsiteY13" fmla="*/ 1371600 h 1592580"/>
              <a:gd name="connsiteX14" fmla="*/ 0 w 2644140"/>
              <a:gd name="connsiteY14" fmla="*/ 236220 h 1592580"/>
              <a:gd name="connsiteX15" fmla="*/ 7395 w 2644140"/>
              <a:gd name="connsiteY15" fmla="*/ 149396 h 1592580"/>
              <a:gd name="connsiteX16" fmla="*/ 60960 w 2644140"/>
              <a:gd name="connsiteY16" fmla="*/ 53340 h 1592580"/>
              <a:gd name="connsiteX17" fmla="*/ 204788 w 2644140"/>
              <a:gd name="connsiteY17" fmla="*/ 212408 h 1592580"/>
              <a:gd name="connsiteX18" fmla="*/ 204788 w 2644140"/>
              <a:gd name="connsiteY18" fmla="*/ 1395413 h 1592580"/>
              <a:gd name="connsiteX19" fmla="*/ 2523173 w 2644140"/>
              <a:gd name="connsiteY19" fmla="*/ 1410653 h 1592580"/>
              <a:gd name="connsiteX20" fmla="*/ 2530793 w 2644140"/>
              <a:gd name="connsiteY20" fmla="*/ 204788 h 1592580"/>
              <a:gd name="connsiteX21" fmla="*/ 204788 w 2644140"/>
              <a:gd name="connsiteY21" fmla="*/ 212408 h 15925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2644140" h="1592580">
                <a:moveTo>
                  <a:pt x="60960" y="53340"/>
                </a:moveTo>
                <a:lnTo>
                  <a:pt x="115838" y="20254"/>
                </a:lnTo>
                <a:lnTo>
                  <a:pt x="190500" y="0"/>
                </a:lnTo>
                <a:lnTo>
                  <a:pt x="2430780" y="15240"/>
                </a:lnTo>
                <a:lnTo>
                  <a:pt x="2510361" y="47332"/>
                </a:lnTo>
                <a:lnTo>
                  <a:pt x="2575560" y="83820"/>
                </a:lnTo>
                <a:lnTo>
                  <a:pt x="2604502" y="147606"/>
                </a:lnTo>
                <a:lnTo>
                  <a:pt x="2636520" y="228600"/>
                </a:lnTo>
                <a:lnTo>
                  <a:pt x="2644140" y="1394460"/>
                </a:lnTo>
                <a:lnTo>
                  <a:pt x="2583180" y="1531620"/>
                </a:lnTo>
                <a:lnTo>
                  <a:pt x="2438400" y="1584960"/>
                </a:lnTo>
                <a:lnTo>
                  <a:pt x="205740" y="1592580"/>
                </a:lnTo>
                <a:lnTo>
                  <a:pt x="60960" y="1554480"/>
                </a:lnTo>
                <a:lnTo>
                  <a:pt x="0" y="1371600"/>
                </a:lnTo>
                <a:lnTo>
                  <a:pt x="0" y="236220"/>
                </a:lnTo>
                <a:lnTo>
                  <a:pt x="7395" y="149396"/>
                </a:lnTo>
                <a:lnTo>
                  <a:pt x="60960" y="53340"/>
                </a:lnTo>
                <a:close/>
                <a:moveTo>
                  <a:pt x="204788" y="212408"/>
                </a:moveTo>
                <a:lnTo>
                  <a:pt x="204788" y="1395413"/>
                </a:lnTo>
                <a:lnTo>
                  <a:pt x="2523173" y="1410653"/>
                </a:lnTo>
                <a:lnTo>
                  <a:pt x="2530793" y="204788"/>
                </a:lnTo>
                <a:lnTo>
                  <a:pt x="204788" y="212408"/>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 </a:t>
            </a:r>
          </a:p>
        </xdr:txBody>
      </xdr:sp>
      <xdr:sp macro="" textlink="">
        <xdr:nvSpPr>
          <xdr:cNvPr id="2665" name="Freeform: Shape 2664">
            <a:extLst>
              <a:ext uri="{FF2B5EF4-FFF2-40B4-BE49-F238E27FC236}">
                <a16:creationId xmlns:a16="http://schemas.microsoft.com/office/drawing/2014/main" id="{FA08D402-6E1D-4C24-B90E-F21F4D312121}"/>
              </a:ext>
            </a:extLst>
          </xdr:cNvPr>
          <xdr:cNvSpPr/>
        </xdr:nvSpPr>
        <xdr:spPr>
          <a:xfrm>
            <a:off x="7871460" y="10651236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6" name="Freeform: Shape 2665">
            <a:extLst>
              <a:ext uri="{FF2B5EF4-FFF2-40B4-BE49-F238E27FC236}">
                <a16:creationId xmlns:a16="http://schemas.microsoft.com/office/drawing/2014/main" id="{58DCFD28-453C-4972-BC59-07DAEB16B4BA}"/>
              </a:ext>
            </a:extLst>
          </xdr:cNvPr>
          <xdr:cNvSpPr/>
        </xdr:nvSpPr>
        <xdr:spPr>
          <a:xfrm flipH="1">
            <a:off x="9806940" y="10650474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7" name="Freeform: Shape 2666">
            <a:extLst>
              <a:ext uri="{FF2B5EF4-FFF2-40B4-BE49-F238E27FC236}">
                <a16:creationId xmlns:a16="http://schemas.microsoft.com/office/drawing/2014/main" id="{530C3F50-241C-4279-8390-82FF466E2131}"/>
              </a:ext>
            </a:extLst>
          </xdr:cNvPr>
          <xdr:cNvSpPr/>
        </xdr:nvSpPr>
        <xdr:spPr>
          <a:xfrm flipV="1">
            <a:off x="7871460" y="10689336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68" name="Freeform: Shape 2667">
            <a:extLst>
              <a:ext uri="{FF2B5EF4-FFF2-40B4-BE49-F238E27FC236}">
                <a16:creationId xmlns:a16="http://schemas.microsoft.com/office/drawing/2014/main" id="{1DE886F3-B76B-4632-8392-C36F1BF7878E}"/>
              </a:ext>
            </a:extLst>
          </xdr:cNvPr>
          <xdr:cNvSpPr/>
        </xdr:nvSpPr>
        <xdr:spPr>
          <a:xfrm flipH="1" flipV="1">
            <a:off x="9806940" y="106885740"/>
            <a:ext cx="906780" cy="365760"/>
          </a:xfrm>
          <a:custGeom>
            <a:avLst/>
            <a:gdLst>
              <a:gd name="connsiteX0" fmla="*/ 0 w 906780"/>
              <a:gd name="connsiteY0" fmla="*/ 7620 h 365760"/>
              <a:gd name="connsiteX1" fmla="*/ 38100 w 906780"/>
              <a:gd name="connsiteY1" fmla="*/ 137160 h 365760"/>
              <a:gd name="connsiteX2" fmla="*/ 83820 w 906780"/>
              <a:gd name="connsiteY2" fmla="*/ 220980 h 365760"/>
              <a:gd name="connsiteX3" fmla="*/ 182880 w 906780"/>
              <a:gd name="connsiteY3" fmla="*/ 297180 h 365760"/>
              <a:gd name="connsiteX4" fmla="*/ 320040 w 906780"/>
              <a:gd name="connsiteY4" fmla="*/ 350520 h 365760"/>
              <a:gd name="connsiteX5" fmla="*/ 548640 w 906780"/>
              <a:gd name="connsiteY5" fmla="*/ 365760 h 365760"/>
              <a:gd name="connsiteX6" fmla="*/ 906780 w 906780"/>
              <a:gd name="connsiteY6" fmla="*/ 365760 h 365760"/>
              <a:gd name="connsiteX7" fmla="*/ 617220 w 906780"/>
              <a:gd name="connsiteY7" fmla="*/ 312420 h 365760"/>
              <a:gd name="connsiteX8" fmla="*/ 472440 w 906780"/>
              <a:gd name="connsiteY8" fmla="*/ 274320 h 365760"/>
              <a:gd name="connsiteX9" fmla="*/ 365760 w 906780"/>
              <a:gd name="connsiteY9" fmla="*/ 198120 h 365760"/>
              <a:gd name="connsiteX10" fmla="*/ 335280 w 906780"/>
              <a:gd name="connsiteY10" fmla="*/ 129540 h 365760"/>
              <a:gd name="connsiteX11" fmla="*/ 335280 w 906780"/>
              <a:gd name="connsiteY11" fmla="*/ 38100 h 365760"/>
              <a:gd name="connsiteX12" fmla="*/ 335280 w 906780"/>
              <a:gd name="connsiteY12" fmla="*/ 0 h 365760"/>
              <a:gd name="connsiteX13" fmla="*/ 0 w 906780"/>
              <a:gd name="connsiteY13" fmla="*/ 7620 h 365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906780" h="365760">
                <a:moveTo>
                  <a:pt x="0" y="7620"/>
                </a:moveTo>
                <a:lnTo>
                  <a:pt x="38100" y="137160"/>
                </a:lnTo>
                <a:lnTo>
                  <a:pt x="83820" y="220980"/>
                </a:lnTo>
                <a:lnTo>
                  <a:pt x="182880" y="297180"/>
                </a:lnTo>
                <a:lnTo>
                  <a:pt x="320040" y="350520"/>
                </a:lnTo>
                <a:lnTo>
                  <a:pt x="548640" y="365760"/>
                </a:lnTo>
                <a:lnTo>
                  <a:pt x="906780" y="365760"/>
                </a:lnTo>
                <a:lnTo>
                  <a:pt x="617220" y="312420"/>
                </a:lnTo>
                <a:lnTo>
                  <a:pt x="472440" y="274320"/>
                </a:lnTo>
                <a:lnTo>
                  <a:pt x="365760" y="198120"/>
                </a:lnTo>
                <a:lnTo>
                  <a:pt x="335280" y="129540"/>
                </a:lnTo>
                <a:lnTo>
                  <a:pt x="335280" y="38100"/>
                </a:lnTo>
                <a:lnTo>
                  <a:pt x="335280" y="0"/>
                </a:lnTo>
                <a:lnTo>
                  <a:pt x="0" y="7620"/>
                </a:lnTo>
                <a:close/>
              </a:path>
            </a:pathLst>
          </a:custGeom>
          <a:solidFill>
            <a:srgbClr val="FFCC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38100</xdr:colOff>
      <xdr:row>1331</xdr:row>
      <xdr:rowOff>0</xdr:rowOff>
    </xdr:from>
    <xdr:to>
      <xdr:col>13</xdr:col>
      <xdr:colOff>99060</xdr:colOff>
      <xdr:row>1333</xdr:row>
      <xdr:rowOff>129539</xdr:rowOff>
    </xdr:to>
    <xdr:sp macro="" textlink="">
      <xdr:nvSpPr>
        <xdr:cNvPr id="2673" name="TextBox 2672">
          <a:extLst>
            <a:ext uri="{FF2B5EF4-FFF2-40B4-BE49-F238E27FC236}">
              <a16:creationId xmlns:a16="http://schemas.microsoft.com/office/drawing/2014/main" id="{26B9A921-9326-412A-A09F-A4E388F389BE}"/>
            </a:ext>
          </a:extLst>
        </xdr:cNvPr>
        <xdr:cNvSpPr txBox="1"/>
      </xdr:nvSpPr>
      <xdr:spPr>
        <a:xfrm>
          <a:off x="6316980" y="96697800"/>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latin typeface="Arial Narrow" panose="020B0606020202030204" pitchFamily="34" charset="0"/>
            </a:rPr>
            <a:t>Alienation is normal for larger "secondary" societies like ours. We typically we remain estranged, so rely on impersonal laws to guide a minimal standard for treating each other. Let's engage each other more.</a:t>
          </a:r>
        </a:p>
      </xdr:txBody>
    </xdr:sp>
    <xdr:clientData/>
  </xdr:twoCellAnchor>
  <xdr:twoCellAnchor>
    <xdr:from>
      <xdr:col>0</xdr:col>
      <xdr:colOff>30480</xdr:colOff>
      <xdr:row>1425</xdr:row>
      <xdr:rowOff>0</xdr:rowOff>
    </xdr:from>
    <xdr:to>
      <xdr:col>13</xdr:col>
      <xdr:colOff>91440</xdr:colOff>
      <xdr:row>1427</xdr:row>
      <xdr:rowOff>129539</xdr:rowOff>
    </xdr:to>
    <xdr:sp macro="" textlink="">
      <xdr:nvSpPr>
        <xdr:cNvPr id="2674" name="TextBox 2673">
          <a:extLst>
            <a:ext uri="{FF2B5EF4-FFF2-40B4-BE49-F238E27FC236}">
              <a16:creationId xmlns:a16="http://schemas.microsoft.com/office/drawing/2014/main" id="{5E5189C7-596D-4711-9E4A-3968BD9A3EE5}"/>
            </a:ext>
          </a:extLst>
        </xdr:cNvPr>
        <xdr:cNvSpPr txBox="1"/>
      </xdr:nvSpPr>
      <xdr:spPr>
        <a:xfrm>
          <a:off x="6309360" y="114406680"/>
          <a:ext cx="6217920" cy="49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aseline="0">
              <a:latin typeface="Arial Narrow" panose="020B0606020202030204" pitchFamily="34" charset="0"/>
            </a:rPr>
            <a:t>Polarization crops up between extreme positions. Conflict loves extremes. Exaggerations kill conversations. Let's look for and appreciate the value in each other.</a:t>
          </a:r>
        </a:p>
      </xdr:txBody>
    </xdr:sp>
    <xdr:clientData/>
  </xdr:twoCellAnchor>
  <xdr:twoCellAnchor>
    <xdr:from>
      <xdr:col>1</xdr:col>
      <xdr:colOff>7620</xdr:colOff>
      <xdr:row>1302</xdr:row>
      <xdr:rowOff>99907</xdr:rowOff>
    </xdr:from>
    <xdr:to>
      <xdr:col>13</xdr:col>
      <xdr:colOff>7620</xdr:colOff>
      <xdr:row>1304</xdr:row>
      <xdr:rowOff>7620</xdr:rowOff>
    </xdr:to>
    <xdr:sp macro="" textlink="">
      <xdr:nvSpPr>
        <xdr:cNvPr id="2675" name="TextBox 2674">
          <a:extLst>
            <a:ext uri="{FF2B5EF4-FFF2-40B4-BE49-F238E27FC236}">
              <a16:creationId xmlns:a16="http://schemas.microsoft.com/office/drawing/2014/main" id="{1300FB38-0027-4DB9-849F-59E3D448CF3E}"/>
            </a:ext>
          </a:extLst>
        </xdr:cNvPr>
        <xdr:cNvSpPr txBox="1"/>
      </xdr:nvSpPr>
      <xdr:spPr>
        <a:xfrm>
          <a:off x="6408420" y="91296067"/>
          <a:ext cx="6035040" cy="27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baseline="0">
              <a:solidFill>
                <a:schemeClr val="accent4">
                  <a:lumMod val="50000"/>
                </a:schemeClr>
              </a:solidFill>
              <a:latin typeface="Arial Narrow" panose="020B0606020202030204" pitchFamily="34" charset="0"/>
              <a:ea typeface="Verdana" panose="020B0604030504040204" pitchFamily="34" charset="0"/>
            </a:rPr>
            <a:t>CHANGE ISSUE ABOVE TO CHANGE IT HERE</a:t>
          </a:r>
          <a:endParaRPr lang="en-US" sz="900" b="1" baseline="0">
            <a:solidFill>
              <a:schemeClr val="accent4">
                <a:lumMod val="50000"/>
              </a:schemeClr>
            </a:solidFill>
            <a:latin typeface="Arial Narrow" panose="020B0606020202030204" pitchFamily="34" charset="0"/>
          </a:endParaRPr>
        </a:p>
      </xdr:txBody>
    </xdr:sp>
    <xdr:clientData/>
  </xdr:twoCellAnchor>
  <xdr:twoCellAnchor>
    <xdr:from>
      <xdr:col>1</xdr:col>
      <xdr:colOff>38100</xdr:colOff>
      <xdr:row>1124</xdr:row>
      <xdr:rowOff>106680</xdr:rowOff>
    </xdr:from>
    <xdr:to>
      <xdr:col>12</xdr:col>
      <xdr:colOff>457200</xdr:colOff>
      <xdr:row>1124</xdr:row>
      <xdr:rowOff>349504</xdr:rowOff>
    </xdr:to>
    <xdr:grpSp>
      <xdr:nvGrpSpPr>
        <xdr:cNvPr id="2683" name="Group 2682">
          <a:extLst>
            <a:ext uri="{FF2B5EF4-FFF2-40B4-BE49-F238E27FC236}">
              <a16:creationId xmlns:a16="http://schemas.microsoft.com/office/drawing/2014/main" id="{2C7B0533-0610-4D2B-A9B1-3AA9B0ADA2B1}"/>
            </a:ext>
          </a:extLst>
        </xdr:cNvPr>
        <xdr:cNvGrpSpPr/>
      </xdr:nvGrpSpPr>
      <xdr:grpSpPr>
        <a:xfrm>
          <a:off x="160020" y="223639380"/>
          <a:ext cx="5867400" cy="242824"/>
          <a:chOff x="6347220" y="28404120"/>
          <a:chExt cx="5867400" cy="242824"/>
        </a:xfrm>
      </xdr:grpSpPr>
      <xdr:grpSp>
        <xdr:nvGrpSpPr>
          <xdr:cNvPr id="2684" name="wide-yet-shallow scale">
            <a:extLst>
              <a:ext uri="{FF2B5EF4-FFF2-40B4-BE49-F238E27FC236}">
                <a16:creationId xmlns:a16="http://schemas.microsoft.com/office/drawing/2014/main" id="{DD0C4A94-B932-4B10-A4B3-FB574E374456}"/>
              </a:ext>
            </a:extLst>
          </xdr:cNvPr>
          <xdr:cNvGrpSpPr>
            <a:grpSpLocks noChangeAspect="1"/>
          </xdr:cNvGrpSpPr>
        </xdr:nvGrpSpPr>
        <xdr:grpSpPr>
          <a:xfrm>
            <a:off x="6347220" y="28404120"/>
            <a:ext cx="914400" cy="242824"/>
            <a:chOff x="6434667" y="11251493"/>
            <a:chExt cx="2726265" cy="722264"/>
          </a:xfrm>
          <a:effectLst>
            <a:outerShdw blurRad="63500" sx="102000" sy="102000" algn="ctr" rotWithShape="0">
              <a:prstClr val="black">
                <a:alpha val="40000"/>
              </a:prstClr>
            </a:outerShdw>
          </a:effectLst>
        </xdr:grpSpPr>
        <xdr:sp macro="" textlink="">
          <xdr:nvSpPr>
            <xdr:cNvPr id="2710" name="Right Brace 2709">
              <a:extLst>
                <a:ext uri="{FF2B5EF4-FFF2-40B4-BE49-F238E27FC236}">
                  <a16:creationId xmlns:a16="http://schemas.microsoft.com/office/drawing/2014/main" id="{F819C3EE-6651-40EE-8E38-430124754665}"/>
                </a:ext>
              </a:extLst>
            </xdr:cNvPr>
            <xdr:cNvSpPr/>
          </xdr:nvSpPr>
          <xdr:spPr>
            <a:xfrm rot="63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11" name="Right Bracket 2710">
              <a:extLst>
                <a:ext uri="{FF2B5EF4-FFF2-40B4-BE49-F238E27FC236}">
                  <a16:creationId xmlns:a16="http://schemas.microsoft.com/office/drawing/2014/main" id="{606589A4-F564-4460-8F65-2DCA08AE5F20}"/>
                </a:ext>
              </a:extLst>
            </xdr:cNvPr>
            <xdr:cNvSpPr/>
          </xdr:nvSpPr>
          <xdr:spPr>
            <a:xfrm rot="5400000">
              <a:off x="6850803" y="10835357"/>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12" name="Right Bracket 2711">
              <a:extLst>
                <a:ext uri="{FF2B5EF4-FFF2-40B4-BE49-F238E27FC236}">
                  <a16:creationId xmlns:a16="http://schemas.microsoft.com/office/drawing/2014/main" id="{C8153C6F-EA18-49D9-9354-3CC8B3928290}"/>
                </a:ext>
              </a:extLst>
            </xdr:cNvPr>
            <xdr:cNvSpPr/>
          </xdr:nvSpPr>
          <xdr:spPr>
            <a:xfrm rot="5400000">
              <a:off x="8662669" y="1129331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13" name="Flowchart: Delay 2712">
              <a:extLst>
                <a:ext uri="{FF2B5EF4-FFF2-40B4-BE49-F238E27FC236}">
                  <a16:creationId xmlns:a16="http://schemas.microsoft.com/office/drawing/2014/main" id="{1D450527-D702-4F4A-8C2A-32AC9647C9B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5" name="wide-then-deep scale">
            <a:extLst>
              <a:ext uri="{FF2B5EF4-FFF2-40B4-BE49-F238E27FC236}">
                <a16:creationId xmlns:a16="http://schemas.microsoft.com/office/drawing/2014/main" id="{0BAE6DDE-765D-416E-9822-5C8B53C0B481}"/>
              </a:ext>
            </a:extLst>
          </xdr:cNvPr>
          <xdr:cNvGrpSpPr>
            <a:grpSpLocks noChangeAspect="1"/>
          </xdr:cNvGrpSpPr>
        </xdr:nvGrpSpPr>
        <xdr:grpSpPr>
          <a:xfrm>
            <a:off x="7337820" y="28442199"/>
            <a:ext cx="914400" cy="204724"/>
            <a:chOff x="6434667" y="11364816"/>
            <a:chExt cx="2726265" cy="608941"/>
          </a:xfrm>
          <a:effectLst>
            <a:outerShdw blurRad="63500" sx="102000" sy="102000" algn="ctr" rotWithShape="0">
              <a:prstClr val="black">
                <a:alpha val="40000"/>
              </a:prstClr>
            </a:outerShdw>
          </a:effectLst>
        </xdr:grpSpPr>
        <xdr:sp macro="" textlink="">
          <xdr:nvSpPr>
            <xdr:cNvPr id="2706" name="Right Brace 2705">
              <a:extLst>
                <a:ext uri="{FF2B5EF4-FFF2-40B4-BE49-F238E27FC236}">
                  <a16:creationId xmlns:a16="http://schemas.microsoft.com/office/drawing/2014/main" id="{38017644-04D6-4439-821E-9FCE0DE8CCD0}"/>
                </a:ext>
              </a:extLst>
            </xdr:cNvPr>
            <xdr:cNvSpPr/>
          </xdr:nvSpPr>
          <xdr:spPr>
            <a:xfrm rot="60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07" name="Right Bracket 2706">
              <a:extLst>
                <a:ext uri="{FF2B5EF4-FFF2-40B4-BE49-F238E27FC236}">
                  <a16:creationId xmlns:a16="http://schemas.microsoft.com/office/drawing/2014/main" id="{E8662AF9-74F1-41FC-BC4E-DC4555D62663}"/>
                </a:ext>
              </a:extLst>
            </xdr:cNvPr>
            <xdr:cNvSpPr/>
          </xdr:nvSpPr>
          <xdr:spPr>
            <a:xfrm rot="5400000">
              <a:off x="6850803" y="10948680"/>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8" name="Right Bracket 2707">
              <a:extLst>
                <a:ext uri="{FF2B5EF4-FFF2-40B4-BE49-F238E27FC236}">
                  <a16:creationId xmlns:a16="http://schemas.microsoft.com/office/drawing/2014/main" id="{868B60A3-D2C0-46DB-A2A6-0417BBC1791E}"/>
                </a:ext>
              </a:extLst>
            </xdr:cNvPr>
            <xdr:cNvSpPr/>
          </xdr:nvSpPr>
          <xdr:spPr>
            <a:xfrm rot="5400000">
              <a:off x="8662668" y="11202661"/>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9" name="Flowchart: Delay 2708">
              <a:extLst>
                <a:ext uri="{FF2B5EF4-FFF2-40B4-BE49-F238E27FC236}">
                  <a16:creationId xmlns:a16="http://schemas.microsoft.com/office/drawing/2014/main" id="{28B2D1F6-F164-4158-831E-B34DD3EB9194}"/>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6" name="wide-and-deep scale">
            <a:extLst>
              <a:ext uri="{FF2B5EF4-FFF2-40B4-BE49-F238E27FC236}">
                <a16:creationId xmlns:a16="http://schemas.microsoft.com/office/drawing/2014/main" id="{D5AE5CA4-0038-4877-BB01-13DAACB85C0E}"/>
              </a:ext>
            </a:extLst>
          </xdr:cNvPr>
          <xdr:cNvGrpSpPr>
            <a:grpSpLocks noChangeAspect="1"/>
          </xdr:cNvGrpSpPr>
        </xdr:nvGrpSpPr>
        <xdr:grpSpPr>
          <a:xfrm>
            <a:off x="8326242" y="28453636"/>
            <a:ext cx="914400" cy="193294"/>
            <a:chOff x="6434667" y="11398815"/>
            <a:chExt cx="2726265" cy="574942"/>
          </a:xfrm>
          <a:effectLst>
            <a:outerShdw blurRad="63500" sx="102000" sy="102000" algn="ctr" rotWithShape="0">
              <a:prstClr val="black">
                <a:alpha val="40000"/>
              </a:prstClr>
            </a:outerShdw>
          </a:effectLst>
        </xdr:grpSpPr>
        <xdr:sp macro="" textlink="">
          <xdr:nvSpPr>
            <xdr:cNvPr id="2702" name="Right Brace 2701">
              <a:extLst>
                <a:ext uri="{FF2B5EF4-FFF2-40B4-BE49-F238E27FC236}">
                  <a16:creationId xmlns:a16="http://schemas.microsoft.com/office/drawing/2014/main" id="{19792DA4-18A8-4A5B-ABFE-9E0C7AA26FD3}"/>
                </a:ext>
              </a:extLst>
            </xdr:cNvPr>
            <xdr:cNvSpPr/>
          </xdr:nvSpPr>
          <xdr:spPr>
            <a:xfrm rot="57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703" name="Right Bracket 2702">
              <a:extLst>
                <a:ext uri="{FF2B5EF4-FFF2-40B4-BE49-F238E27FC236}">
                  <a16:creationId xmlns:a16="http://schemas.microsoft.com/office/drawing/2014/main" id="{7C18F517-A4C2-4850-BAC5-E599981DD5EF}"/>
                </a:ext>
              </a:extLst>
            </xdr:cNvPr>
            <xdr:cNvSpPr/>
          </xdr:nvSpPr>
          <xdr:spPr>
            <a:xfrm rot="5400000">
              <a:off x="6850803" y="1098267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4" name="Right Bracket 2703">
              <a:extLst>
                <a:ext uri="{FF2B5EF4-FFF2-40B4-BE49-F238E27FC236}">
                  <a16:creationId xmlns:a16="http://schemas.microsoft.com/office/drawing/2014/main" id="{261C9A58-E13D-430D-BF58-EB32FCBCA4FD}"/>
                </a:ext>
              </a:extLst>
            </xdr:cNvPr>
            <xdr:cNvSpPr/>
          </xdr:nvSpPr>
          <xdr:spPr>
            <a:xfrm rot="5400000">
              <a:off x="8662669" y="1115732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5" name="Flowchart: Delay 2704">
              <a:extLst>
                <a:ext uri="{FF2B5EF4-FFF2-40B4-BE49-F238E27FC236}">
                  <a16:creationId xmlns:a16="http://schemas.microsoft.com/office/drawing/2014/main" id="{D74C26EC-B5A8-4682-9899-5BC7E9B3012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7" name="deep-and-wide scale">
            <a:extLst>
              <a:ext uri="{FF2B5EF4-FFF2-40B4-BE49-F238E27FC236}">
                <a16:creationId xmlns:a16="http://schemas.microsoft.com/office/drawing/2014/main" id="{F3EEB20E-2E36-46A1-8187-73808D317D2B}"/>
              </a:ext>
            </a:extLst>
          </xdr:cNvPr>
          <xdr:cNvGrpSpPr>
            <a:grpSpLocks noChangeAspect="1"/>
          </xdr:cNvGrpSpPr>
        </xdr:nvGrpSpPr>
        <xdr:grpSpPr>
          <a:xfrm flipH="1">
            <a:off x="9320652" y="28453636"/>
            <a:ext cx="914400" cy="193294"/>
            <a:chOff x="6434667" y="11398815"/>
            <a:chExt cx="2726265" cy="574942"/>
          </a:xfrm>
          <a:effectLst>
            <a:outerShdw blurRad="63500" sx="102000" sy="102000" algn="ctr" rotWithShape="0">
              <a:prstClr val="black">
                <a:alpha val="40000"/>
              </a:prstClr>
            </a:outerShdw>
          </a:effectLst>
        </xdr:grpSpPr>
        <xdr:sp macro="" textlink="">
          <xdr:nvSpPr>
            <xdr:cNvPr id="2698" name="Right Brace 2697">
              <a:extLst>
                <a:ext uri="{FF2B5EF4-FFF2-40B4-BE49-F238E27FC236}">
                  <a16:creationId xmlns:a16="http://schemas.microsoft.com/office/drawing/2014/main" id="{20F607B3-4133-4CF9-B02E-37FED2887A4B}"/>
                </a:ext>
              </a:extLst>
            </xdr:cNvPr>
            <xdr:cNvSpPr/>
          </xdr:nvSpPr>
          <xdr:spPr>
            <a:xfrm rot="57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9" name="Right Bracket 2698">
              <a:extLst>
                <a:ext uri="{FF2B5EF4-FFF2-40B4-BE49-F238E27FC236}">
                  <a16:creationId xmlns:a16="http://schemas.microsoft.com/office/drawing/2014/main" id="{42E463C0-E195-455C-A5F9-8FF953B2FC83}"/>
                </a:ext>
              </a:extLst>
            </xdr:cNvPr>
            <xdr:cNvSpPr/>
          </xdr:nvSpPr>
          <xdr:spPr>
            <a:xfrm rot="5400000">
              <a:off x="6850803" y="1098267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0" name="Right Bracket 2699">
              <a:extLst>
                <a:ext uri="{FF2B5EF4-FFF2-40B4-BE49-F238E27FC236}">
                  <a16:creationId xmlns:a16="http://schemas.microsoft.com/office/drawing/2014/main" id="{C0BD7EC1-889D-4079-86D0-5F184568AE04}"/>
                </a:ext>
              </a:extLst>
            </xdr:cNvPr>
            <xdr:cNvSpPr/>
          </xdr:nvSpPr>
          <xdr:spPr>
            <a:xfrm rot="5400000">
              <a:off x="8662669" y="1115732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701" name="Flowchart: Delay 2700">
              <a:extLst>
                <a:ext uri="{FF2B5EF4-FFF2-40B4-BE49-F238E27FC236}">
                  <a16:creationId xmlns:a16="http://schemas.microsoft.com/office/drawing/2014/main" id="{FF47859C-C09E-4C3E-B950-3476BAB09240}"/>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8" name="deep-then-wide scale">
            <a:extLst>
              <a:ext uri="{FF2B5EF4-FFF2-40B4-BE49-F238E27FC236}">
                <a16:creationId xmlns:a16="http://schemas.microsoft.com/office/drawing/2014/main" id="{64409273-CB8D-4A4B-9D34-56CF7B6E711C}"/>
              </a:ext>
            </a:extLst>
          </xdr:cNvPr>
          <xdr:cNvGrpSpPr>
            <a:grpSpLocks noChangeAspect="1"/>
          </xdr:cNvGrpSpPr>
        </xdr:nvGrpSpPr>
        <xdr:grpSpPr>
          <a:xfrm flipH="1">
            <a:off x="10309620" y="28442199"/>
            <a:ext cx="914400" cy="204724"/>
            <a:chOff x="6434667" y="11364816"/>
            <a:chExt cx="2726265" cy="608941"/>
          </a:xfrm>
          <a:effectLst>
            <a:outerShdw blurRad="63500" sx="102000" sy="102000" algn="ctr" rotWithShape="0">
              <a:prstClr val="black">
                <a:alpha val="40000"/>
              </a:prstClr>
            </a:outerShdw>
          </a:effectLst>
        </xdr:grpSpPr>
        <xdr:sp macro="" textlink="">
          <xdr:nvSpPr>
            <xdr:cNvPr id="2694" name="Right Brace 2693">
              <a:extLst>
                <a:ext uri="{FF2B5EF4-FFF2-40B4-BE49-F238E27FC236}">
                  <a16:creationId xmlns:a16="http://schemas.microsoft.com/office/drawing/2014/main" id="{4E038218-29E8-47BE-A83A-FAF5E9404BAC}"/>
                </a:ext>
              </a:extLst>
            </xdr:cNvPr>
            <xdr:cNvSpPr/>
          </xdr:nvSpPr>
          <xdr:spPr>
            <a:xfrm rot="60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5" name="Right Bracket 2694">
              <a:extLst>
                <a:ext uri="{FF2B5EF4-FFF2-40B4-BE49-F238E27FC236}">
                  <a16:creationId xmlns:a16="http://schemas.microsoft.com/office/drawing/2014/main" id="{34957F4E-8053-476D-9E75-C73682298EEB}"/>
                </a:ext>
              </a:extLst>
            </xdr:cNvPr>
            <xdr:cNvSpPr/>
          </xdr:nvSpPr>
          <xdr:spPr>
            <a:xfrm rot="5400000">
              <a:off x="6850803" y="10948680"/>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6" name="Right Bracket 2695">
              <a:extLst>
                <a:ext uri="{FF2B5EF4-FFF2-40B4-BE49-F238E27FC236}">
                  <a16:creationId xmlns:a16="http://schemas.microsoft.com/office/drawing/2014/main" id="{84B5F2C8-AFE1-422A-992D-FD6E38E55A30}"/>
                </a:ext>
              </a:extLst>
            </xdr:cNvPr>
            <xdr:cNvSpPr/>
          </xdr:nvSpPr>
          <xdr:spPr>
            <a:xfrm rot="5400000">
              <a:off x="8662668" y="11202661"/>
              <a:ext cx="82127" cy="914400"/>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7" name="Flowchart: Delay 2696">
              <a:extLst>
                <a:ext uri="{FF2B5EF4-FFF2-40B4-BE49-F238E27FC236}">
                  <a16:creationId xmlns:a16="http://schemas.microsoft.com/office/drawing/2014/main" id="{EFBA53C8-FE5D-497F-943C-C86AED88CC4B}"/>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2689" name="deep-yet-narrow scale">
            <a:extLst>
              <a:ext uri="{FF2B5EF4-FFF2-40B4-BE49-F238E27FC236}">
                <a16:creationId xmlns:a16="http://schemas.microsoft.com/office/drawing/2014/main" id="{2D812745-A75B-4A45-917D-31F748F1FAE4}"/>
              </a:ext>
            </a:extLst>
          </xdr:cNvPr>
          <xdr:cNvGrpSpPr>
            <a:grpSpLocks noChangeAspect="1"/>
          </xdr:cNvGrpSpPr>
        </xdr:nvGrpSpPr>
        <xdr:grpSpPr>
          <a:xfrm flipH="1">
            <a:off x="11300220" y="28404120"/>
            <a:ext cx="914400" cy="242824"/>
            <a:chOff x="6434667" y="11251493"/>
            <a:chExt cx="2726265" cy="722264"/>
          </a:xfrm>
          <a:effectLst>
            <a:outerShdw blurRad="63500" sx="102000" sy="102000" algn="ctr" rotWithShape="0">
              <a:prstClr val="black">
                <a:alpha val="40000"/>
              </a:prstClr>
            </a:outerShdw>
          </a:effectLst>
        </xdr:grpSpPr>
        <xdr:sp macro="" textlink="">
          <xdr:nvSpPr>
            <xdr:cNvPr id="2690" name="Right Brace 2689">
              <a:extLst>
                <a:ext uri="{FF2B5EF4-FFF2-40B4-BE49-F238E27FC236}">
                  <a16:creationId xmlns:a16="http://schemas.microsoft.com/office/drawing/2014/main" id="{9738BCD5-D889-411E-B5BA-3876F93BA7AA}"/>
                </a:ext>
              </a:extLst>
            </xdr:cNvPr>
            <xdr:cNvSpPr/>
          </xdr:nvSpPr>
          <xdr:spPr>
            <a:xfrm rot="6300000">
              <a:off x="7697892" y="10763677"/>
              <a:ext cx="182881" cy="1828801"/>
            </a:xfrm>
            <a:prstGeom prst="rightBrace">
              <a:avLst>
                <a:gd name="adj1" fmla="val 64950"/>
                <a:gd name="adj2" fmla="val 50000"/>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691" name="Right Bracket 2690">
              <a:extLst>
                <a:ext uri="{FF2B5EF4-FFF2-40B4-BE49-F238E27FC236}">
                  <a16:creationId xmlns:a16="http://schemas.microsoft.com/office/drawing/2014/main" id="{E40ABE56-19D2-4D5D-9C59-6AC21265A4C1}"/>
                </a:ext>
              </a:extLst>
            </xdr:cNvPr>
            <xdr:cNvSpPr/>
          </xdr:nvSpPr>
          <xdr:spPr>
            <a:xfrm rot="5400000">
              <a:off x="6850803" y="10835357"/>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2" name="Right Bracket 2691">
              <a:extLst>
                <a:ext uri="{FF2B5EF4-FFF2-40B4-BE49-F238E27FC236}">
                  <a16:creationId xmlns:a16="http://schemas.microsoft.com/office/drawing/2014/main" id="{FE76695E-4AA8-4C4F-9F75-109DB1332073}"/>
                </a:ext>
              </a:extLst>
            </xdr:cNvPr>
            <xdr:cNvSpPr/>
          </xdr:nvSpPr>
          <xdr:spPr>
            <a:xfrm rot="5400000">
              <a:off x="8662669" y="11293319"/>
              <a:ext cx="82127" cy="914399"/>
            </a:xfrm>
            <a:prstGeom prst="rightBracket">
              <a:avLst/>
            </a:prstGeom>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693" name="Flowchart: Delay 2692">
              <a:extLst>
                <a:ext uri="{FF2B5EF4-FFF2-40B4-BE49-F238E27FC236}">
                  <a16:creationId xmlns:a16="http://schemas.microsoft.com/office/drawing/2014/main" id="{F6C3BCC8-B385-453E-84F0-6AC0A26B595C}"/>
                </a:ext>
              </a:extLst>
            </xdr:cNvPr>
            <xdr:cNvSpPr/>
          </xdr:nvSpPr>
          <xdr:spPr>
            <a:xfrm rot="16200000">
              <a:off x="7701843" y="11772674"/>
              <a:ext cx="93133" cy="309033"/>
            </a:xfrm>
            <a:prstGeom prst="flowChartDelay">
              <a:avLst/>
            </a:prstGeom>
            <a:solidFill>
              <a:srgbClr val="C896FF"/>
            </a:solidFill>
            <a:ln w="19050">
              <a:solidFill>
                <a:srgbClr val="00501E"/>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clientData/>
  </xdr:twoCellAnchor>
  <xdr:twoCellAnchor>
    <xdr:from>
      <xdr:col>7</xdr:col>
      <xdr:colOff>482235</xdr:colOff>
      <xdr:row>462</xdr:row>
      <xdr:rowOff>16371</xdr:rowOff>
    </xdr:from>
    <xdr:to>
      <xdr:col>12</xdr:col>
      <xdr:colOff>474615</xdr:colOff>
      <xdr:row>465</xdr:row>
      <xdr:rowOff>107811</xdr:rowOff>
    </xdr:to>
    <xdr:sp macro="" textlink="">
      <xdr:nvSpPr>
        <xdr:cNvPr id="2716" name="Government serves best when it serves least.">
          <a:extLst>
            <a:ext uri="{FF2B5EF4-FFF2-40B4-BE49-F238E27FC236}">
              <a16:creationId xmlns:a16="http://schemas.microsoft.com/office/drawing/2014/main" id="{80F708AD-489D-4CAC-9474-BF5A02ADF42A}"/>
            </a:ext>
          </a:extLst>
        </xdr:cNvPr>
        <xdr:cNvSpPr txBox="1">
          <a:spLocks/>
        </xdr:cNvSpPr>
      </xdr:nvSpPr>
      <xdr:spPr>
        <a:xfrm>
          <a:off x="3575955" y="93871911"/>
          <a:ext cx="2468880" cy="6172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2000" b="1" spc="-100" baseline="0">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rPr>
            <a:t>TITLE</a:t>
          </a:r>
          <a:endParaRPr lang="en-US" sz="20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endParaRPr>
        </a:p>
      </xdr:txBody>
    </xdr:sp>
    <xdr:clientData/>
  </xdr:twoCellAnchor>
  <xdr:twoCellAnchor>
    <xdr:from>
      <xdr:col>0</xdr:col>
      <xdr:colOff>106680</xdr:colOff>
      <xdr:row>462</xdr:row>
      <xdr:rowOff>15240</xdr:rowOff>
    </xdr:from>
    <xdr:to>
      <xdr:col>5</xdr:col>
      <xdr:colOff>219301</xdr:colOff>
      <xdr:row>465</xdr:row>
      <xdr:rowOff>130670</xdr:rowOff>
    </xdr:to>
    <xdr:sp macro="" textlink="">
      <xdr:nvSpPr>
        <xdr:cNvPr id="2717" name="Government exists as a force for good.">
          <a:extLst>
            <a:ext uri="{FF2B5EF4-FFF2-40B4-BE49-F238E27FC236}">
              <a16:creationId xmlns:a16="http://schemas.microsoft.com/office/drawing/2014/main" id="{12D44976-955E-4044-9441-88C96776309C}"/>
            </a:ext>
          </a:extLst>
        </xdr:cNvPr>
        <xdr:cNvSpPr txBox="1">
          <a:spLocks/>
        </xdr:cNvSpPr>
      </xdr:nvSpPr>
      <xdr:spPr>
        <a:xfrm>
          <a:off x="106680" y="93870780"/>
          <a:ext cx="2215741" cy="64121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20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rPr>
            <a:t>TITLE</a:t>
          </a:r>
        </a:p>
      </xdr:txBody>
    </xdr:sp>
    <xdr:clientData/>
  </xdr:twoCellAnchor>
  <xdr:twoCellAnchor>
    <xdr:from>
      <xdr:col>0</xdr:col>
      <xdr:colOff>0</xdr:colOff>
      <xdr:row>335</xdr:row>
      <xdr:rowOff>76200</xdr:rowOff>
    </xdr:from>
    <xdr:to>
      <xdr:col>5</xdr:col>
      <xdr:colOff>182880</xdr:colOff>
      <xdr:row>342</xdr:row>
      <xdr:rowOff>129540</xdr:rowOff>
    </xdr:to>
    <xdr:sp macro="" textlink="">
      <xdr:nvSpPr>
        <xdr:cNvPr id="2720" name="You believe whatever serves your needs.">
          <a:extLst>
            <a:ext uri="{FF2B5EF4-FFF2-40B4-BE49-F238E27FC236}">
              <a16:creationId xmlns:a16="http://schemas.microsoft.com/office/drawing/2014/main" id="{DC78C260-AE5E-4634-806E-6788B122EA45}"/>
            </a:ext>
          </a:extLst>
        </xdr:cNvPr>
        <xdr:cNvSpPr txBox="1">
          <a:spLocks/>
        </xdr:cNvSpPr>
      </xdr:nvSpPr>
      <xdr:spPr>
        <a:xfrm>
          <a:off x="0" y="62484000"/>
          <a:ext cx="2286000" cy="12801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4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Left pulling needs</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Be authentic without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exclusion</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Is</a:t>
          </a:r>
          <a:r>
            <a:rPr lang="en-US" sz="120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it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effective</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for the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many</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Is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everyone </a:t>
          </a: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equally included?</a:t>
          </a:r>
        </a:p>
        <a:p>
          <a:pPr marL="0" indent="0" algn="ctr">
            <a:lnSpc>
              <a:spcPts val="1200"/>
            </a:lnSpc>
            <a:buNone/>
          </a:pP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Prioritize most </a:t>
          </a:r>
          <a:r>
            <a:rPr lang="en-US" sz="1200" i="1"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vulnerable</a:t>
          </a: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p>
        <a:p>
          <a:pPr marL="0" indent="0" algn="ctr">
            <a:lnSpc>
              <a:spcPts val="1200"/>
            </a:lnSpc>
            <a:buNone/>
          </a:pPr>
          <a:r>
            <a:rPr lang="en-US" sz="1200" i="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Rely</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on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public </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goods</a:t>
          </a:r>
        </a:p>
        <a:p>
          <a:pPr marL="0" indent="0" algn="ctr">
            <a:lnSpc>
              <a:spcPts val="1200"/>
            </a:lnSpc>
            <a:buNone/>
          </a:pP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Improve </a:t>
          </a:r>
          <a:r>
            <a:rPr lang="en-US" sz="1200" i="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collective </a:t>
          </a:r>
          <a:r>
            <a:rPr lang="en-US" sz="1200" i="0"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capacity</a:t>
          </a:r>
          <a:endParaRPr lang="en-US" sz="12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289560</xdr:colOff>
      <xdr:row>335</xdr:row>
      <xdr:rowOff>38100</xdr:rowOff>
    </xdr:from>
    <xdr:to>
      <xdr:col>13</xdr:col>
      <xdr:colOff>99060</xdr:colOff>
      <xdr:row>342</xdr:row>
      <xdr:rowOff>91440</xdr:rowOff>
    </xdr:to>
    <xdr:sp macro="" textlink="">
      <xdr:nvSpPr>
        <xdr:cNvPr id="2721" name="You believe whatever serves your needs.">
          <a:extLst>
            <a:ext uri="{FF2B5EF4-FFF2-40B4-BE49-F238E27FC236}">
              <a16:creationId xmlns:a16="http://schemas.microsoft.com/office/drawing/2014/main" id="{B383A448-CF9C-4F0C-8997-BA10E6D19BE6}"/>
            </a:ext>
          </a:extLst>
        </xdr:cNvPr>
        <xdr:cNvSpPr txBox="1">
          <a:spLocks/>
        </xdr:cNvSpPr>
      </xdr:nvSpPr>
      <xdr:spPr>
        <a:xfrm>
          <a:off x="3878580" y="62445900"/>
          <a:ext cx="2286000" cy="12801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400"/>
            </a:lnSpc>
            <a:buNone/>
          </a:pPr>
          <a:r>
            <a:rPr lang="en-US" sz="1400" b="1"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Right pulling needs</a:t>
          </a:r>
          <a:endParaRPr lang="en-US" sz="14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Guard traditional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cohesion</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Is</a:t>
          </a:r>
          <a:r>
            <a:rPr lang="en-US" sz="120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it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effectient</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for the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few</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a:p>
          <a:pPr marL="0" indent="0" algn="ctr">
            <a:lnSpc>
              <a:spcPts val="1200"/>
            </a:lnSpc>
            <a:buNone/>
          </a:pPr>
          <a:r>
            <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Is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individuals </a:t>
          </a: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live freely?</a:t>
          </a:r>
        </a:p>
        <a:p>
          <a:pPr marL="0" indent="0" algn="ctr">
            <a:lnSpc>
              <a:spcPts val="1200"/>
            </a:lnSpc>
            <a:buNone/>
          </a:pP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Prioritize most </a:t>
          </a:r>
          <a:r>
            <a:rPr lang="en-US" sz="1200" i="1"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vulnerable</a:t>
          </a: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p>
        <a:p>
          <a:pPr marL="0" indent="0" algn="ctr">
            <a:lnSpc>
              <a:spcPts val="1200"/>
            </a:lnSpc>
            <a:buNone/>
          </a:pPr>
          <a:r>
            <a:rPr lang="en-US" sz="1200" i="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Rely</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on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private </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goods</a:t>
          </a:r>
        </a:p>
        <a:p>
          <a:pPr marL="0" indent="0" algn="ctr">
            <a:lnSpc>
              <a:spcPts val="1200"/>
            </a:lnSpc>
            <a:buNone/>
          </a:pP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Improve </a:t>
          </a:r>
          <a:r>
            <a:rPr lang="en-US" sz="1200" i="1"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individual </a:t>
          </a:r>
          <a:r>
            <a:rPr lang="en-US" sz="1200" i="0" spc="-5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capacity</a:t>
          </a:r>
          <a:endParaRPr lang="en-US" sz="1200" spc="-5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30480</xdr:colOff>
      <xdr:row>345</xdr:row>
      <xdr:rowOff>91440</xdr:rowOff>
    </xdr:from>
    <xdr:to>
      <xdr:col>5</xdr:col>
      <xdr:colOff>335280</xdr:colOff>
      <xdr:row>349</xdr:row>
      <xdr:rowOff>30480</xdr:rowOff>
    </xdr:to>
    <xdr:sp macro="" textlink="">
      <xdr:nvSpPr>
        <xdr:cNvPr id="2724" name="You believe whatever serves your needs.">
          <a:extLst>
            <a:ext uri="{FF2B5EF4-FFF2-40B4-BE49-F238E27FC236}">
              <a16:creationId xmlns:a16="http://schemas.microsoft.com/office/drawing/2014/main" id="{096601F1-09C4-4D20-B18F-76DB02B5D9A8}"/>
            </a:ext>
          </a:extLst>
        </xdr:cNvPr>
        <xdr:cNvSpPr txBox="1">
          <a:spLocks/>
        </xdr:cNvSpPr>
      </xdr:nvSpPr>
      <xdr:spPr>
        <a:xfrm>
          <a:off x="152400" y="64251840"/>
          <a:ext cx="228600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4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Because your life situation impacts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your psychosocial needs in an opposite way.</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114300</xdr:colOff>
      <xdr:row>345</xdr:row>
      <xdr:rowOff>76200</xdr:rowOff>
    </xdr:from>
    <xdr:to>
      <xdr:col>12</xdr:col>
      <xdr:colOff>419100</xdr:colOff>
      <xdr:row>349</xdr:row>
      <xdr:rowOff>15240</xdr:rowOff>
    </xdr:to>
    <xdr:sp macro="" textlink="">
      <xdr:nvSpPr>
        <xdr:cNvPr id="2725" name="You believe whatever serves your needs.">
          <a:extLst>
            <a:ext uri="{FF2B5EF4-FFF2-40B4-BE49-F238E27FC236}">
              <a16:creationId xmlns:a16="http://schemas.microsoft.com/office/drawing/2014/main" id="{0C18130F-D399-44DF-9578-460B70B8FDA4}"/>
            </a:ext>
          </a:extLst>
        </xdr:cNvPr>
        <xdr:cNvSpPr txBox="1">
          <a:spLocks/>
        </xdr:cNvSpPr>
      </xdr:nvSpPr>
      <xdr:spPr>
        <a:xfrm>
          <a:off x="3703320" y="64236600"/>
          <a:ext cx="2286000" cy="6400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ts val="1400"/>
            </a:lnSpc>
            <a:buNone/>
          </a:pPr>
          <a:r>
            <a:rPr lang="en-US" sz="1400" b="1"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Because </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your life situation impacts your psychosocial needs in an opposite way. </a:t>
          </a:r>
        </a:p>
      </xdr:txBody>
    </xdr:sp>
    <xdr:clientData/>
  </xdr:twoCellAnchor>
  <xdr:twoCellAnchor>
    <xdr:from>
      <xdr:col>0</xdr:col>
      <xdr:colOff>91440</xdr:colOff>
      <xdr:row>499</xdr:row>
      <xdr:rowOff>54187</xdr:rowOff>
    </xdr:from>
    <xdr:to>
      <xdr:col>13</xdr:col>
      <xdr:colOff>15240</xdr:colOff>
      <xdr:row>505</xdr:row>
      <xdr:rowOff>38100</xdr:rowOff>
    </xdr:to>
    <xdr:sp macro="" textlink="">
      <xdr:nvSpPr>
        <xdr:cNvPr id="2739" name="TextBox 2738">
          <a:extLst>
            <a:ext uri="{FF2B5EF4-FFF2-40B4-BE49-F238E27FC236}">
              <a16:creationId xmlns:a16="http://schemas.microsoft.com/office/drawing/2014/main" id="{4BF2898B-F5E3-495A-9675-5562DE0144F0}"/>
            </a:ext>
          </a:extLst>
        </xdr:cNvPr>
        <xdr:cNvSpPr txBox="1"/>
      </xdr:nvSpPr>
      <xdr:spPr>
        <a:xfrm>
          <a:off x="91440" y="91859947"/>
          <a:ext cx="5989320" cy="1035473"/>
        </a:xfrm>
        <a:prstGeom prst="rect">
          <a:avLst/>
        </a:prstGeom>
        <a:gradFill flip="none" rotWithShape="1">
          <a:gsLst>
            <a:gs pos="0">
              <a:srgbClr val="7030A0">
                <a:alpha val="20000"/>
              </a:srgbClr>
            </a:gs>
            <a:gs pos="15000">
              <a:srgbClr val="7030A0">
                <a:alpha val="70000"/>
              </a:srgbClr>
            </a:gs>
            <a:gs pos="85000">
              <a:srgbClr val="7030A0">
                <a:alpha val="70000"/>
              </a:srgbClr>
            </a:gs>
            <a:gs pos="100000">
              <a:srgbClr val="7030A0">
                <a:alpha val="20000"/>
              </a:srgbClr>
            </a:gs>
          </a:gsLst>
          <a:lin ang="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0" rIns="457200" rtlCol="0" anchor="t"/>
        <a:lstStyle/>
        <a:p>
          <a:pPr algn="ct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both completely resolve,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more</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capable I am to focus on the needs of others.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resolve relative to my </a:t>
          </a:r>
          <a:r>
            <a:rPr lang="en-US" sz="1200" b="0" kern="1200" baseline="0">
              <a:ln>
                <a:solidFill>
                  <a:srgbClr val="E178FF"/>
                </a:solidFill>
              </a:ln>
              <a:solidFill>
                <a:srgbClr val="E178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or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my </a:t>
          </a:r>
          <a:r>
            <a:rPr lang="en-US" sz="1200" b="0" kern="1200" baseline="0">
              <a:ln>
                <a:solidFill>
                  <a:srgbClr val="E178FF"/>
                </a:solidFill>
              </a:ln>
              <a:solidFill>
                <a:srgbClr val="E178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social-needs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resolve relative to my </a:t>
          </a:r>
          <a:r>
            <a:rPr lang="en-US" sz="1200" b="0" kern="1200" baseline="0">
              <a:ln>
                <a:solidFill>
                  <a:srgbClr val="9BFFC8"/>
                </a:solidFill>
              </a:ln>
              <a:solidFill>
                <a:srgbClr val="9BFFC8"/>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self-needs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 </a:t>
          </a:r>
          <a:r>
            <a:rPr lang="en-US" sz="1200" b="1" i="1"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less</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capable I am to focus on the needs of others, as this tension creates </a:t>
          </a:r>
          <a:r>
            <a:rPr lang="en-US" sz="1200" b="0" kern="1200" baseline="0">
              <a:ln>
                <a:solidFill>
                  <a:srgbClr val="FFFF00"/>
                </a:solidFill>
              </a:ln>
              <a:solidFill>
                <a:srgbClr val="FFFF00"/>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baseline="0">
              <a:ln>
                <a:solidFill>
                  <a:srgbClr val="FFD7DC"/>
                </a:solidFill>
              </a:ln>
              <a:solidFill>
                <a:srgbClr val="FF99FF"/>
              </a:solidFill>
              <a:effectLst>
                <a:glow rad="63500">
                  <a:srgbClr val="7030A0"/>
                </a:glow>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that consumes my focus.</a:t>
          </a:r>
        </a:p>
      </xdr:txBody>
    </xdr:sp>
    <xdr:clientData/>
  </xdr:twoCellAnchor>
  <xdr:twoCellAnchor>
    <xdr:from>
      <xdr:col>0</xdr:col>
      <xdr:colOff>45720</xdr:colOff>
      <xdr:row>557</xdr:row>
      <xdr:rowOff>38099</xdr:rowOff>
    </xdr:from>
    <xdr:to>
      <xdr:col>3</xdr:col>
      <xdr:colOff>304800</xdr:colOff>
      <xdr:row>558</xdr:row>
      <xdr:rowOff>137159</xdr:rowOff>
    </xdr:to>
    <xdr:sp macro="" textlink="">
      <xdr:nvSpPr>
        <xdr:cNvPr id="2746" name="Left pulling need">
          <a:extLst>
            <a:ext uri="{FF2B5EF4-FFF2-40B4-BE49-F238E27FC236}">
              <a16:creationId xmlns:a16="http://schemas.microsoft.com/office/drawing/2014/main" id="{10FF4C79-C472-416C-891F-88C4FB8F61F9}"/>
            </a:ext>
          </a:extLst>
        </xdr:cNvPr>
        <xdr:cNvSpPr txBox="1">
          <a:spLocks/>
        </xdr:cNvSpPr>
      </xdr:nvSpPr>
      <xdr:spPr>
        <a:xfrm rot="725967">
          <a:off x="45720" y="85534499"/>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 self-needs</a:t>
          </a:r>
          <a:endParaRPr lang="en-US" sz="1200" b="0" i="1"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144779</xdr:colOff>
      <xdr:row>557</xdr:row>
      <xdr:rowOff>22860</xdr:rowOff>
    </xdr:from>
    <xdr:to>
      <xdr:col>13</xdr:col>
      <xdr:colOff>30479</xdr:colOff>
      <xdr:row>558</xdr:row>
      <xdr:rowOff>121920</xdr:rowOff>
    </xdr:to>
    <xdr:sp macro="" textlink="">
      <xdr:nvSpPr>
        <xdr:cNvPr id="2747" name="Right pulling need">
          <a:extLst>
            <a:ext uri="{FF2B5EF4-FFF2-40B4-BE49-F238E27FC236}">
              <a16:creationId xmlns:a16="http://schemas.microsoft.com/office/drawing/2014/main" id="{8148AA55-84E2-48BC-9C25-F1CBC9E998D3}"/>
            </a:ext>
          </a:extLst>
        </xdr:cNvPr>
        <xdr:cNvSpPr txBox="1">
          <a:spLocks/>
        </xdr:cNvSpPr>
      </xdr:nvSpPr>
      <xdr:spPr>
        <a:xfrm rot="20880000">
          <a:off x="4724399" y="8551926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guard social-needs</a:t>
          </a:r>
          <a:endParaRPr lang="en-US" sz="1200" b="0" i="1"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388620</xdr:colOff>
      <xdr:row>555</xdr:row>
      <xdr:rowOff>0</xdr:rowOff>
    </xdr:from>
    <xdr:to>
      <xdr:col>4</xdr:col>
      <xdr:colOff>274320</xdr:colOff>
      <xdr:row>556</xdr:row>
      <xdr:rowOff>99060</xdr:rowOff>
    </xdr:to>
    <xdr:sp macro="" textlink="">
      <xdr:nvSpPr>
        <xdr:cNvPr id="2748" name="Left pulling need">
          <a:extLst>
            <a:ext uri="{FF2B5EF4-FFF2-40B4-BE49-F238E27FC236}">
              <a16:creationId xmlns:a16="http://schemas.microsoft.com/office/drawing/2014/main" id="{0899FE3D-3490-452B-B983-2F5D12DEBE77}"/>
            </a:ext>
          </a:extLst>
        </xdr:cNvPr>
        <xdr:cNvSpPr txBox="1">
          <a:spLocks/>
        </xdr:cNvSpPr>
      </xdr:nvSpPr>
      <xdr:spPr>
        <a:xfrm rot="720000">
          <a:off x="510540" y="11061192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relieve</a:t>
          </a:r>
          <a:r>
            <a:rPr lang="en-US" sz="1200" b="0" kern="1200" baseline="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social-needs</a:t>
          </a:r>
          <a:endParaRPr lang="en-US" sz="1200" b="0" i="1" kern="1200">
            <a:ln>
              <a:solidFill>
                <a:srgbClr val="0070C0"/>
              </a:solidFill>
            </a:ln>
            <a:solidFill>
              <a:schemeClr val="accent5">
                <a:lumMod val="20000"/>
                <a:lumOff val="80000"/>
              </a:schemeClr>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9</xdr:col>
      <xdr:colOff>152400</xdr:colOff>
      <xdr:row>555</xdr:row>
      <xdr:rowOff>38100</xdr:rowOff>
    </xdr:from>
    <xdr:to>
      <xdr:col>12</xdr:col>
      <xdr:colOff>38100</xdr:colOff>
      <xdr:row>556</xdr:row>
      <xdr:rowOff>137160</xdr:rowOff>
    </xdr:to>
    <xdr:sp macro="" textlink="">
      <xdr:nvSpPr>
        <xdr:cNvPr id="2749" name="Right pulling need">
          <a:extLst>
            <a:ext uri="{FF2B5EF4-FFF2-40B4-BE49-F238E27FC236}">
              <a16:creationId xmlns:a16="http://schemas.microsoft.com/office/drawing/2014/main" id="{0048E55D-662D-481B-8196-DF35C8605EEC}"/>
            </a:ext>
          </a:extLst>
        </xdr:cNvPr>
        <xdr:cNvSpPr txBox="1">
          <a:spLocks/>
        </xdr:cNvSpPr>
      </xdr:nvSpPr>
      <xdr:spPr>
        <a:xfrm rot="20880000">
          <a:off x="4236720" y="110650020"/>
          <a:ext cx="1371600" cy="2743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lang="en-US" sz="1200" b="0"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relieve self-needs</a:t>
          </a:r>
          <a:endParaRPr lang="en-US" sz="1200" b="0" i="1" kern="1200">
            <a:ln>
              <a:solidFill>
                <a:srgbClr val="C00000"/>
              </a:solidFill>
            </a:ln>
            <a:solidFill>
              <a:srgbClr val="FFB4B4"/>
            </a:solidFill>
            <a:effectLst>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6</xdr:col>
      <xdr:colOff>418716</xdr:colOff>
      <xdr:row>586</xdr:row>
      <xdr:rowOff>37924</xdr:rowOff>
    </xdr:from>
    <xdr:to>
      <xdr:col>7</xdr:col>
      <xdr:colOff>152016</xdr:colOff>
      <xdr:row>599</xdr:row>
      <xdr:rowOff>45544</xdr:rowOff>
    </xdr:to>
    <xdr:grpSp>
      <xdr:nvGrpSpPr>
        <xdr:cNvPr id="163" name="Group 162" hidden="1">
          <a:extLst>
            <a:ext uri="{FF2B5EF4-FFF2-40B4-BE49-F238E27FC236}">
              <a16:creationId xmlns:a16="http://schemas.microsoft.com/office/drawing/2014/main" id="{6FA2611A-8C82-40FC-9D41-103205534662}"/>
            </a:ext>
          </a:extLst>
        </xdr:cNvPr>
        <xdr:cNvGrpSpPr/>
      </xdr:nvGrpSpPr>
      <xdr:grpSpPr>
        <a:xfrm rot="360000">
          <a:off x="3017136" y="116174344"/>
          <a:ext cx="228600" cy="2286000"/>
          <a:chOff x="7551420" y="106893360"/>
          <a:chExt cx="243840" cy="3375660"/>
        </a:xfrm>
        <a:effectLst>
          <a:outerShdw blurRad="50800" dist="50800" dir="5400000" algn="ctr" rotWithShape="0">
            <a:schemeClr val="accent2">
              <a:lumMod val="75000"/>
            </a:schemeClr>
          </a:outerShdw>
        </a:effectLst>
      </xdr:grpSpPr>
      <xdr:sp macro="" textlink="">
        <xdr:nvSpPr>
          <xdr:cNvPr id="123" name="Lightning Bolt 122">
            <a:extLst>
              <a:ext uri="{FF2B5EF4-FFF2-40B4-BE49-F238E27FC236}">
                <a16:creationId xmlns:a16="http://schemas.microsoft.com/office/drawing/2014/main" id="{72622EF2-9CA5-4A68-868E-F31015D8EEB6}"/>
              </a:ext>
            </a:extLst>
          </xdr:cNvPr>
          <xdr:cNvSpPr/>
        </xdr:nvSpPr>
        <xdr:spPr>
          <a:xfrm>
            <a:off x="7642860" y="10843260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796" name="Lightning Bolt 2795">
            <a:extLst>
              <a:ext uri="{FF2B5EF4-FFF2-40B4-BE49-F238E27FC236}">
                <a16:creationId xmlns:a16="http://schemas.microsoft.com/office/drawing/2014/main" id="{949581CF-EBFB-4C1A-888D-795FD50BFEDE}"/>
              </a:ext>
            </a:extLst>
          </xdr:cNvPr>
          <xdr:cNvSpPr/>
        </xdr:nvSpPr>
        <xdr:spPr>
          <a:xfrm flipH="1" flipV="1">
            <a:off x="7551420" y="106893360"/>
            <a:ext cx="152400" cy="1836420"/>
          </a:xfrm>
          <a:prstGeom prst="lightningBolt">
            <a:avLst/>
          </a:prstGeom>
          <a:ln>
            <a:solidFill>
              <a:schemeClr val="accent2">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30480</xdr:colOff>
      <xdr:row>572</xdr:row>
      <xdr:rowOff>121920</xdr:rowOff>
    </xdr:from>
    <xdr:to>
      <xdr:col>5</xdr:col>
      <xdr:colOff>335280</xdr:colOff>
      <xdr:row>587</xdr:row>
      <xdr:rowOff>68580</xdr:rowOff>
    </xdr:to>
    <xdr:sp macro="" textlink="">
      <xdr:nvSpPr>
        <xdr:cNvPr id="2793" name="You believe whatever serves your needs.">
          <a:extLst>
            <a:ext uri="{FF2B5EF4-FFF2-40B4-BE49-F238E27FC236}">
              <a16:creationId xmlns:a16="http://schemas.microsoft.com/office/drawing/2014/main" id="{48EFCEB9-90C0-4832-8D29-8D302672964F}"/>
            </a:ext>
          </a:extLst>
        </xdr:cNvPr>
        <xdr:cNvSpPr txBox="1">
          <a:spLocks/>
        </xdr:cNvSpPr>
      </xdr:nvSpPr>
      <xdr:spPr>
        <a:xfrm>
          <a:off x="152400" y="113797080"/>
          <a:ext cx="2286000" cy="258318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ts val="1300"/>
            </a:lnSpc>
            <a:buNone/>
          </a:pP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Whether your </a:t>
          </a:r>
          <a:r>
            <a:rPr lang="en-US" sz="1400" b="1" spc="-30">
              <a:ln w="3175">
                <a:solidFill>
                  <a:srgbClr val="00B050"/>
                </a:solidFill>
              </a:ln>
              <a:solidFill>
                <a:srgbClr val="C8FFE1"/>
              </a:solidFill>
              <a:latin typeface="Tahoma" panose="020B0604030504040204" pitchFamily="34" charset="0"/>
              <a:ea typeface="Tahoma" panose="020B0604030504040204" pitchFamily="34" charset="0"/>
              <a:cs typeface="Tahoma" panose="020B0604030504040204" pitchFamily="34" charset="0"/>
            </a:rPr>
            <a:t>self-needs</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resolve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 little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or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 lot</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i="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than your </a:t>
          </a:r>
          <a:r>
            <a:rPr lang="en-US" sz="1400" b="1" spc="-30">
              <a:ln w="3175">
                <a:solidFill>
                  <a:srgbClr val="7030A0"/>
                </a:solidFill>
              </a:ln>
              <a:solidFill>
                <a:srgbClr val="F0CDFF"/>
              </a:solidFill>
              <a:latin typeface="Tahoma" panose="020B0604030504040204" pitchFamily="34" charset="0"/>
              <a:ea typeface="Tahoma" panose="020B0604030504040204" pitchFamily="34" charset="0"/>
              <a:cs typeface="Tahoma" panose="020B0604030504040204" pitchFamily="34" charset="0"/>
            </a:rPr>
            <a:t>social-needs</a:t>
          </a:r>
          <a:r>
            <a:rPr lang="en-US" sz="1400" b="1" spc="-3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your</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psychosocial orientation priortizes you in the opposite direction of the </a:t>
          </a:r>
          <a:r>
            <a:rPr lang="en-US" sz="1400" b="1" kern="1200" spc="-30">
              <a:ln>
                <a:solidFill>
                  <a:srgbClr val="FF0000"/>
                </a:solidFill>
              </a:ln>
              <a:solidFill>
                <a:srgbClr val="FF5050"/>
              </a:solidFill>
              <a:latin typeface="Tahoma" panose="020B0604030504040204" pitchFamily="34" charset="0"/>
              <a:ea typeface="Tahoma" panose="020B0604030504040204" pitchFamily="34" charset="0"/>
              <a:cs typeface="Tahoma" panose="020B0604030504040204" pitchFamily="34" charset="0"/>
            </a:rPr>
            <a:t>DEEP-oriented</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So you find more in common </a:t>
          </a:r>
          <a:r>
            <a:rPr lang="en-US" sz="1400" b="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with other </a:t>
          </a:r>
          <a:r>
            <a:rPr lang="en-US" sz="1400" b="1" spc="-50" baseline="0">
              <a:ln>
                <a:solidFill>
                  <a:srgbClr val="6ED7FF"/>
                </a:solidFill>
              </a:ln>
              <a:solidFill>
                <a:srgbClr val="6ED7FF"/>
              </a:solidFill>
              <a:latin typeface="Tahoma" panose="020B0604030504040204" pitchFamily="34" charset="0"/>
              <a:ea typeface="Tahoma" panose="020B0604030504040204" pitchFamily="34" charset="0"/>
              <a:cs typeface="Tahoma" panose="020B0604030504040204" pitchFamily="34" charset="0"/>
            </a:rPr>
            <a:t>WIDE-oriented</a:t>
          </a:r>
          <a:r>
            <a:rPr lang="en-US" sz="1400" b="1" spc="-5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whose needs may be far </a:t>
          </a:r>
          <a:r>
            <a:rPr lang="en-US" sz="1400" b="1" spc="-7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more resolved than yours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 They tend to be political leaders who dare speak </a:t>
          </a:r>
          <a:r>
            <a:rPr lang="en-US" sz="1400" b="1" spc="-7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for your prioritized needs</a:t>
          </a:r>
          <a:r>
            <a:rPr lang="en-US" sz="1400" b="1" spc="-30" baseline="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rPr>
            <a:t>.</a:t>
          </a:r>
          <a:endParaRPr lang="en-US" sz="1400" spc="-50">
            <a:ln>
              <a:solidFill>
                <a:srgbClr val="0070C0"/>
              </a:solidFill>
            </a:ln>
            <a:solidFill>
              <a:srgbClr val="96E6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8</xdr:col>
      <xdr:colOff>151804</xdr:colOff>
      <xdr:row>572</xdr:row>
      <xdr:rowOff>121920</xdr:rowOff>
    </xdr:from>
    <xdr:to>
      <xdr:col>12</xdr:col>
      <xdr:colOff>456604</xdr:colOff>
      <xdr:row>589</xdr:row>
      <xdr:rowOff>15240</xdr:rowOff>
    </xdr:to>
    <xdr:sp macro="" textlink="">
      <xdr:nvSpPr>
        <xdr:cNvPr id="2794" name="You believe whatever serves your needs.">
          <a:extLst>
            <a:ext uri="{FF2B5EF4-FFF2-40B4-BE49-F238E27FC236}">
              <a16:creationId xmlns:a16="http://schemas.microsoft.com/office/drawing/2014/main" id="{EA9DFF45-0082-4F28-B810-F7C06A6F47E8}"/>
            </a:ext>
          </a:extLst>
        </xdr:cNvPr>
        <xdr:cNvSpPr txBox="1">
          <a:spLocks/>
        </xdr:cNvSpPr>
      </xdr:nvSpPr>
      <xdr:spPr>
        <a:xfrm>
          <a:off x="3740824" y="113675160"/>
          <a:ext cx="2286000" cy="28803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ts val="1300"/>
            </a:lnSpc>
          </a:pPr>
          <a:r>
            <a:rPr lang="en-US" sz="1400" b="1" kern="1200" spc="-8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Whether your </a:t>
          </a:r>
          <a:r>
            <a:rPr lang="en-US" sz="1400" b="1" kern="1200" spc="-80">
              <a:ln w="3175">
                <a:solidFill>
                  <a:srgbClr val="7030A0"/>
                </a:solidFill>
              </a:ln>
              <a:solidFill>
                <a:srgbClr val="F0CDFF"/>
              </a:solidFill>
              <a:latin typeface="Tahoma" panose="020B0604030504040204" pitchFamily="34" charset="0"/>
              <a:ea typeface="Tahoma" panose="020B0604030504040204" pitchFamily="34" charset="0"/>
              <a:cs typeface="Tahoma" panose="020B0604030504040204" pitchFamily="34" charset="0"/>
            </a:rPr>
            <a:t>social-needs</a:t>
          </a:r>
          <a:r>
            <a:rPr lang="en-US" sz="1400" b="1" kern="1200" spc="-8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resolve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 little more</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or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 lot</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a:t>
          </a:r>
          <a:r>
            <a:rPr lang="en-US" sz="1400" b="1" i="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more</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than your </a:t>
          </a:r>
          <a:r>
            <a:rPr lang="en-US" sz="1400" b="1" kern="1200" spc="-30">
              <a:ln w="3175">
                <a:solidFill>
                  <a:srgbClr val="00B050"/>
                </a:solidFill>
              </a:ln>
              <a:solidFill>
                <a:srgbClr val="C8FFE1"/>
              </a:solidFill>
              <a:latin typeface="Tahoma" panose="020B0604030504040204" pitchFamily="34" charset="0"/>
              <a:ea typeface="Tahoma" panose="020B0604030504040204" pitchFamily="34" charset="0"/>
              <a:cs typeface="Tahoma" panose="020B0604030504040204" pitchFamily="34" charset="0"/>
            </a:rPr>
            <a:t>self-needs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your psychosocial orientation priortizes you in the opposite direction of the </a:t>
          </a:r>
          <a:r>
            <a:rPr lang="en-US" sz="1400" b="1" kern="1200" spc="-30" baseline="0">
              <a:ln>
                <a:solidFill>
                  <a:srgbClr val="6ED7FF"/>
                </a:solidFill>
              </a:ln>
              <a:solidFill>
                <a:srgbClr val="6ED7FF"/>
              </a:solidFill>
              <a:latin typeface="Tahoma" panose="020B0604030504040204" pitchFamily="34" charset="0"/>
              <a:ea typeface="Tahoma" panose="020B0604030504040204" pitchFamily="34" charset="0"/>
              <a:cs typeface="Tahoma" panose="020B0604030504040204" pitchFamily="34" charset="0"/>
            </a:rPr>
            <a:t>WIDE-oriented</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So you find more in common with other </a:t>
          </a:r>
          <a:r>
            <a:rPr lang="en-US" sz="1400" b="1" kern="1200" spc="-30">
              <a:ln>
                <a:solidFill>
                  <a:srgbClr val="FF0000"/>
                </a:solidFill>
              </a:ln>
              <a:solidFill>
                <a:srgbClr val="FF5050"/>
              </a:solidFill>
              <a:latin typeface="Tahoma" panose="020B0604030504040204" pitchFamily="34" charset="0"/>
              <a:ea typeface="Tahoma" panose="020B0604030504040204" pitchFamily="34" charset="0"/>
              <a:cs typeface="Tahoma" panose="020B0604030504040204" pitchFamily="34" charset="0"/>
            </a:rPr>
            <a:t>DEEP-oriented</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whose needs may be far </a:t>
          </a:r>
          <a:r>
            <a:rPr lang="en-US" sz="1400" b="1" kern="1200" spc="-7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more resolved than yours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 They tend to be political leaders who dare speak </a:t>
          </a:r>
          <a:r>
            <a:rPr lang="en-US" sz="1400" b="1" kern="1200" spc="-70" baseline="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for your prioritized needs</a:t>
          </a:r>
          <a:r>
            <a:rPr lang="en-US" sz="1400" b="1" kern="1200" spc="-30">
              <a:ln>
                <a:solidFill>
                  <a:srgbClr val="C00000"/>
                </a:solidFill>
              </a:ln>
              <a:solidFill>
                <a:srgbClr val="FFCCCC"/>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7</xdr:col>
      <xdr:colOff>22860</xdr:colOff>
      <xdr:row>412</xdr:row>
      <xdr:rowOff>37958</xdr:rowOff>
    </xdr:from>
    <xdr:to>
      <xdr:col>7</xdr:col>
      <xdr:colOff>22860</xdr:colOff>
      <xdr:row>458</xdr:row>
      <xdr:rowOff>154499</xdr:rowOff>
    </xdr:to>
    <xdr:cxnSp macro="">
      <xdr:nvCxnSpPr>
        <xdr:cNvPr id="171" name="Straight Connector 170">
          <a:extLst>
            <a:ext uri="{FF2B5EF4-FFF2-40B4-BE49-F238E27FC236}">
              <a16:creationId xmlns:a16="http://schemas.microsoft.com/office/drawing/2014/main" id="{BE664225-683C-4734-9580-92B04581D25B}"/>
            </a:ext>
          </a:extLst>
        </xdr:cNvPr>
        <xdr:cNvCxnSpPr/>
      </xdr:nvCxnSpPr>
      <xdr:spPr>
        <a:xfrm>
          <a:off x="3100742" y="75789723"/>
          <a:ext cx="0" cy="822960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77246</xdr:colOff>
      <xdr:row>421</xdr:row>
      <xdr:rowOff>69327</xdr:rowOff>
    </xdr:from>
    <xdr:to>
      <xdr:col>13</xdr:col>
      <xdr:colOff>38100</xdr:colOff>
      <xdr:row>427</xdr:row>
      <xdr:rowOff>158675</xdr:rowOff>
    </xdr:to>
    <xdr:grpSp>
      <xdr:nvGrpSpPr>
        <xdr:cNvPr id="1553" name="Group 1552">
          <a:extLst>
            <a:ext uri="{FF2B5EF4-FFF2-40B4-BE49-F238E27FC236}">
              <a16:creationId xmlns:a16="http://schemas.microsoft.com/office/drawing/2014/main" id="{4918B510-F05C-472B-AB2E-A23C238472E7}"/>
            </a:ext>
          </a:extLst>
        </xdr:cNvPr>
        <xdr:cNvGrpSpPr/>
      </xdr:nvGrpSpPr>
      <xdr:grpSpPr>
        <a:xfrm>
          <a:off x="77246" y="86510607"/>
          <a:ext cx="6026374" cy="1140908"/>
          <a:chOff x="62006" y="80864187"/>
          <a:chExt cx="6026374" cy="1140908"/>
        </a:xfrm>
      </xdr:grpSpPr>
      <xdr:sp macro="" textlink="">
        <xdr:nvSpPr>
          <xdr:cNvPr id="1554" name="Left pulling need">
            <a:extLst>
              <a:ext uri="{FF2B5EF4-FFF2-40B4-BE49-F238E27FC236}">
                <a16:creationId xmlns:a16="http://schemas.microsoft.com/office/drawing/2014/main" id="{814C0181-60AD-4BC4-B38C-7464F96AB52D}"/>
              </a:ext>
            </a:extLst>
          </xdr:cNvPr>
          <xdr:cNvSpPr txBox="1">
            <a:spLocks/>
          </xdr:cNvSpPr>
        </xdr:nvSpPr>
        <xdr:spPr>
          <a:xfrm>
            <a:off x="68580" y="80864187"/>
            <a:ext cx="22555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what is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effective</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for the many</a:t>
            </a:r>
          </a:p>
        </xdr:txBody>
      </xdr:sp>
      <xdr:sp macro="" textlink="">
        <xdr:nvSpPr>
          <xdr:cNvPr id="1555" name="Right pulling need">
            <a:extLst>
              <a:ext uri="{FF2B5EF4-FFF2-40B4-BE49-F238E27FC236}">
                <a16:creationId xmlns:a16="http://schemas.microsoft.com/office/drawing/2014/main" id="{69260FC3-1220-404C-B314-BC39D1D8781C}"/>
              </a:ext>
            </a:extLst>
          </xdr:cNvPr>
          <xdr:cNvSpPr txBox="1">
            <a:spLocks/>
          </xdr:cNvSpPr>
        </xdr:nvSpPr>
        <xdr:spPr>
          <a:xfrm>
            <a:off x="3832860" y="80871807"/>
            <a:ext cx="22555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spc="-30" baseline="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what </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is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efficient</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for the few</a:t>
            </a:r>
          </a:p>
        </xdr:txBody>
      </xdr:sp>
      <xdr:sp macro="" textlink="">
        <xdr:nvSpPr>
          <xdr:cNvPr id="1557" name="Left pulling need">
            <a:extLst>
              <a:ext uri="{FF2B5EF4-FFF2-40B4-BE49-F238E27FC236}">
                <a16:creationId xmlns:a16="http://schemas.microsoft.com/office/drawing/2014/main" id="{B25B7949-3315-417E-B989-68A540AE1389}"/>
              </a:ext>
            </a:extLst>
          </xdr:cNvPr>
          <xdr:cNvSpPr txBox="1">
            <a:spLocks/>
          </xdr:cNvSpPr>
        </xdr:nvSpPr>
        <xdr:spPr>
          <a:xfrm>
            <a:off x="62006" y="8131929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effectiveness</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efficiency</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58" name="Right pulling need">
            <a:extLst>
              <a:ext uri="{FF2B5EF4-FFF2-40B4-BE49-F238E27FC236}">
                <a16:creationId xmlns:a16="http://schemas.microsoft.com/office/drawing/2014/main" id="{E00C97B5-30DF-4DE8-B5DE-EA48C9B8B07C}"/>
              </a:ext>
            </a:extLst>
          </xdr:cNvPr>
          <xdr:cNvSpPr txBox="1">
            <a:spLocks/>
          </xdr:cNvSpPr>
        </xdr:nvSpPr>
        <xdr:spPr>
          <a:xfrm>
            <a:off x="3794312" y="81319295"/>
            <a:ext cx="2283759"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effeciancy </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effectiveness </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69626</xdr:colOff>
      <xdr:row>428</xdr:row>
      <xdr:rowOff>60960</xdr:rowOff>
    </xdr:from>
    <xdr:to>
      <xdr:col>13</xdr:col>
      <xdr:colOff>38100</xdr:colOff>
      <xdr:row>434</xdr:row>
      <xdr:rowOff>143435</xdr:rowOff>
    </xdr:to>
    <xdr:grpSp>
      <xdr:nvGrpSpPr>
        <xdr:cNvPr id="1559" name="Group 1558">
          <a:extLst>
            <a:ext uri="{FF2B5EF4-FFF2-40B4-BE49-F238E27FC236}">
              <a16:creationId xmlns:a16="http://schemas.microsoft.com/office/drawing/2014/main" id="{3CE9F290-8A9B-4E32-AA16-98C8EB611AB8}"/>
            </a:ext>
          </a:extLst>
        </xdr:cNvPr>
        <xdr:cNvGrpSpPr/>
      </xdr:nvGrpSpPr>
      <xdr:grpSpPr>
        <a:xfrm>
          <a:off x="69626" y="87729060"/>
          <a:ext cx="6033994" cy="1134035"/>
          <a:chOff x="62006" y="83263740"/>
          <a:chExt cx="6033994" cy="1134035"/>
        </a:xfrm>
      </xdr:grpSpPr>
      <xdr:sp macro="" textlink="">
        <xdr:nvSpPr>
          <xdr:cNvPr id="1560" name="Left pulling need">
            <a:extLst>
              <a:ext uri="{FF2B5EF4-FFF2-40B4-BE49-F238E27FC236}">
                <a16:creationId xmlns:a16="http://schemas.microsoft.com/office/drawing/2014/main" id="{B57EE51B-06F0-4711-8FA6-BA8C0429E1D1}"/>
              </a:ext>
            </a:extLst>
          </xdr:cNvPr>
          <xdr:cNvSpPr txBox="1">
            <a:spLocks/>
          </xdr:cNvSpPr>
        </xdr:nvSpPr>
        <xdr:spPr>
          <a:xfrm>
            <a:off x="68580" y="83263740"/>
            <a:ext cx="25603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equality</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include all in society</a:t>
            </a:r>
          </a:p>
        </xdr:txBody>
      </xdr:sp>
      <xdr:sp macro="" textlink="">
        <xdr:nvSpPr>
          <xdr:cNvPr id="1561" name="Right pulling need">
            <a:extLst>
              <a:ext uri="{FF2B5EF4-FFF2-40B4-BE49-F238E27FC236}">
                <a16:creationId xmlns:a16="http://schemas.microsoft.com/office/drawing/2014/main" id="{81D2B951-D8DA-410B-9A41-2EE5ED06320A}"/>
              </a:ext>
            </a:extLst>
          </xdr:cNvPr>
          <xdr:cNvSpPr txBox="1">
            <a:spLocks/>
          </xdr:cNvSpPr>
        </xdr:nvSpPr>
        <xdr:spPr>
          <a:xfrm>
            <a:off x="3535680" y="83263740"/>
            <a:ext cx="25603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freedom</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so individuals can thrive</a:t>
            </a:r>
          </a:p>
        </xdr:txBody>
      </xdr:sp>
      <xdr:sp macro="" textlink="">
        <xdr:nvSpPr>
          <xdr:cNvPr id="1562" name="Left pulling need">
            <a:extLst>
              <a:ext uri="{FF2B5EF4-FFF2-40B4-BE49-F238E27FC236}">
                <a16:creationId xmlns:a16="http://schemas.microsoft.com/office/drawing/2014/main" id="{0CA6857E-D1DD-49B7-8DA2-3D2D6AE0E1F4}"/>
              </a:ext>
            </a:extLst>
          </xdr:cNvPr>
          <xdr:cNvSpPr txBox="1">
            <a:spLocks/>
          </xdr:cNvSpPr>
        </xdr:nvSpPr>
        <xdr:spPr>
          <a:xfrm>
            <a:off x="62006" y="83711975"/>
            <a:ext cx="246888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social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equality </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freedom</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63" name="Right pulling need">
            <a:extLst>
              <a:ext uri="{FF2B5EF4-FFF2-40B4-BE49-F238E27FC236}">
                <a16:creationId xmlns:a16="http://schemas.microsoft.com/office/drawing/2014/main" id="{79A16B39-087E-4D9A-819F-78F627665167}"/>
              </a:ext>
            </a:extLst>
          </xdr:cNvPr>
          <xdr:cNvSpPr txBox="1">
            <a:spLocks/>
          </xdr:cNvSpPr>
        </xdr:nvSpPr>
        <xdr:spPr>
          <a:xfrm>
            <a:off x="3528060" y="83711975"/>
            <a:ext cx="256032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0"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freedom</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social</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equality </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46766</xdr:colOff>
      <xdr:row>435</xdr:row>
      <xdr:rowOff>39145</xdr:rowOff>
    </xdr:from>
    <xdr:to>
      <xdr:col>13</xdr:col>
      <xdr:colOff>43483</xdr:colOff>
      <xdr:row>441</xdr:row>
      <xdr:rowOff>158675</xdr:rowOff>
    </xdr:to>
    <xdr:grpSp>
      <xdr:nvGrpSpPr>
        <xdr:cNvPr id="1564" name="Group 1563">
          <a:extLst>
            <a:ext uri="{FF2B5EF4-FFF2-40B4-BE49-F238E27FC236}">
              <a16:creationId xmlns:a16="http://schemas.microsoft.com/office/drawing/2014/main" id="{6CDB911C-95BD-4BD1-9BB8-05AE1E74DDD4}"/>
            </a:ext>
          </a:extLst>
        </xdr:cNvPr>
        <xdr:cNvGrpSpPr/>
      </xdr:nvGrpSpPr>
      <xdr:grpSpPr>
        <a:xfrm>
          <a:off x="46766" y="88934065"/>
          <a:ext cx="6062237" cy="1171090"/>
          <a:chOff x="62006" y="78045085"/>
          <a:chExt cx="6062237" cy="1171090"/>
        </a:xfrm>
      </xdr:grpSpPr>
      <xdr:sp macro="" textlink="">
        <xdr:nvSpPr>
          <xdr:cNvPr id="1565" name="Left pulling need">
            <a:extLst>
              <a:ext uri="{FF2B5EF4-FFF2-40B4-BE49-F238E27FC236}">
                <a16:creationId xmlns:a16="http://schemas.microsoft.com/office/drawing/2014/main" id="{07A6FA7C-996E-4FD9-BFDE-EB57E45B231E}"/>
              </a:ext>
            </a:extLst>
          </xdr:cNvPr>
          <xdr:cNvSpPr txBox="1">
            <a:spLocks/>
          </xdr:cNvSpPr>
        </xdr:nvSpPr>
        <xdr:spPr>
          <a:xfrm>
            <a:off x="71710" y="78045085"/>
            <a:ext cx="261814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the most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vulnerable</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serve demand</a:t>
            </a:r>
          </a:p>
        </xdr:txBody>
      </xdr:sp>
      <xdr:sp macro="" textlink="">
        <xdr:nvSpPr>
          <xdr:cNvPr id="1566" name="Right pulling need">
            <a:extLst>
              <a:ext uri="{FF2B5EF4-FFF2-40B4-BE49-F238E27FC236}">
                <a16:creationId xmlns:a16="http://schemas.microsoft.com/office/drawing/2014/main" id="{DC56319F-B271-4DBE-8B19-211860E87E23}"/>
              </a:ext>
            </a:extLst>
          </xdr:cNvPr>
          <xdr:cNvSpPr txBox="1">
            <a:spLocks/>
          </xdr:cNvSpPr>
        </xdr:nvSpPr>
        <xdr:spPr>
          <a:xfrm>
            <a:off x="3558541" y="78045085"/>
            <a:ext cx="2565702"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the most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productive</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to insure supply</a:t>
            </a:r>
          </a:p>
        </xdr:txBody>
      </xdr:sp>
      <xdr:sp macro="" textlink="">
        <xdr:nvSpPr>
          <xdr:cNvPr id="1567" name="Left pulling need">
            <a:extLst>
              <a:ext uri="{FF2B5EF4-FFF2-40B4-BE49-F238E27FC236}">
                <a16:creationId xmlns:a16="http://schemas.microsoft.com/office/drawing/2014/main" id="{9EACFB1A-199E-4E32-A1D6-5D1B1F9F76C3}"/>
              </a:ext>
            </a:extLst>
          </xdr:cNvPr>
          <xdr:cNvSpPr txBox="1">
            <a:spLocks/>
          </xdr:cNvSpPr>
        </xdr:nvSpPr>
        <xdr:spPr>
          <a:xfrm>
            <a:off x="62006" y="7853037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to serve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demand</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to</a:t>
            </a:r>
            <a:r>
              <a:rPr lang="en-US" sz="12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insure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supply</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68" name="Right pulling need">
            <a:extLst>
              <a:ext uri="{FF2B5EF4-FFF2-40B4-BE49-F238E27FC236}">
                <a16:creationId xmlns:a16="http://schemas.microsoft.com/office/drawing/2014/main" id="{93F376CF-893E-42BB-82AB-5AD218B2B9A7}"/>
              </a:ext>
            </a:extLst>
          </xdr:cNvPr>
          <xdr:cNvSpPr txBox="1">
            <a:spLocks/>
          </xdr:cNvSpPr>
        </xdr:nvSpPr>
        <xdr:spPr>
          <a:xfrm>
            <a:off x="3832412" y="78530375"/>
            <a:ext cx="2283759"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to insure </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supply</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to </a:t>
            </a:r>
            <a:r>
              <a:rPr lang="en-US" sz="1200"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serve</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demand</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54386</xdr:colOff>
      <xdr:row>442</xdr:row>
      <xdr:rowOff>61707</xdr:rowOff>
    </xdr:from>
    <xdr:to>
      <xdr:col>13</xdr:col>
      <xdr:colOff>28691</xdr:colOff>
      <xdr:row>450</xdr:row>
      <xdr:rowOff>21515</xdr:rowOff>
    </xdr:to>
    <xdr:grpSp>
      <xdr:nvGrpSpPr>
        <xdr:cNvPr id="1569" name="Group 1568">
          <a:extLst>
            <a:ext uri="{FF2B5EF4-FFF2-40B4-BE49-F238E27FC236}">
              <a16:creationId xmlns:a16="http://schemas.microsoft.com/office/drawing/2014/main" id="{2641B782-E27F-459C-B585-51DD3809A45F}"/>
            </a:ext>
          </a:extLst>
        </xdr:cNvPr>
        <xdr:cNvGrpSpPr/>
      </xdr:nvGrpSpPr>
      <xdr:grpSpPr>
        <a:xfrm>
          <a:off x="54386" y="90183447"/>
          <a:ext cx="6039825" cy="1361888"/>
          <a:chOff x="62006" y="79424007"/>
          <a:chExt cx="6039825" cy="1361888"/>
        </a:xfrm>
      </xdr:grpSpPr>
      <xdr:sp macro="" textlink="">
        <xdr:nvSpPr>
          <xdr:cNvPr id="1570" name="Left pulling need">
            <a:extLst>
              <a:ext uri="{FF2B5EF4-FFF2-40B4-BE49-F238E27FC236}">
                <a16:creationId xmlns:a16="http://schemas.microsoft.com/office/drawing/2014/main" id="{8A02E533-2D26-400D-971C-5CF4119D8324}"/>
              </a:ext>
            </a:extLst>
          </xdr:cNvPr>
          <xdr:cNvSpPr txBox="1">
            <a:spLocks/>
          </xdr:cNvSpPr>
        </xdr:nvSpPr>
        <xdr:spPr>
          <a:xfrm>
            <a:off x="68878" y="79424007"/>
            <a:ext cx="191799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public</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goods like public assistance</a:t>
            </a:r>
          </a:p>
        </xdr:txBody>
      </xdr:sp>
      <xdr:sp macro="" textlink="">
        <xdr:nvSpPr>
          <xdr:cNvPr id="1571" name="Right pulling need">
            <a:extLst>
              <a:ext uri="{FF2B5EF4-FFF2-40B4-BE49-F238E27FC236}">
                <a16:creationId xmlns:a16="http://schemas.microsoft.com/office/drawing/2014/main" id="{3D66BC6B-E74A-49F0-B1B9-F954258FD868}"/>
              </a:ext>
            </a:extLst>
          </xdr:cNvPr>
          <xdr:cNvSpPr txBox="1">
            <a:spLocks/>
          </xdr:cNvSpPr>
        </xdr:nvSpPr>
        <xdr:spPr>
          <a:xfrm>
            <a:off x="4183832" y="79439247"/>
            <a:ext cx="1917999"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private</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goods like health insurance</a:t>
            </a:r>
          </a:p>
        </xdr:txBody>
      </xdr:sp>
      <xdr:sp macro="" textlink="">
        <xdr:nvSpPr>
          <xdr:cNvPr id="1572" name="Left pulling need">
            <a:extLst>
              <a:ext uri="{FF2B5EF4-FFF2-40B4-BE49-F238E27FC236}">
                <a16:creationId xmlns:a16="http://schemas.microsoft.com/office/drawing/2014/main" id="{BCAE147B-01D3-4FC8-9FC6-1CA71768F579}"/>
              </a:ext>
            </a:extLst>
          </xdr:cNvPr>
          <xdr:cNvSpPr txBox="1">
            <a:spLocks/>
          </xdr:cNvSpPr>
        </xdr:nvSpPr>
        <xdr:spPr>
          <a:xfrm>
            <a:off x="62006" y="80100095"/>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public </a:t>
            </a:r>
            <a:r>
              <a:rPr lang="en-US" sz="1200" b="0"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private </a:t>
            </a:r>
            <a:r>
              <a:rPr lang="en-US" sz="12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73" name="Right pulling need">
            <a:extLst>
              <a:ext uri="{FF2B5EF4-FFF2-40B4-BE49-F238E27FC236}">
                <a16:creationId xmlns:a16="http://schemas.microsoft.com/office/drawing/2014/main" id="{F56C2787-77DC-4668-847C-54AEEB402C4C}"/>
              </a:ext>
            </a:extLst>
          </xdr:cNvPr>
          <xdr:cNvSpPr txBox="1">
            <a:spLocks/>
          </xdr:cNvSpPr>
        </xdr:nvSpPr>
        <xdr:spPr>
          <a:xfrm>
            <a:off x="3794312" y="80100095"/>
            <a:ext cx="2283759"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private </a:t>
            </a:r>
            <a:r>
              <a:rPr lang="en-US" sz="1200" b="0"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public </a:t>
            </a:r>
            <a:r>
              <a:rPr lang="en-US" sz="12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goods</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60960</xdr:colOff>
      <xdr:row>450</xdr:row>
      <xdr:rowOff>137160</xdr:rowOff>
    </xdr:from>
    <xdr:to>
      <xdr:col>13</xdr:col>
      <xdr:colOff>22860</xdr:colOff>
      <xdr:row>457</xdr:row>
      <xdr:rowOff>29135</xdr:rowOff>
    </xdr:to>
    <xdr:grpSp>
      <xdr:nvGrpSpPr>
        <xdr:cNvPr id="1574" name="Group 1573">
          <a:extLst>
            <a:ext uri="{FF2B5EF4-FFF2-40B4-BE49-F238E27FC236}">
              <a16:creationId xmlns:a16="http://schemas.microsoft.com/office/drawing/2014/main" id="{316E54F5-BCCE-4072-953C-A814553A51E5}"/>
            </a:ext>
          </a:extLst>
        </xdr:cNvPr>
        <xdr:cNvGrpSpPr/>
      </xdr:nvGrpSpPr>
      <xdr:grpSpPr>
        <a:xfrm>
          <a:off x="60960" y="91660980"/>
          <a:ext cx="6027420" cy="1118795"/>
          <a:chOff x="60960" y="82052160"/>
          <a:chExt cx="6027420" cy="1118795"/>
        </a:xfrm>
      </xdr:grpSpPr>
      <xdr:sp macro="" textlink="">
        <xdr:nvSpPr>
          <xdr:cNvPr id="1575" name="Left pulling need">
            <a:extLst>
              <a:ext uri="{FF2B5EF4-FFF2-40B4-BE49-F238E27FC236}">
                <a16:creationId xmlns:a16="http://schemas.microsoft.com/office/drawing/2014/main" id="{05ECF417-7AC2-4809-A3BA-F3A8C4A3AA66}"/>
              </a:ext>
            </a:extLst>
          </xdr:cNvPr>
          <xdr:cNvSpPr txBox="1">
            <a:spLocks/>
          </xdr:cNvSpPr>
        </xdr:nvSpPr>
        <xdr:spPr>
          <a:xfrm>
            <a:off x="60960" y="82052160"/>
            <a:ext cx="236982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our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collective</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capacity</a:t>
            </a:r>
          </a:p>
        </xdr:txBody>
      </xdr:sp>
      <xdr:sp macro="" textlink="">
        <xdr:nvSpPr>
          <xdr:cNvPr id="1576" name="Right pulling need">
            <a:extLst>
              <a:ext uri="{FF2B5EF4-FFF2-40B4-BE49-F238E27FC236}">
                <a16:creationId xmlns:a16="http://schemas.microsoft.com/office/drawing/2014/main" id="{F6D4412E-AF7F-493B-BB0A-1B0F8BD27C20}"/>
              </a:ext>
            </a:extLst>
          </xdr:cNvPr>
          <xdr:cNvSpPr txBox="1">
            <a:spLocks/>
          </xdr:cNvSpPr>
        </xdr:nvSpPr>
        <xdr:spPr>
          <a:xfrm>
            <a:off x="3779520" y="82052160"/>
            <a:ext cx="2308860" cy="5029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our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individual</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 capacity</a:t>
            </a:r>
          </a:p>
        </xdr:txBody>
      </xdr:sp>
      <xdr:sp macro="" textlink="">
        <xdr:nvSpPr>
          <xdr:cNvPr id="1577" name="Left pulling need">
            <a:extLst>
              <a:ext uri="{FF2B5EF4-FFF2-40B4-BE49-F238E27FC236}">
                <a16:creationId xmlns:a16="http://schemas.microsoft.com/office/drawing/2014/main" id="{478EC534-B244-4CD3-AEEB-03524C81B981}"/>
              </a:ext>
            </a:extLst>
          </xdr:cNvPr>
          <xdr:cNvSpPr txBox="1">
            <a:spLocks/>
          </xdr:cNvSpPr>
        </xdr:nvSpPr>
        <xdr:spPr>
          <a:xfrm>
            <a:off x="62006" y="82485155"/>
            <a:ext cx="246888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shared </a:t>
            </a:r>
            <a:r>
              <a:rPr lang="en-US" sz="1200" b="0"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rgbClr val="002060"/>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2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capacity</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78" name="Right pulling need">
            <a:extLst>
              <a:ext uri="{FF2B5EF4-FFF2-40B4-BE49-F238E27FC236}">
                <a16:creationId xmlns:a16="http://schemas.microsoft.com/office/drawing/2014/main" id="{2C393879-D8C3-422A-9A7E-0B8FFB24CA32}"/>
              </a:ext>
            </a:extLst>
          </xdr:cNvPr>
          <xdr:cNvSpPr txBox="1">
            <a:spLocks/>
          </xdr:cNvSpPr>
        </xdr:nvSpPr>
        <xdr:spPr>
          <a:xfrm>
            <a:off x="3520440" y="82485155"/>
            <a:ext cx="256032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personal</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0"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shared </a:t>
            </a:r>
            <a:r>
              <a:rPr lang="en-US" sz="1200" b="0"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capacity</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56920</xdr:colOff>
      <xdr:row>413</xdr:row>
      <xdr:rowOff>45720</xdr:rowOff>
    </xdr:from>
    <xdr:to>
      <xdr:col>13</xdr:col>
      <xdr:colOff>61102</xdr:colOff>
      <xdr:row>420</xdr:row>
      <xdr:rowOff>172870</xdr:rowOff>
    </xdr:to>
    <xdr:grpSp>
      <xdr:nvGrpSpPr>
        <xdr:cNvPr id="1580" name="Group 1579">
          <a:extLst>
            <a:ext uri="{FF2B5EF4-FFF2-40B4-BE49-F238E27FC236}">
              <a16:creationId xmlns:a16="http://schemas.microsoft.com/office/drawing/2014/main" id="{03388296-06B4-4D7B-94F4-927073B75E46}"/>
            </a:ext>
          </a:extLst>
        </xdr:cNvPr>
        <xdr:cNvGrpSpPr/>
      </xdr:nvGrpSpPr>
      <xdr:grpSpPr>
        <a:xfrm>
          <a:off x="56920" y="85084920"/>
          <a:ext cx="6069702" cy="1353970"/>
          <a:chOff x="64540" y="76702920"/>
          <a:chExt cx="6069702" cy="1353970"/>
        </a:xfrm>
      </xdr:grpSpPr>
      <xdr:sp macro="" textlink="">
        <xdr:nvSpPr>
          <xdr:cNvPr id="1581" name="Left pulling need">
            <a:extLst>
              <a:ext uri="{FF2B5EF4-FFF2-40B4-BE49-F238E27FC236}">
                <a16:creationId xmlns:a16="http://schemas.microsoft.com/office/drawing/2014/main" id="{36D03E92-DF0D-4886-98BA-5C604B6D3B3C}"/>
              </a:ext>
            </a:extLst>
          </xdr:cNvPr>
          <xdr:cNvSpPr txBox="1">
            <a:spLocks/>
          </xdr:cNvSpPr>
        </xdr:nvSpPr>
        <xdr:spPr>
          <a:xfrm>
            <a:off x="64540" y="76702920"/>
            <a:ext cx="2148840"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400" b="1" i="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inclusion </a:t>
            </a:r>
            <a:r>
              <a:rPr lang="en-US" sz="1400" b="1" kern="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of the historically excluded</a:t>
            </a:r>
            <a:endParaRPr lang="en-US" sz="1200">
              <a:ln>
                <a:solidFill>
                  <a:schemeClr val="accent5">
                    <a:lumMod val="20000"/>
                    <a:lumOff val="80000"/>
                  </a:schemeClr>
                </a:solidFill>
              </a:ln>
              <a:solidFill>
                <a:srgbClr val="00B0F0"/>
              </a:solidFill>
              <a:effectLst>
                <a:glow rad="38100">
                  <a:srgbClr val="00206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2" name="Left pulling need">
            <a:extLst>
              <a:ext uri="{FF2B5EF4-FFF2-40B4-BE49-F238E27FC236}">
                <a16:creationId xmlns:a16="http://schemas.microsoft.com/office/drawing/2014/main" id="{F2738916-D743-4ABB-99AD-66FE055A9C50}"/>
              </a:ext>
            </a:extLst>
          </xdr:cNvPr>
          <xdr:cNvSpPr txBox="1">
            <a:spLocks/>
          </xdr:cNvSpPr>
        </xdr:nvSpPr>
        <xdr:spPr>
          <a:xfrm>
            <a:off x="71719" y="77371090"/>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buNone/>
            </a:pP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inclusion</a:t>
            </a:r>
            <a:r>
              <a:rPr lang="en-US" sz="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 </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traditional </a:t>
            </a:r>
            <a:r>
              <a:rPr lang="en-US" sz="1200" b="1" i="1"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cohesion</a:t>
            </a:r>
            <a:r>
              <a:rPr lang="en-US" sz="1200" spc="-40" baseline="0">
                <a:ln>
                  <a:solidFill>
                    <a:srgbClr val="002060"/>
                  </a:solidFill>
                </a:ln>
                <a:solidFill>
                  <a:srgbClr val="0070C0"/>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3" name="Right pulling need">
            <a:extLst>
              <a:ext uri="{FF2B5EF4-FFF2-40B4-BE49-F238E27FC236}">
                <a16:creationId xmlns:a16="http://schemas.microsoft.com/office/drawing/2014/main" id="{796EDBA6-34FF-418C-819E-28B47CE1F120}"/>
              </a:ext>
            </a:extLst>
          </xdr:cNvPr>
          <xdr:cNvSpPr txBox="1">
            <a:spLocks/>
          </xdr:cNvSpPr>
        </xdr:nvSpPr>
        <xdr:spPr>
          <a:xfrm>
            <a:off x="3848242" y="77371090"/>
            <a:ext cx="2286000" cy="68580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buNone/>
            </a:pP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We feel the need for </a:t>
            </a:r>
            <a:r>
              <a:rPr lang="en-US" sz="1200" b="1" i="1"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cohesion</a:t>
            </a:r>
            <a:r>
              <a:rPr lang="en-US" sz="1200" spc="-4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too </a:t>
            </a:r>
            <a:r>
              <a:rPr lang="en-US" sz="1200" spc="-40">
                <a:ln>
                  <a:solidFill>
                    <a:srgbClr val="FFFF00"/>
                  </a:solidFill>
                </a:ln>
                <a:solidFill>
                  <a:srgbClr val="FFFF00"/>
                </a:solidFill>
                <a:effectLst>
                  <a:glow rad="101600">
                    <a:srgbClr val="FFFF00">
                      <a:alpha val="40000"/>
                    </a:srgbClr>
                  </a:glow>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painfully</a:t>
            </a:r>
            <a:r>
              <a:rPr lang="en-US" sz="1200" spc="-40" baseline="0">
                <a:ln>
                  <a:solidFill>
                    <a:srgbClr val="FFC1C1"/>
                  </a:solidFill>
                </a:ln>
                <a:solidFill>
                  <a:srgbClr val="FFDCD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to be persuaded by your priority for </a:t>
            </a:r>
            <a:r>
              <a:rPr lang="en-US" sz="1200"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overlooked</a:t>
            </a:r>
            <a:r>
              <a:rPr lang="en-US" sz="1200" spc="-40" baseline="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200" b="1" i="1" kern="1200" spc="-40">
                <a:ln>
                  <a:solidFill>
                    <a:schemeClr val="accent5">
                      <a:lumMod val="20000"/>
                      <a:lumOff val="80000"/>
                    </a:schemeClr>
                  </a:solidFill>
                </a:ln>
                <a:solidFill>
                  <a:schemeClr val="accent5">
                    <a:lumMod val="40000"/>
                    <a:lumOff val="60000"/>
                  </a:schemeClr>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inclusion</a:t>
            </a:r>
            <a:r>
              <a:rPr lang="en-US" sz="1200" spc="-40" baseline="0">
                <a:ln>
                  <a:solidFill>
                    <a:srgbClr val="C00000"/>
                  </a:solidFill>
                </a:ln>
                <a:solidFill>
                  <a:srgbClr val="FF3C3C"/>
                </a:solidFill>
                <a:effectLst>
                  <a:outerShdw blurRad="50800" dist="38100" dir="5400000" algn="t" rotWithShape="0">
                    <a:prstClr val="black">
                      <a:alpha val="6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spc="-40">
              <a:ln>
                <a:solidFill>
                  <a:srgbClr val="C00000"/>
                </a:solidFill>
              </a:ln>
              <a:solidFill>
                <a:srgbClr val="FF3C3C"/>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584" name="Right pulling need">
            <a:extLst>
              <a:ext uri="{FF2B5EF4-FFF2-40B4-BE49-F238E27FC236}">
                <a16:creationId xmlns:a16="http://schemas.microsoft.com/office/drawing/2014/main" id="{11D6CC44-DD4F-4AC4-BE19-A9B0F8C9E6C3}"/>
              </a:ext>
            </a:extLst>
          </xdr:cNvPr>
          <xdr:cNvSpPr txBox="1">
            <a:spLocks/>
          </xdr:cNvSpPr>
        </xdr:nvSpPr>
        <xdr:spPr>
          <a:xfrm>
            <a:off x="4013356" y="76718160"/>
            <a:ext cx="2118360" cy="685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r" defTabSz="457200" rtl="0" eaLnBrk="1" fontAlgn="auto" latinLnBrk="0" hangingPunct="1">
              <a:lnSpc>
                <a:spcPct val="100000"/>
              </a:lnSpc>
              <a:spcBef>
                <a:spcPts val="0"/>
              </a:spcBef>
              <a:spcAft>
                <a:spcPts val="0"/>
              </a:spcAft>
              <a:buClrTx/>
              <a:buSzTx/>
              <a:buFontTx/>
              <a:buNone/>
              <a:tabLst/>
              <a:defRPr/>
            </a:pP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We must prioritize more </a:t>
            </a:r>
            <a:r>
              <a:rPr lang="en-US" sz="1400" b="1" i="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cohesion </a:t>
            </a:r>
            <a:r>
              <a:rPr lang="en-US" sz="1400" b="1" kern="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rPr>
              <a:t>of the traditionally grouped</a:t>
            </a:r>
            <a:endParaRPr lang="en-US" sz="1200">
              <a:ln>
                <a:solidFill>
                  <a:srgbClr val="FFD7DC"/>
                </a:solidFill>
              </a:ln>
              <a:solidFill>
                <a:srgbClr val="FF3C3C"/>
              </a:solidFill>
              <a:effectLst>
                <a:glow rad="76200">
                  <a:srgbClr val="C00000"/>
                </a:glow>
                <a:outerShdw blurRad="63500" dir="3600000" algn="tl" rotWithShape="0">
                  <a:srgbClr val="000000">
                    <a:alpha val="70000"/>
                  </a:srgb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114300</xdr:colOff>
      <xdr:row>966</xdr:row>
      <xdr:rowOff>198120</xdr:rowOff>
    </xdr:from>
    <xdr:to>
      <xdr:col>12</xdr:col>
      <xdr:colOff>487680</xdr:colOff>
      <xdr:row>969</xdr:row>
      <xdr:rowOff>175260</xdr:rowOff>
    </xdr:to>
    <xdr:sp macro="" textlink="">
      <xdr:nvSpPr>
        <xdr:cNvPr id="1592" name="TextBox 1591">
          <a:extLst>
            <a:ext uri="{FF2B5EF4-FFF2-40B4-BE49-F238E27FC236}">
              <a16:creationId xmlns:a16="http://schemas.microsoft.com/office/drawing/2014/main" id="{F6C500B9-A9BA-403E-BB08-B337B62FB472}"/>
            </a:ext>
          </a:extLst>
        </xdr:cNvPr>
        <xdr:cNvSpPr txBox="1"/>
      </xdr:nvSpPr>
      <xdr:spPr>
        <a:xfrm>
          <a:off x="114300" y="178323240"/>
          <a:ext cx="5943600" cy="784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spc="-20" baseline="0">
              <a:solidFill>
                <a:schemeClr val="dk1"/>
              </a:solidFill>
              <a:latin typeface="Tahoma" panose="020B0604030504040204" pitchFamily="34" charset="0"/>
              <a:ea typeface="Tahoma" panose="020B0604030504040204" pitchFamily="34" charset="0"/>
              <a:cs typeface="Tahoma" panose="020B0604030504040204" pitchFamily="34" charset="0"/>
            </a:rPr>
            <a:t>Politics turns tribal when it binds the needy into camps sharing the same prioritized needs. </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Then rally its members into opposing any other camp prioritizing a different set of needs.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Each side focuses less and less on resolving needs</a:t>
          </a:r>
          <a:r>
            <a:rPr lang="en-US" sz="1200" spc="-20" baseline="0">
              <a:solidFill>
                <a:schemeClr val="dk1"/>
              </a:solidFill>
              <a:latin typeface="Tahoma" panose="020B0604030504040204" pitchFamily="34" charset="0"/>
              <a:ea typeface="Tahoma" panose="020B0604030504040204" pitchFamily="34" charset="0"/>
              <a:cs typeface="Tahoma" panose="020B0604030504040204" pitchFamily="34" charset="0"/>
            </a:rPr>
            <a:t>, keeping us all needy and stuck in pain</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 And in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perpetual yet pointless conflict. Contrast this with </a:t>
          </a:r>
          <a:r>
            <a:rPr lang="en-US" sz="1200" baseline="0">
              <a:ln>
                <a:solidFill>
                  <a:schemeClr val="tx1"/>
                </a:solidFill>
              </a:ln>
              <a:solidFill>
                <a:schemeClr val="dk1"/>
              </a:solidFill>
              <a:latin typeface="Tahoma" panose="020B0604030504040204" pitchFamily="34" charset="0"/>
              <a:ea typeface="Tahoma" panose="020B0604030504040204" pitchFamily="34" charset="0"/>
              <a:cs typeface="Tahoma" panose="020B0604030504040204" pitchFamily="34" charset="0"/>
            </a:rPr>
            <a:t>Harmony Politics</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0</xdr:col>
      <xdr:colOff>91440</xdr:colOff>
      <xdr:row>492</xdr:row>
      <xdr:rowOff>83820</xdr:rowOff>
    </xdr:from>
    <xdr:to>
      <xdr:col>6</xdr:col>
      <xdr:colOff>259080</xdr:colOff>
      <xdr:row>498</xdr:row>
      <xdr:rowOff>129540</xdr:rowOff>
    </xdr:to>
    <xdr:sp macro="" textlink="">
      <xdr:nvSpPr>
        <xdr:cNvPr id="1593" name="You believe whatever serves your needs.">
          <a:extLst>
            <a:ext uri="{FF2B5EF4-FFF2-40B4-BE49-F238E27FC236}">
              <a16:creationId xmlns:a16="http://schemas.microsoft.com/office/drawing/2014/main" id="{772BBF45-8012-4116-8231-D2044FFD1221}"/>
            </a:ext>
          </a:extLst>
        </xdr:cNvPr>
        <xdr:cNvSpPr txBox="1">
          <a:spLocks/>
        </xdr:cNvSpPr>
      </xdr:nvSpPr>
      <xdr:spPr>
        <a:xfrm>
          <a:off x="91440" y="90662760"/>
          <a:ext cx="2766060" cy="1097280"/>
        </a:xfrm>
        <a:prstGeom prst="rect">
          <a:avLst/>
        </a:prstGeom>
        <a:solidFill>
          <a:srgbClr val="660066">
            <a:alpha val="60000"/>
          </a:srgbClr>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If you are a </a:t>
          </a:r>
          <a:r>
            <a:rPr lang="en-US" sz="1200" b="0">
              <a:ln>
                <a:solidFill>
                  <a:srgbClr val="00B0F0"/>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wide-oriented liberal</a:t>
          </a:r>
          <a:r>
            <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you vehemently</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oppose </a:t>
          </a:r>
          <a:r>
            <a:rPr lang="en-US" sz="1200" b="0" baseline="0">
              <a:ln>
                <a:solidFill>
                  <a:srgbClr val="FF7171"/>
                </a:solidFill>
              </a:ln>
              <a:solidFill>
                <a:srgbClr val="FFD7DC"/>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conservatives</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you are perpetuating </a:t>
          </a:r>
          <a:r>
            <a:rPr lang="en-US" sz="1200" b="0" kern="1200" baseline="0">
              <a:ln>
                <a:solidFill>
                  <a:srgbClr val="FFFF00"/>
                </a:solidFill>
              </a:ln>
              <a:solidFill>
                <a:srgbClr val="FFFF00"/>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They are not your enemy. Unresolved needs are your true foe. They directly create </a:t>
          </a:r>
          <a:r>
            <a:rPr lang="en-US" sz="1200" b="0" baseline="0">
              <a:ln>
                <a:solidFill>
                  <a:srgbClr val="FFFF00"/>
                </a:solidFill>
              </a:ln>
              <a:solidFill>
                <a:srgbClr val="FFFF00"/>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baseline="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200" b="0">
            <a:ln>
              <a:solidFill>
                <a:schemeClr val="accent5">
                  <a:lumMod val="20000"/>
                  <a:lumOff val="80000"/>
                </a:schemeClr>
              </a:solidFill>
            </a:ln>
            <a:solidFill>
              <a:schemeClr val="accent5">
                <a:lumMod val="20000"/>
                <a:lumOff val="80000"/>
              </a:schemeClr>
            </a:solidFill>
            <a:effectLst>
              <a:outerShdw blurRad="50800" dist="38100" dir="2700000" algn="t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213360</xdr:colOff>
      <xdr:row>492</xdr:row>
      <xdr:rowOff>83820</xdr:rowOff>
    </xdr:from>
    <xdr:to>
      <xdr:col>13</xdr:col>
      <xdr:colOff>15240</xdr:colOff>
      <xdr:row>498</xdr:row>
      <xdr:rowOff>129540</xdr:rowOff>
    </xdr:to>
    <xdr:sp macro="" textlink="">
      <xdr:nvSpPr>
        <xdr:cNvPr id="1594" name="You believe whatever serves your needs.">
          <a:extLst>
            <a:ext uri="{FF2B5EF4-FFF2-40B4-BE49-F238E27FC236}">
              <a16:creationId xmlns:a16="http://schemas.microsoft.com/office/drawing/2014/main" id="{9F7D3882-F0DD-4D7E-982F-2DA323A035EE}"/>
            </a:ext>
          </a:extLst>
        </xdr:cNvPr>
        <xdr:cNvSpPr txBox="1">
          <a:spLocks/>
        </xdr:cNvSpPr>
      </xdr:nvSpPr>
      <xdr:spPr>
        <a:xfrm>
          <a:off x="3307080" y="90662760"/>
          <a:ext cx="2773680" cy="1097280"/>
        </a:xfrm>
        <a:prstGeom prst="rect">
          <a:avLst/>
        </a:prstGeom>
        <a:solidFill>
          <a:srgbClr val="660066">
            <a:alpha val="60000"/>
          </a:srgbClr>
        </a:solidFill>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100000"/>
            </a:lnSpc>
            <a:buNone/>
          </a:pPr>
          <a:r>
            <a:rPr lang="en-US" sz="1200" b="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If you are a </a:t>
          </a:r>
          <a:r>
            <a:rPr lang="en-US" sz="1200" b="0">
              <a:ln>
                <a:solidFill>
                  <a:srgbClr val="FF7171"/>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deep-oriented conservative</a:t>
          </a:r>
          <a:r>
            <a:rPr lang="en-US" sz="1200" b="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and you vehemently</a:t>
          </a:r>
          <a:r>
            <a:rPr lang="en-US" sz="1200" b="0" baseline="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oppose </a:t>
          </a:r>
          <a:r>
            <a:rPr lang="en-US" sz="1200" b="0" baseline="0">
              <a:ln>
                <a:solidFill>
                  <a:srgbClr val="00B0F0"/>
                </a:solidFill>
              </a:ln>
              <a:solidFill>
                <a:schemeClr val="accent5">
                  <a:lumMod val="20000"/>
                  <a:lumOff val="80000"/>
                </a:schemeClr>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liberals</a:t>
          </a:r>
          <a:r>
            <a:rPr lang="en-US" sz="1200" b="0" baseline="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you are perpetuating </a:t>
          </a:r>
          <a:r>
            <a:rPr lang="en-US" sz="1200" b="0" kern="1200">
              <a:ln>
                <a:solidFill>
                  <a:srgbClr val="FFFF00"/>
                </a:solidFill>
              </a:ln>
              <a:solidFill>
                <a:srgbClr val="FFFF00"/>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They are not your enemy. Unresolved needs are your true foe. They directly create your </a:t>
          </a:r>
          <a:r>
            <a:rPr lang="en-US" sz="1200" b="0" kern="1200">
              <a:ln>
                <a:solidFill>
                  <a:srgbClr val="FFFF00"/>
                </a:solidFill>
              </a:ln>
              <a:solidFill>
                <a:srgbClr val="FFFF00"/>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pain</a:t>
          </a:r>
          <a:r>
            <a:rPr lang="en-US" sz="1200" b="0" kern="1200">
              <a:ln>
                <a:solidFill>
                  <a:srgbClr val="FFD7DC"/>
                </a:solidFill>
              </a:ln>
              <a:solidFill>
                <a:srgbClr val="FFD7DC"/>
              </a:solidFill>
              <a:effectLst>
                <a:outerShdw blurRad="50800" dist="38100" dir="8100000" algn="t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0</xdr:col>
      <xdr:colOff>22860</xdr:colOff>
      <xdr:row>640</xdr:row>
      <xdr:rowOff>7620</xdr:rowOff>
    </xdr:from>
    <xdr:to>
      <xdr:col>13</xdr:col>
      <xdr:colOff>68580</xdr:colOff>
      <xdr:row>645</xdr:row>
      <xdr:rowOff>29633</xdr:rowOff>
    </xdr:to>
    <xdr:sp macro="" textlink="">
      <xdr:nvSpPr>
        <xdr:cNvPr id="1604" name="TextBox 1603">
          <a:extLst>
            <a:ext uri="{FF2B5EF4-FFF2-40B4-BE49-F238E27FC236}">
              <a16:creationId xmlns:a16="http://schemas.microsoft.com/office/drawing/2014/main" id="{5ECC9EA9-9058-4D82-918E-59859CC74525}"/>
            </a:ext>
          </a:extLst>
        </xdr:cNvPr>
        <xdr:cNvSpPr txBox="1"/>
      </xdr:nvSpPr>
      <xdr:spPr>
        <a:xfrm>
          <a:off x="22860" y="125981460"/>
          <a:ext cx="6111240" cy="89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a:latin typeface="Tahoma" panose="020B0604030504040204" pitchFamily="34" charset="0"/>
              <a:ea typeface="Tahoma" panose="020B0604030504040204" pitchFamily="34" charset="0"/>
              <a:cs typeface="Tahoma" panose="020B0604030504040204" pitchFamily="34" charset="0"/>
            </a:rPr>
            <a:t>The visible</a:t>
          </a:r>
          <a:r>
            <a:rPr lang="en-US" sz="1200" baseline="0">
              <a:latin typeface="Tahoma" panose="020B0604030504040204" pitchFamily="34" charset="0"/>
              <a:ea typeface="Tahoma" panose="020B0604030504040204" pitchFamily="34" charset="0"/>
              <a:cs typeface="Tahoma" panose="020B0604030504040204" pitchFamily="34" charset="0"/>
            </a:rPr>
            <a:t> </a:t>
          </a:r>
          <a:r>
            <a:rPr lang="en-US" sz="1200">
              <a:latin typeface="Tahoma" panose="020B0604030504040204" pitchFamily="34" charset="0"/>
              <a:ea typeface="Tahoma" panose="020B0604030504040204" pitchFamily="34" charset="0"/>
              <a:cs typeface="Tahoma" panose="020B0604030504040204" pitchFamily="34" charset="0"/>
            </a:rPr>
            <a:t>political spectrum expresses</a:t>
          </a:r>
          <a:r>
            <a:rPr lang="en-US" sz="1200" baseline="0">
              <a:latin typeface="Tahoma" panose="020B0604030504040204" pitchFamily="34" charset="0"/>
              <a:ea typeface="Tahoma" panose="020B0604030504040204" pitchFamily="34" charset="0"/>
              <a:cs typeface="Tahoma" panose="020B0604030504040204" pitchFamily="34" charset="0"/>
            </a:rPr>
            <a:t> an invisible </a:t>
          </a:r>
          <a:r>
            <a:rPr lang="en-US" sz="1200" b="0" i="1" baseline="0">
              <a:latin typeface="Tahoma" panose="020B0604030504040204" pitchFamily="34" charset="0"/>
              <a:ea typeface="Tahoma" panose="020B0604030504040204" pitchFamily="34" charset="0"/>
              <a:cs typeface="Tahoma" panose="020B0604030504040204" pitchFamily="34" charset="0"/>
            </a:rPr>
            <a:t>psychosocial orientation continuum</a:t>
          </a:r>
          <a:r>
            <a:rPr lang="en-US" sz="1200" baseline="0">
              <a:latin typeface="Tahoma" panose="020B0604030504040204" pitchFamily="34" charset="0"/>
              <a:ea typeface="Tahoma" panose="020B0604030504040204" pitchFamily="34" charset="0"/>
              <a:cs typeface="Tahoma" panose="020B0604030504040204" pitchFamily="34" charset="0"/>
            </a:rPr>
            <a:t>. </a:t>
          </a:r>
          <a:endParaRPr lang="en-US" sz="1200">
            <a:latin typeface="Tahoma" panose="020B0604030504040204" pitchFamily="34" charset="0"/>
            <a:ea typeface="Tahoma" panose="020B0604030504040204" pitchFamily="34" charset="0"/>
            <a:cs typeface="Tahoma" panose="020B0604030504040204" pitchFamily="34" charset="0"/>
          </a:endParaRPr>
        </a:p>
        <a:p>
          <a:pPr algn="l"/>
          <a:r>
            <a:rPr lang="en-US" sz="1200">
              <a:latin typeface="Tahoma" panose="020B0604030504040204" pitchFamily="34" charset="0"/>
              <a:ea typeface="Tahoma" panose="020B0604030504040204" pitchFamily="34" charset="0"/>
              <a:cs typeface="Tahoma" panose="020B0604030504040204" pitchFamily="34" charset="0"/>
            </a:rPr>
            <a:t>The </a:t>
          </a:r>
          <a:r>
            <a:rPr lang="en-US" sz="1200" i="1">
              <a:latin typeface="Tahoma" panose="020B0604030504040204" pitchFamily="34" charset="0"/>
              <a:ea typeface="Tahoma" panose="020B0604030504040204" pitchFamily="34" charset="0"/>
              <a:cs typeface="Tahoma" panose="020B0604030504040204" pitchFamily="34" charset="0"/>
            </a:rPr>
            <a:t>less</a:t>
          </a:r>
          <a:r>
            <a:rPr lang="en-US" sz="1200">
              <a:latin typeface="Tahoma" panose="020B0604030504040204" pitchFamily="34" charset="0"/>
              <a:ea typeface="Tahoma" panose="020B0604030504040204" pitchFamily="34" charset="0"/>
              <a:cs typeface="Tahoma" panose="020B0604030504040204" pitchFamily="34" charset="0"/>
            </a:rPr>
            <a:t> your </a:t>
          </a:r>
          <a:r>
            <a:rPr lang="en-US" sz="1200">
              <a:ln>
                <a:solidFill>
                  <a:srgbClr val="7030A0"/>
                </a:solidFill>
              </a:ln>
              <a:solidFill>
                <a:srgbClr val="CC66FF"/>
              </a:solidFill>
              <a:latin typeface="Tahoma" panose="020B0604030504040204" pitchFamily="34" charset="0"/>
              <a:ea typeface="Tahoma" panose="020B0604030504040204" pitchFamily="34" charset="0"/>
              <a:cs typeface="Tahoma" panose="020B0604030504040204" pitchFamily="34" charset="0"/>
            </a:rPr>
            <a:t>social-needs</a:t>
          </a:r>
          <a:r>
            <a:rPr lang="en-US" sz="1200">
              <a:latin typeface="Tahoma" panose="020B0604030504040204" pitchFamily="34" charset="0"/>
              <a:ea typeface="Tahoma" panose="020B0604030504040204" pitchFamily="34" charset="0"/>
              <a:cs typeface="Tahoma" panose="020B0604030504040204" pitchFamily="34" charset="0"/>
            </a:rPr>
            <a:t> resolve in your current social situation, the further </a:t>
          </a:r>
          <a:r>
            <a:rPr lang="en-US" sz="1200">
              <a:ln>
                <a:solidFill>
                  <a:srgbClr val="0070C0"/>
                </a:solidFill>
              </a:ln>
              <a:solidFill>
                <a:srgbClr val="00B0F0"/>
              </a:solidFill>
              <a:latin typeface="Tahoma" panose="020B0604030504040204" pitchFamily="34" charset="0"/>
              <a:ea typeface="Tahoma" panose="020B0604030504040204" pitchFamily="34" charset="0"/>
              <a:cs typeface="Tahoma" panose="020B0604030504040204" pitchFamily="34" charset="0"/>
            </a:rPr>
            <a:t>leftward</a:t>
          </a:r>
          <a:r>
            <a:rPr lang="en-US" sz="1200">
              <a:latin typeface="Tahoma" panose="020B0604030504040204" pitchFamily="34" charset="0"/>
              <a:ea typeface="Tahoma" panose="020B0604030504040204" pitchFamily="34" charset="0"/>
              <a:cs typeface="Tahoma" panose="020B0604030504040204" pitchFamily="34" charset="0"/>
            </a:rPr>
            <a:t> you </a:t>
          </a:r>
          <a:r>
            <a:rPr lang="en-US" sz="1200" spc="-10">
              <a:latin typeface="Tahoma" panose="020B0604030504040204" pitchFamily="34" charset="0"/>
              <a:ea typeface="Tahoma" panose="020B0604030504040204" pitchFamily="34" charset="0"/>
              <a:cs typeface="Tahoma" panose="020B0604030504040204" pitchFamily="34" charset="0"/>
            </a:rPr>
            <a:t>find yourself.</a:t>
          </a:r>
          <a:r>
            <a:rPr lang="en-US" sz="1200" spc="-10" baseline="0">
              <a:latin typeface="Tahoma" panose="020B0604030504040204" pitchFamily="34" charset="0"/>
              <a:ea typeface="Tahoma" panose="020B0604030504040204" pitchFamily="34" charset="0"/>
              <a:cs typeface="Tahoma" panose="020B0604030504040204" pitchFamily="34" charset="0"/>
            </a:rPr>
            <a:t> The </a:t>
          </a:r>
          <a:r>
            <a:rPr lang="en-US" sz="1200" i="1" spc="-10" baseline="0">
              <a:latin typeface="Tahoma" panose="020B0604030504040204" pitchFamily="34" charset="0"/>
              <a:ea typeface="Tahoma" panose="020B0604030504040204" pitchFamily="34" charset="0"/>
              <a:cs typeface="Tahoma" panose="020B0604030504040204" pitchFamily="34" charset="0"/>
            </a:rPr>
            <a:t>more</a:t>
          </a:r>
          <a:r>
            <a:rPr lang="en-US" sz="1200" spc="-10" baseline="0">
              <a:latin typeface="Tahoma" panose="020B0604030504040204" pitchFamily="34" charset="0"/>
              <a:ea typeface="Tahoma" panose="020B0604030504040204" pitchFamily="34" charset="0"/>
              <a:cs typeface="Tahoma" panose="020B0604030504040204" pitchFamily="34" charset="0"/>
            </a:rPr>
            <a:t> provoked by your social situation to guard your </a:t>
          </a:r>
          <a:r>
            <a:rPr lang="en-US" sz="1200" spc="-10" baseline="0">
              <a:ln>
                <a:solidFill>
                  <a:srgbClr val="7030A0"/>
                </a:solidFill>
              </a:ln>
              <a:solidFill>
                <a:srgbClr val="CC66FF"/>
              </a:solidFill>
              <a:latin typeface="Tahoma" panose="020B0604030504040204" pitchFamily="34" charset="0"/>
              <a:ea typeface="Tahoma" panose="020B0604030504040204" pitchFamily="34" charset="0"/>
              <a:cs typeface="Tahoma" panose="020B0604030504040204" pitchFamily="34" charset="0"/>
            </a:rPr>
            <a:t>social-needs</a:t>
          </a:r>
          <a:r>
            <a:rPr lang="en-US" sz="1200" baseline="0">
              <a:latin typeface="Tahoma" panose="020B0604030504040204" pitchFamily="34" charset="0"/>
              <a:ea typeface="Tahoma" panose="020B0604030504040204" pitchFamily="34" charset="0"/>
              <a:cs typeface="Tahoma" panose="020B0604030504040204" pitchFamily="34" charset="0"/>
            </a:rPr>
            <a:t>, the further </a:t>
          </a:r>
          <a:r>
            <a:rPr lang="en-US" sz="1200" baseline="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rPr>
            <a:t>rightward</a:t>
          </a:r>
          <a:r>
            <a:rPr lang="en-US" sz="1200" baseline="0">
              <a:latin typeface="Tahoma" panose="020B0604030504040204" pitchFamily="34" charset="0"/>
              <a:ea typeface="Tahoma" panose="020B0604030504040204" pitchFamily="34" charset="0"/>
              <a:cs typeface="Tahoma" panose="020B0604030504040204" pitchFamily="34" charset="0"/>
            </a:rPr>
            <a:t> you find yourself. Your needs drive the direction of your politics.</a:t>
          </a:r>
        </a:p>
      </xdr:txBody>
    </xdr:sp>
    <xdr:clientData/>
  </xdr:twoCellAnchor>
  <xdr:twoCellAnchor>
    <xdr:from>
      <xdr:col>0</xdr:col>
      <xdr:colOff>99060</xdr:colOff>
      <xdr:row>721</xdr:row>
      <xdr:rowOff>99061</xdr:rowOff>
    </xdr:from>
    <xdr:to>
      <xdr:col>12</xdr:col>
      <xdr:colOff>472440</xdr:colOff>
      <xdr:row>726</xdr:row>
      <xdr:rowOff>22861</xdr:rowOff>
    </xdr:to>
    <xdr:sp macro="" textlink="">
      <xdr:nvSpPr>
        <xdr:cNvPr id="1609" name="TextBox 1608">
          <a:extLst>
            <a:ext uri="{FF2B5EF4-FFF2-40B4-BE49-F238E27FC236}">
              <a16:creationId xmlns:a16="http://schemas.microsoft.com/office/drawing/2014/main" id="{9587DD9A-E8FE-4BAF-8256-67FCCE351C02}"/>
            </a:ext>
          </a:extLst>
        </xdr:cNvPr>
        <xdr:cNvSpPr txBox="1"/>
      </xdr:nvSpPr>
      <xdr:spPr>
        <a:xfrm>
          <a:off x="99060" y="132222241"/>
          <a:ext cx="594360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2000" b="1">
              <a:latin typeface="Verdana" panose="020B0604030504040204" pitchFamily="34" charset="0"/>
              <a:ea typeface="Verdana" panose="020B0604030504040204" pitchFamily="34" charset="0"/>
            </a:rPr>
            <a:t>Hating elites does</a:t>
          </a:r>
          <a:r>
            <a:rPr lang="en-US" sz="2000" b="1" baseline="0">
              <a:latin typeface="Verdana" panose="020B0604030504040204" pitchFamily="34" charset="0"/>
              <a:ea typeface="Verdana" panose="020B0604030504040204" pitchFamily="34" charset="0"/>
            </a:rPr>
            <a:t> not really help</a:t>
          </a:r>
          <a:endParaRPr lang="en-US" sz="2000" b="1">
            <a:latin typeface="Verdana" panose="020B0604030504040204" pitchFamily="34" charset="0"/>
            <a:ea typeface="Verdana" panose="020B0604030504040204" pitchFamily="34" charset="0"/>
          </a:endParaRPr>
        </a:p>
        <a:p>
          <a:pPr algn="l"/>
          <a:r>
            <a:rPr lang="en-US" sz="1200" spc="20">
              <a:latin typeface="Tahoma" panose="020B0604030504040204" pitchFamily="34" charset="0"/>
              <a:ea typeface="Tahoma" panose="020B0604030504040204" pitchFamily="34" charset="0"/>
              <a:cs typeface="Tahoma" panose="020B0604030504040204" pitchFamily="34" charset="0"/>
            </a:rPr>
            <a:t>Let's be clear. Political elites</a:t>
          </a:r>
          <a:r>
            <a:rPr lang="en-US" sz="1200" spc="20" baseline="0">
              <a:latin typeface="Tahoma" panose="020B0604030504040204" pitchFamily="34" charset="0"/>
              <a:ea typeface="Tahoma" panose="020B0604030504040204" pitchFamily="34" charset="0"/>
              <a:cs typeface="Tahoma" panose="020B0604030504040204" pitchFamily="34" charset="0"/>
            </a:rPr>
            <a:t> as a lot are not innately flawed. They are a product of </a:t>
          </a:r>
          <a:r>
            <a:rPr lang="en-US" sz="1200" spc="10" baseline="0">
              <a:latin typeface="Tahoma" panose="020B0604030504040204" pitchFamily="34" charset="0"/>
              <a:ea typeface="Tahoma" panose="020B0604030504040204" pitchFamily="34" charset="0"/>
              <a:cs typeface="Tahoma" panose="020B0604030504040204" pitchFamily="34" charset="0"/>
            </a:rPr>
            <a:t>our</a:t>
          </a:r>
          <a:r>
            <a:rPr lang="en-US" sz="1200" spc="20" baseline="0">
              <a:latin typeface="Tahoma" panose="020B0604030504040204" pitchFamily="34" charset="0"/>
              <a:ea typeface="Tahoma" panose="020B0604030504040204" pitchFamily="34" charset="0"/>
              <a:cs typeface="Tahoma" panose="020B0604030504040204" pitchFamily="34" charset="0"/>
            </a:rPr>
            <a:t> </a:t>
          </a:r>
          <a:r>
            <a:rPr lang="en-US" sz="1200" spc="10" baseline="0">
              <a:latin typeface="Tahoma" panose="020B0604030504040204" pitchFamily="34" charset="0"/>
              <a:ea typeface="Tahoma" panose="020B0604030504040204" pitchFamily="34" charset="0"/>
              <a:cs typeface="Tahoma" panose="020B0604030504040204" pitchFamily="34" charset="0"/>
            </a:rPr>
            <a:t>large impersonal society. Such politics plays less of a role in small tribal societies. </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30480</xdr:colOff>
      <xdr:row>624</xdr:row>
      <xdr:rowOff>45720</xdr:rowOff>
    </xdr:from>
    <xdr:to>
      <xdr:col>12</xdr:col>
      <xdr:colOff>434340</xdr:colOff>
      <xdr:row>628</xdr:row>
      <xdr:rowOff>167640</xdr:rowOff>
    </xdr:to>
    <xdr:sp macro="" textlink="">
      <xdr:nvSpPr>
        <xdr:cNvPr id="1610" name="You believe whatever serves your needs.">
          <a:extLst>
            <a:ext uri="{FF2B5EF4-FFF2-40B4-BE49-F238E27FC236}">
              <a16:creationId xmlns:a16="http://schemas.microsoft.com/office/drawing/2014/main" id="{231487A3-D2E5-4FE8-955D-793AD9D1DB25}"/>
            </a:ext>
          </a:extLst>
        </xdr:cNvPr>
        <xdr:cNvSpPr txBox="1">
          <a:spLocks/>
        </xdr:cNvSpPr>
      </xdr:nvSpPr>
      <xdr:spPr>
        <a:xfrm>
          <a:off x="152400" y="123093480"/>
          <a:ext cx="5852160" cy="822960"/>
        </a:xfrm>
        <a:prstGeom prst="rect">
          <a:avLst/>
        </a:prstGeom>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a:t>
          </a:r>
          <a:r>
            <a:rPr lang="en-US" sz="1800" b="1"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is not like their </a:t>
          </a:r>
          <a:r>
            <a:rPr lang="en-US" sz="1800" b="1"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So why expect</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800" b="1" i="0" spc="70" baseline="0">
              <a:ln w="9525">
                <a:solidFill>
                  <a:srgbClr val="F0CDFF"/>
                </a:solidFill>
              </a:ln>
              <a:solidFill>
                <a:srgbClr val="FF99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one-size-fits-all politics</a:t>
          </a:r>
          <a:r>
            <a:rPr lang="en-US" sz="1800" b="1" i="1" spc="7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to relieve your </a:t>
          </a:r>
          <a:r>
            <a:rPr lang="en-US" sz="1800" b="1" kern="1200" spc="2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800" b="1"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a:t>
          </a:r>
          <a:endParaRPr lang="en-US" sz="1800" b="1" kern="1200" spc="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37336</xdr:colOff>
      <xdr:row>628</xdr:row>
      <xdr:rowOff>97478</xdr:rowOff>
    </xdr:from>
    <xdr:to>
      <xdr:col>13</xdr:col>
      <xdr:colOff>64335</xdr:colOff>
      <xdr:row>640</xdr:row>
      <xdr:rowOff>0</xdr:rowOff>
    </xdr:to>
    <xdr:grpSp>
      <xdr:nvGrpSpPr>
        <xdr:cNvPr id="1611" name="Group 1610">
          <a:extLst>
            <a:ext uri="{FF2B5EF4-FFF2-40B4-BE49-F238E27FC236}">
              <a16:creationId xmlns:a16="http://schemas.microsoft.com/office/drawing/2014/main" id="{B818A065-A5BD-467B-AF0A-5CB5C6E8E3D8}"/>
            </a:ext>
          </a:extLst>
        </xdr:cNvPr>
        <xdr:cNvGrpSpPr/>
      </xdr:nvGrpSpPr>
      <xdr:grpSpPr>
        <a:xfrm>
          <a:off x="37336" y="123968198"/>
          <a:ext cx="6092519" cy="2005642"/>
          <a:chOff x="295784" y="107859518"/>
          <a:chExt cx="5607875" cy="2021867"/>
        </a:xfrm>
      </xdr:grpSpPr>
      <xdr:grpSp>
        <xdr:nvGrpSpPr>
          <xdr:cNvPr id="1612" name="Group 1611">
            <a:extLst>
              <a:ext uri="{FF2B5EF4-FFF2-40B4-BE49-F238E27FC236}">
                <a16:creationId xmlns:a16="http://schemas.microsoft.com/office/drawing/2014/main" id="{69DACA2A-FE4E-420A-A16C-D195A7AE4E99}"/>
              </a:ext>
            </a:extLst>
          </xdr:cNvPr>
          <xdr:cNvGrpSpPr>
            <a:grpSpLocks noChangeAspect="1"/>
          </xdr:cNvGrpSpPr>
        </xdr:nvGrpSpPr>
        <xdr:grpSpPr>
          <a:xfrm>
            <a:off x="3672553" y="107859518"/>
            <a:ext cx="790042" cy="1982459"/>
            <a:chOff x="14944724" y="104774999"/>
            <a:chExt cx="1371601" cy="3409948"/>
          </a:xfrm>
        </xdr:grpSpPr>
        <xdr:grpSp>
          <xdr:nvGrpSpPr>
            <xdr:cNvPr id="1799" name="Group 1798">
              <a:extLst>
                <a:ext uri="{FF2B5EF4-FFF2-40B4-BE49-F238E27FC236}">
                  <a16:creationId xmlns:a16="http://schemas.microsoft.com/office/drawing/2014/main" id="{A54B8AE6-7DEF-4BA8-841A-93EC7CC16473}"/>
                </a:ext>
              </a:extLst>
            </xdr:cNvPr>
            <xdr:cNvGrpSpPr/>
          </xdr:nvGrpSpPr>
          <xdr:grpSpPr>
            <a:xfrm>
              <a:off x="14944724" y="105441747"/>
              <a:ext cx="1053296" cy="2743200"/>
              <a:chOff x="14944724" y="105441747"/>
              <a:chExt cx="1053296" cy="2743200"/>
            </a:xfrm>
          </xdr:grpSpPr>
          <xdr:grpSp>
            <xdr:nvGrpSpPr>
              <xdr:cNvPr id="1801" name="Group 1800">
                <a:extLst>
                  <a:ext uri="{FF2B5EF4-FFF2-40B4-BE49-F238E27FC236}">
                    <a16:creationId xmlns:a16="http://schemas.microsoft.com/office/drawing/2014/main" id="{1591427A-6B7C-41AE-9946-050C301BDB70}"/>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806" name="Rectangle: Rounded Corners 1805">
                  <a:extLst>
                    <a:ext uri="{FF2B5EF4-FFF2-40B4-BE49-F238E27FC236}">
                      <a16:creationId xmlns:a16="http://schemas.microsoft.com/office/drawing/2014/main" id="{7455EB70-B1EB-4357-AB90-C44C4EE58768}"/>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07" name="Rectangle: Rounded Corners 1806">
                  <a:extLst>
                    <a:ext uri="{FF2B5EF4-FFF2-40B4-BE49-F238E27FC236}">
                      <a16:creationId xmlns:a16="http://schemas.microsoft.com/office/drawing/2014/main" id="{68CB2572-B38F-407A-9C18-6252DCE0E495}"/>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08" name="Rectangle: Rounded Corners 1807">
                  <a:extLst>
                    <a:ext uri="{FF2B5EF4-FFF2-40B4-BE49-F238E27FC236}">
                      <a16:creationId xmlns:a16="http://schemas.microsoft.com/office/drawing/2014/main" id="{3ECCDA98-C989-40A7-BFD5-A7A7287B80E2}"/>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18" name="Rectangle: Rounded Corners 1817">
                  <a:extLst>
                    <a:ext uri="{FF2B5EF4-FFF2-40B4-BE49-F238E27FC236}">
                      <a16:creationId xmlns:a16="http://schemas.microsoft.com/office/drawing/2014/main" id="{C9E42090-60B9-45B8-B3D5-069B1A7C6DD5}"/>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20" name="Rectangle: Rounded Corners 1819">
                  <a:extLst>
                    <a:ext uri="{FF2B5EF4-FFF2-40B4-BE49-F238E27FC236}">
                      <a16:creationId xmlns:a16="http://schemas.microsoft.com/office/drawing/2014/main" id="{CEAB9CB5-39FE-49B8-B8E8-94C841233459}"/>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90" name="Rectangle: Rounded Corners 1889">
                  <a:extLst>
                    <a:ext uri="{FF2B5EF4-FFF2-40B4-BE49-F238E27FC236}">
                      <a16:creationId xmlns:a16="http://schemas.microsoft.com/office/drawing/2014/main" id="{AD379F5B-DF5B-40E7-9866-B6BAD283414B}"/>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891" name="Rectangle: Rounded Corners 1890">
                  <a:extLst>
                    <a:ext uri="{FF2B5EF4-FFF2-40B4-BE49-F238E27FC236}">
                      <a16:creationId xmlns:a16="http://schemas.microsoft.com/office/drawing/2014/main" id="{F9D78CED-71BE-4DB5-82F7-67A16B90C8EC}"/>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802" name="Group 1801">
                <a:extLst>
                  <a:ext uri="{FF2B5EF4-FFF2-40B4-BE49-F238E27FC236}">
                    <a16:creationId xmlns:a16="http://schemas.microsoft.com/office/drawing/2014/main" id="{6F122E68-FCC0-454F-8A36-8EF562310044}"/>
                  </a:ext>
                </a:extLst>
              </xdr:cNvPr>
              <xdr:cNvGrpSpPr/>
            </xdr:nvGrpSpPr>
            <xdr:grpSpPr>
              <a:xfrm>
                <a:off x="15001875" y="106064797"/>
                <a:ext cx="953589" cy="1109382"/>
                <a:chOff x="-11112" y="0"/>
                <a:chExt cx="1112519" cy="1371600"/>
              </a:xfrm>
            </xdr:grpSpPr>
            <xdr:sp macro="" textlink="">
              <xdr:nvSpPr>
                <xdr:cNvPr id="1803" name="Rectangle 1802">
                  <a:extLst>
                    <a:ext uri="{FF2B5EF4-FFF2-40B4-BE49-F238E27FC236}">
                      <a16:creationId xmlns:a16="http://schemas.microsoft.com/office/drawing/2014/main" id="{E86DBBFD-0920-4A69-A3FB-7C414C51E246}"/>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804" name="Rectangle 1803">
                  <a:extLst>
                    <a:ext uri="{FF2B5EF4-FFF2-40B4-BE49-F238E27FC236}">
                      <a16:creationId xmlns:a16="http://schemas.microsoft.com/office/drawing/2014/main" id="{6678FADE-8153-4CBB-96E1-2E6144960CD7}"/>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805" name="Straight Connector 1804">
                  <a:extLst>
                    <a:ext uri="{FF2B5EF4-FFF2-40B4-BE49-F238E27FC236}">
                      <a16:creationId xmlns:a16="http://schemas.microsoft.com/office/drawing/2014/main" id="{CE6D4623-0939-4D7E-AA07-23021D82BC3A}"/>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00" name="Thought Bubble: Cloud 1799">
              <a:extLst>
                <a:ext uri="{FF2B5EF4-FFF2-40B4-BE49-F238E27FC236}">
                  <a16:creationId xmlns:a16="http://schemas.microsoft.com/office/drawing/2014/main" id="{AA0E29A6-434C-421F-B15F-5521F72DCC1E}"/>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3" name="Group 1612">
            <a:extLst>
              <a:ext uri="{FF2B5EF4-FFF2-40B4-BE49-F238E27FC236}">
                <a16:creationId xmlns:a16="http://schemas.microsoft.com/office/drawing/2014/main" id="{7219D1F8-21B0-466C-AB51-CE94C52FBC7B}"/>
              </a:ext>
            </a:extLst>
          </xdr:cNvPr>
          <xdr:cNvGrpSpPr>
            <a:grpSpLocks noChangeAspect="1"/>
          </xdr:cNvGrpSpPr>
        </xdr:nvGrpSpPr>
        <xdr:grpSpPr>
          <a:xfrm>
            <a:off x="5228833" y="107882313"/>
            <a:ext cx="674826" cy="1982459"/>
            <a:chOff x="14921419" y="104774999"/>
            <a:chExt cx="1171575" cy="3409948"/>
          </a:xfrm>
        </xdr:grpSpPr>
        <xdr:grpSp>
          <xdr:nvGrpSpPr>
            <xdr:cNvPr id="1785" name="Group 1784">
              <a:extLst>
                <a:ext uri="{FF2B5EF4-FFF2-40B4-BE49-F238E27FC236}">
                  <a16:creationId xmlns:a16="http://schemas.microsoft.com/office/drawing/2014/main" id="{D95E192F-06D9-4BB9-8658-DD2C78246F03}"/>
                </a:ext>
              </a:extLst>
            </xdr:cNvPr>
            <xdr:cNvGrpSpPr/>
          </xdr:nvGrpSpPr>
          <xdr:grpSpPr>
            <a:xfrm>
              <a:off x="14944724" y="105441747"/>
              <a:ext cx="1053296" cy="2743200"/>
              <a:chOff x="14944724" y="105441747"/>
              <a:chExt cx="1053296" cy="2743200"/>
            </a:xfrm>
          </xdr:grpSpPr>
          <xdr:grpSp>
            <xdr:nvGrpSpPr>
              <xdr:cNvPr id="1787" name="Group 1786">
                <a:extLst>
                  <a:ext uri="{FF2B5EF4-FFF2-40B4-BE49-F238E27FC236}">
                    <a16:creationId xmlns:a16="http://schemas.microsoft.com/office/drawing/2014/main" id="{43AFB0AB-80ED-4D8E-817E-7925DB99E25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792" name="Rectangle: Rounded Corners 1791">
                  <a:extLst>
                    <a:ext uri="{FF2B5EF4-FFF2-40B4-BE49-F238E27FC236}">
                      <a16:creationId xmlns:a16="http://schemas.microsoft.com/office/drawing/2014/main" id="{76A27AD4-DEBA-4322-86F1-7F476D044584}"/>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3" name="Rectangle: Rounded Corners 1792">
                  <a:extLst>
                    <a:ext uri="{FF2B5EF4-FFF2-40B4-BE49-F238E27FC236}">
                      <a16:creationId xmlns:a16="http://schemas.microsoft.com/office/drawing/2014/main" id="{D2800319-4B36-42A0-8613-BC5E2A09F088}"/>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4" name="Rectangle: Rounded Corners 1793">
                  <a:extLst>
                    <a:ext uri="{FF2B5EF4-FFF2-40B4-BE49-F238E27FC236}">
                      <a16:creationId xmlns:a16="http://schemas.microsoft.com/office/drawing/2014/main" id="{07081328-69AE-4B72-8321-8617F670B502}"/>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5" name="Rectangle: Rounded Corners 1794">
                  <a:extLst>
                    <a:ext uri="{FF2B5EF4-FFF2-40B4-BE49-F238E27FC236}">
                      <a16:creationId xmlns:a16="http://schemas.microsoft.com/office/drawing/2014/main" id="{031A7615-842F-477F-9273-3CC3554D4568}"/>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6" name="Rectangle: Rounded Corners 1795">
                  <a:extLst>
                    <a:ext uri="{FF2B5EF4-FFF2-40B4-BE49-F238E27FC236}">
                      <a16:creationId xmlns:a16="http://schemas.microsoft.com/office/drawing/2014/main" id="{7477682D-E9B6-4D96-BFF2-B7C4DC7EC7D3}"/>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7" name="Rectangle: Rounded Corners 1796">
                  <a:extLst>
                    <a:ext uri="{FF2B5EF4-FFF2-40B4-BE49-F238E27FC236}">
                      <a16:creationId xmlns:a16="http://schemas.microsoft.com/office/drawing/2014/main" id="{21EDBF3D-AAD7-4045-971B-49EF70949EBB}"/>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98" name="Rectangle: Rounded Corners 1797">
                  <a:extLst>
                    <a:ext uri="{FF2B5EF4-FFF2-40B4-BE49-F238E27FC236}">
                      <a16:creationId xmlns:a16="http://schemas.microsoft.com/office/drawing/2014/main" id="{ACCFA752-87E8-44A9-83D8-D65F64FD6972}"/>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788" name="Group 1787">
                <a:extLst>
                  <a:ext uri="{FF2B5EF4-FFF2-40B4-BE49-F238E27FC236}">
                    <a16:creationId xmlns:a16="http://schemas.microsoft.com/office/drawing/2014/main" id="{2084A574-4122-46FF-9C77-765E57CD9260}"/>
                  </a:ext>
                </a:extLst>
              </xdr:cNvPr>
              <xdr:cNvGrpSpPr/>
            </xdr:nvGrpSpPr>
            <xdr:grpSpPr>
              <a:xfrm>
                <a:off x="15001875" y="106064797"/>
                <a:ext cx="953589" cy="1109382"/>
                <a:chOff x="-11112" y="0"/>
                <a:chExt cx="1112519" cy="1371600"/>
              </a:xfrm>
            </xdr:grpSpPr>
            <xdr:sp macro="" textlink="">
              <xdr:nvSpPr>
                <xdr:cNvPr id="1789" name="Rectangle 1788">
                  <a:extLst>
                    <a:ext uri="{FF2B5EF4-FFF2-40B4-BE49-F238E27FC236}">
                      <a16:creationId xmlns:a16="http://schemas.microsoft.com/office/drawing/2014/main" id="{0D0151FB-4B82-4ADF-8684-2D6381506FC7}"/>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790" name="Rectangle 1789">
                  <a:extLst>
                    <a:ext uri="{FF2B5EF4-FFF2-40B4-BE49-F238E27FC236}">
                      <a16:creationId xmlns:a16="http://schemas.microsoft.com/office/drawing/2014/main" id="{8C568561-FCAC-460E-97C7-4F7F7A679958}"/>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791" name="Straight Connector 1790">
                  <a:extLst>
                    <a:ext uri="{FF2B5EF4-FFF2-40B4-BE49-F238E27FC236}">
                      <a16:creationId xmlns:a16="http://schemas.microsoft.com/office/drawing/2014/main" id="{83B5F3CF-22D6-4BE1-95D2-34D501FD3674}"/>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786" name="Thought Bubble: Cloud 1785">
              <a:extLst>
                <a:ext uri="{FF2B5EF4-FFF2-40B4-BE49-F238E27FC236}">
                  <a16:creationId xmlns:a16="http://schemas.microsoft.com/office/drawing/2014/main" id="{DA86887F-D435-4C1D-AA5C-0586CB56A531}"/>
                </a:ext>
              </a:extLst>
            </xdr:cNvPr>
            <xdr:cNvSpPr/>
          </xdr:nvSpPr>
          <xdr:spPr>
            <a:xfrm>
              <a:off x="14921419"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4" name="Group 1613">
            <a:extLst>
              <a:ext uri="{FF2B5EF4-FFF2-40B4-BE49-F238E27FC236}">
                <a16:creationId xmlns:a16="http://schemas.microsoft.com/office/drawing/2014/main" id="{A0159C9D-DBEB-4B22-AA5A-939010C1FE34}"/>
              </a:ext>
            </a:extLst>
          </xdr:cNvPr>
          <xdr:cNvGrpSpPr>
            <a:grpSpLocks noChangeAspect="1"/>
          </xdr:cNvGrpSpPr>
        </xdr:nvGrpSpPr>
        <xdr:grpSpPr>
          <a:xfrm>
            <a:off x="1817843" y="107859616"/>
            <a:ext cx="753916" cy="1968592"/>
            <a:chOff x="13365162" y="104827427"/>
            <a:chExt cx="1308883" cy="3386095"/>
          </a:xfrm>
        </xdr:grpSpPr>
        <xdr:grpSp>
          <xdr:nvGrpSpPr>
            <xdr:cNvPr id="1680" name="Group 1679">
              <a:extLst>
                <a:ext uri="{FF2B5EF4-FFF2-40B4-BE49-F238E27FC236}">
                  <a16:creationId xmlns:a16="http://schemas.microsoft.com/office/drawing/2014/main" id="{3509CA22-5791-4C83-9D1F-758CF1B10810}"/>
                </a:ext>
              </a:extLst>
            </xdr:cNvPr>
            <xdr:cNvGrpSpPr/>
          </xdr:nvGrpSpPr>
          <xdr:grpSpPr>
            <a:xfrm>
              <a:off x="13620749" y="105470322"/>
              <a:ext cx="1053296" cy="2743200"/>
              <a:chOff x="13620749" y="105470322"/>
              <a:chExt cx="1053296" cy="2743200"/>
            </a:xfrm>
          </xdr:grpSpPr>
          <xdr:grpSp>
            <xdr:nvGrpSpPr>
              <xdr:cNvPr id="1682" name="Group 1681">
                <a:extLst>
                  <a:ext uri="{FF2B5EF4-FFF2-40B4-BE49-F238E27FC236}">
                    <a16:creationId xmlns:a16="http://schemas.microsoft.com/office/drawing/2014/main" id="{9399118D-182F-4125-97D1-289942BFF980}"/>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778" name="Rectangle: Rounded Corners 1777">
                  <a:extLst>
                    <a:ext uri="{FF2B5EF4-FFF2-40B4-BE49-F238E27FC236}">
                      <a16:creationId xmlns:a16="http://schemas.microsoft.com/office/drawing/2014/main" id="{CD29A9FE-AB0B-47F2-93B8-D0F3F0437D7E}"/>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79" name="Rectangle: Rounded Corners 1778">
                  <a:extLst>
                    <a:ext uri="{FF2B5EF4-FFF2-40B4-BE49-F238E27FC236}">
                      <a16:creationId xmlns:a16="http://schemas.microsoft.com/office/drawing/2014/main" id="{02875C2D-1B7D-4B4A-A486-25802975EF9F}"/>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0" name="Rectangle: Rounded Corners 1779">
                  <a:extLst>
                    <a:ext uri="{FF2B5EF4-FFF2-40B4-BE49-F238E27FC236}">
                      <a16:creationId xmlns:a16="http://schemas.microsoft.com/office/drawing/2014/main" id="{59A588B3-C0AD-426F-8314-C0F1C8EA253D}"/>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1" name="Rectangle: Rounded Corners 1780">
                  <a:extLst>
                    <a:ext uri="{FF2B5EF4-FFF2-40B4-BE49-F238E27FC236}">
                      <a16:creationId xmlns:a16="http://schemas.microsoft.com/office/drawing/2014/main" id="{2E9FF653-74C6-4B5C-9AF7-256A14C4C4DD}"/>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2" name="Rectangle: Rounded Corners 1781">
                  <a:extLst>
                    <a:ext uri="{FF2B5EF4-FFF2-40B4-BE49-F238E27FC236}">
                      <a16:creationId xmlns:a16="http://schemas.microsoft.com/office/drawing/2014/main" id="{BCC02987-030C-4E91-876E-AEAB1DF689F0}"/>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3" name="Rectangle: Rounded Corners 1782">
                  <a:extLst>
                    <a:ext uri="{FF2B5EF4-FFF2-40B4-BE49-F238E27FC236}">
                      <a16:creationId xmlns:a16="http://schemas.microsoft.com/office/drawing/2014/main" id="{5332156D-2F7A-40D5-9EB0-EB06E2586A59}"/>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784" name="Rectangle: Rounded Corners 1783">
                  <a:extLst>
                    <a:ext uri="{FF2B5EF4-FFF2-40B4-BE49-F238E27FC236}">
                      <a16:creationId xmlns:a16="http://schemas.microsoft.com/office/drawing/2014/main" id="{C806E878-6A99-4AC0-8706-0500CFC09ACF}"/>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83" name="Group 1682">
                <a:extLst>
                  <a:ext uri="{FF2B5EF4-FFF2-40B4-BE49-F238E27FC236}">
                    <a16:creationId xmlns:a16="http://schemas.microsoft.com/office/drawing/2014/main" id="{E00B8352-2838-4211-94AE-17AA78B28194}"/>
                  </a:ext>
                </a:extLst>
              </xdr:cNvPr>
              <xdr:cNvGrpSpPr/>
            </xdr:nvGrpSpPr>
            <xdr:grpSpPr>
              <a:xfrm>
                <a:off x="13679805" y="106093372"/>
                <a:ext cx="953589" cy="1109382"/>
                <a:chOff x="0" y="0"/>
                <a:chExt cx="1112520" cy="1371600"/>
              </a:xfrm>
            </xdr:grpSpPr>
            <xdr:sp macro="" textlink="">
              <xdr:nvSpPr>
                <xdr:cNvPr id="1684" name="Rectangle 1683">
                  <a:extLst>
                    <a:ext uri="{FF2B5EF4-FFF2-40B4-BE49-F238E27FC236}">
                      <a16:creationId xmlns:a16="http://schemas.microsoft.com/office/drawing/2014/main" id="{5DCE77C9-A866-456B-BBDF-37C1EC2BDA3C}"/>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85" name="Rectangle 1684">
                  <a:extLst>
                    <a:ext uri="{FF2B5EF4-FFF2-40B4-BE49-F238E27FC236}">
                      <a16:creationId xmlns:a16="http://schemas.microsoft.com/office/drawing/2014/main" id="{188231D2-520C-4B15-A22F-DE19A6424D9B}"/>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777" name="Straight Connector 1776">
                  <a:extLst>
                    <a:ext uri="{FF2B5EF4-FFF2-40B4-BE49-F238E27FC236}">
                      <a16:creationId xmlns:a16="http://schemas.microsoft.com/office/drawing/2014/main" id="{3E9FB6C2-D345-4EF2-9FFD-CFB9D4295B4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81" name="Thought Bubble: Cloud 1680">
              <a:extLst>
                <a:ext uri="{FF2B5EF4-FFF2-40B4-BE49-F238E27FC236}">
                  <a16:creationId xmlns:a16="http://schemas.microsoft.com/office/drawing/2014/main" id="{0A6561DB-5CE2-4826-871E-5F7715587F78}"/>
                </a:ext>
              </a:extLst>
            </xdr:cNvPr>
            <xdr:cNvSpPr/>
          </xdr:nvSpPr>
          <xdr:spPr>
            <a:xfrm flipH="1">
              <a:off x="13365162" y="104827427"/>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5" name="Group 1614">
            <a:extLst>
              <a:ext uri="{FF2B5EF4-FFF2-40B4-BE49-F238E27FC236}">
                <a16:creationId xmlns:a16="http://schemas.microsoft.com/office/drawing/2014/main" id="{FD3F93A3-EDE9-46CA-BB62-E1A536516FA6}"/>
              </a:ext>
            </a:extLst>
          </xdr:cNvPr>
          <xdr:cNvGrpSpPr>
            <a:grpSpLocks noChangeAspect="1"/>
          </xdr:cNvGrpSpPr>
        </xdr:nvGrpSpPr>
        <xdr:grpSpPr>
          <a:xfrm>
            <a:off x="295784" y="107882306"/>
            <a:ext cx="674825" cy="1999079"/>
            <a:chOff x="13527313" y="104774987"/>
            <a:chExt cx="1171575" cy="3438535"/>
          </a:xfrm>
        </xdr:grpSpPr>
        <xdr:grpSp>
          <xdr:nvGrpSpPr>
            <xdr:cNvPr id="1666" name="Group 1665">
              <a:extLst>
                <a:ext uri="{FF2B5EF4-FFF2-40B4-BE49-F238E27FC236}">
                  <a16:creationId xmlns:a16="http://schemas.microsoft.com/office/drawing/2014/main" id="{CE337022-86C5-4E04-BC00-4E79A175D108}"/>
                </a:ext>
              </a:extLst>
            </xdr:cNvPr>
            <xdr:cNvGrpSpPr/>
          </xdr:nvGrpSpPr>
          <xdr:grpSpPr>
            <a:xfrm>
              <a:off x="13620749" y="105470322"/>
              <a:ext cx="1053296" cy="2743200"/>
              <a:chOff x="13620749" y="105470322"/>
              <a:chExt cx="1053296" cy="2743200"/>
            </a:xfrm>
          </xdr:grpSpPr>
          <xdr:grpSp>
            <xdr:nvGrpSpPr>
              <xdr:cNvPr id="1668" name="Group 1667">
                <a:extLst>
                  <a:ext uri="{FF2B5EF4-FFF2-40B4-BE49-F238E27FC236}">
                    <a16:creationId xmlns:a16="http://schemas.microsoft.com/office/drawing/2014/main" id="{C1FD6D12-8515-4B45-A7F4-FA6B5FB1DC18}"/>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673" name="Rectangle: Rounded Corners 1672">
                  <a:extLst>
                    <a:ext uri="{FF2B5EF4-FFF2-40B4-BE49-F238E27FC236}">
                      <a16:creationId xmlns:a16="http://schemas.microsoft.com/office/drawing/2014/main" id="{B7E7C72A-3218-4171-9AA6-733C10BDFB39}"/>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4" name="Rectangle: Rounded Corners 1673">
                  <a:extLst>
                    <a:ext uri="{FF2B5EF4-FFF2-40B4-BE49-F238E27FC236}">
                      <a16:creationId xmlns:a16="http://schemas.microsoft.com/office/drawing/2014/main" id="{3457D797-FFC5-4C52-888F-5B18EE14DCE0}"/>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5" name="Rectangle: Rounded Corners 1674">
                  <a:extLst>
                    <a:ext uri="{FF2B5EF4-FFF2-40B4-BE49-F238E27FC236}">
                      <a16:creationId xmlns:a16="http://schemas.microsoft.com/office/drawing/2014/main" id="{6D62B2DF-C3EA-4848-A457-D0B48012EFA3}"/>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6" name="Rectangle: Rounded Corners 1675">
                  <a:extLst>
                    <a:ext uri="{FF2B5EF4-FFF2-40B4-BE49-F238E27FC236}">
                      <a16:creationId xmlns:a16="http://schemas.microsoft.com/office/drawing/2014/main" id="{4D29175D-114A-49DB-8A06-8185E02BE4AE}"/>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7" name="Rectangle: Rounded Corners 1676">
                  <a:extLst>
                    <a:ext uri="{FF2B5EF4-FFF2-40B4-BE49-F238E27FC236}">
                      <a16:creationId xmlns:a16="http://schemas.microsoft.com/office/drawing/2014/main" id="{6BEEFFF9-45AD-4370-9989-3A179B494D50}"/>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8" name="Rectangle: Rounded Corners 1677">
                  <a:extLst>
                    <a:ext uri="{FF2B5EF4-FFF2-40B4-BE49-F238E27FC236}">
                      <a16:creationId xmlns:a16="http://schemas.microsoft.com/office/drawing/2014/main" id="{5BE12F00-BB8C-436C-9B0C-C1560A03E614}"/>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79" name="Rectangle: Rounded Corners 1678">
                  <a:extLst>
                    <a:ext uri="{FF2B5EF4-FFF2-40B4-BE49-F238E27FC236}">
                      <a16:creationId xmlns:a16="http://schemas.microsoft.com/office/drawing/2014/main" id="{F0312301-7BFA-4137-A2A5-140262329556}"/>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69" name="Group 1668">
                <a:extLst>
                  <a:ext uri="{FF2B5EF4-FFF2-40B4-BE49-F238E27FC236}">
                    <a16:creationId xmlns:a16="http://schemas.microsoft.com/office/drawing/2014/main" id="{A60DE2C1-F5BC-4BD4-9CC7-923032CDE50F}"/>
                  </a:ext>
                </a:extLst>
              </xdr:cNvPr>
              <xdr:cNvGrpSpPr/>
            </xdr:nvGrpSpPr>
            <xdr:grpSpPr>
              <a:xfrm>
                <a:off x="13679805" y="106093372"/>
                <a:ext cx="953589" cy="1109382"/>
                <a:chOff x="0" y="0"/>
                <a:chExt cx="1112520" cy="1371600"/>
              </a:xfrm>
            </xdr:grpSpPr>
            <xdr:sp macro="" textlink="">
              <xdr:nvSpPr>
                <xdr:cNvPr id="1670" name="Rectangle 1669">
                  <a:extLst>
                    <a:ext uri="{FF2B5EF4-FFF2-40B4-BE49-F238E27FC236}">
                      <a16:creationId xmlns:a16="http://schemas.microsoft.com/office/drawing/2014/main" id="{A4929323-9363-43A2-AF0E-D08E1CF869E6}"/>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71" name="Rectangle 1670">
                  <a:extLst>
                    <a:ext uri="{FF2B5EF4-FFF2-40B4-BE49-F238E27FC236}">
                      <a16:creationId xmlns:a16="http://schemas.microsoft.com/office/drawing/2014/main" id="{5D672E13-90DF-4249-8ADC-9C8F54F59BA7}"/>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72" name="Straight Connector 1671">
                  <a:extLst>
                    <a:ext uri="{FF2B5EF4-FFF2-40B4-BE49-F238E27FC236}">
                      <a16:creationId xmlns:a16="http://schemas.microsoft.com/office/drawing/2014/main" id="{2F1A1691-2793-4D68-AE30-0C2DAEACD422}"/>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67" name="Thought Bubble: Cloud 1666">
              <a:extLst>
                <a:ext uri="{FF2B5EF4-FFF2-40B4-BE49-F238E27FC236}">
                  <a16:creationId xmlns:a16="http://schemas.microsoft.com/office/drawing/2014/main" id="{40FC3C8F-D382-4698-8596-B690C122FC0E}"/>
                </a:ext>
              </a:extLst>
            </xdr:cNvPr>
            <xdr:cNvSpPr/>
          </xdr:nvSpPr>
          <xdr:spPr>
            <a:xfrm flipH="1">
              <a:off x="13527313" y="104774987"/>
              <a:ext cx="1171575"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6" name="Group 1615">
            <a:extLst>
              <a:ext uri="{FF2B5EF4-FFF2-40B4-BE49-F238E27FC236}">
                <a16:creationId xmlns:a16="http://schemas.microsoft.com/office/drawing/2014/main" id="{B75C70FA-FF27-4C59-8F0D-996CA1ED1FAD}"/>
              </a:ext>
            </a:extLst>
          </xdr:cNvPr>
          <xdr:cNvGrpSpPr>
            <a:grpSpLocks noChangeAspect="1"/>
          </xdr:cNvGrpSpPr>
        </xdr:nvGrpSpPr>
        <xdr:grpSpPr>
          <a:xfrm>
            <a:off x="1037033" y="107867116"/>
            <a:ext cx="719366" cy="1999072"/>
            <a:chOff x="13425142" y="104774999"/>
            <a:chExt cx="1248903" cy="3438523"/>
          </a:xfrm>
        </xdr:grpSpPr>
        <xdr:grpSp>
          <xdr:nvGrpSpPr>
            <xdr:cNvPr id="1635" name="Group 1634">
              <a:extLst>
                <a:ext uri="{FF2B5EF4-FFF2-40B4-BE49-F238E27FC236}">
                  <a16:creationId xmlns:a16="http://schemas.microsoft.com/office/drawing/2014/main" id="{C479CBB2-8457-43F5-8B2F-F410835ABB55}"/>
                </a:ext>
              </a:extLst>
            </xdr:cNvPr>
            <xdr:cNvGrpSpPr/>
          </xdr:nvGrpSpPr>
          <xdr:grpSpPr>
            <a:xfrm>
              <a:off x="13620749" y="105470322"/>
              <a:ext cx="1053296" cy="2743200"/>
              <a:chOff x="13620749" y="105470322"/>
              <a:chExt cx="1053296" cy="2743200"/>
            </a:xfrm>
          </xdr:grpSpPr>
          <xdr:grpSp>
            <xdr:nvGrpSpPr>
              <xdr:cNvPr id="1637" name="Group 1636">
                <a:extLst>
                  <a:ext uri="{FF2B5EF4-FFF2-40B4-BE49-F238E27FC236}">
                    <a16:creationId xmlns:a16="http://schemas.microsoft.com/office/drawing/2014/main" id="{EFB88303-C9DD-4FA4-92C2-A56207652502}"/>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659" name="Rectangle: Rounded Corners 1658">
                  <a:extLst>
                    <a:ext uri="{FF2B5EF4-FFF2-40B4-BE49-F238E27FC236}">
                      <a16:creationId xmlns:a16="http://schemas.microsoft.com/office/drawing/2014/main" id="{A8B05539-0952-4D7A-A2DC-7543CC502513}"/>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0" name="Rectangle: Rounded Corners 1659">
                  <a:extLst>
                    <a:ext uri="{FF2B5EF4-FFF2-40B4-BE49-F238E27FC236}">
                      <a16:creationId xmlns:a16="http://schemas.microsoft.com/office/drawing/2014/main" id="{8C7F8E13-56AD-4911-9AA8-73B936DEE468}"/>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1" name="Rectangle: Rounded Corners 1660">
                  <a:extLst>
                    <a:ext uri="{FF2B5EF4-FFF2-40B4-BE49-F238E27FC236}">
                      <a16:creationId xmlns:a16="http://schemas.microsoft.com/office/drawing/2014/main" id="{48F0B704-99F4-4D6C-99CF-B6ED5E0300FE}"/>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2" name="Rectangle: Rounded Corners 1661">
                  <a:extLst>
                    <a:ext uri="{FF2B5EF4-FFF2-40B4-BE49-F238E27FC236}">
                      <a16:creationId xmlns:a16="http://schemas.microsoft.com/office/drawing/2014/main" id="{6D747576-69BA-4910-8097-8BEE3D3B94DC}"/>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3" name="Rectangle: Rounded Corners 1662">
                  <a:extLst>
                    <a:ext uri="{FF2B5EF4-FFF2-40B4-BE49-F238E27FC236}">
                      <a16:creationId xmlns:a16="http://schemas.microsoft.com/office/drawing/2014/main" id="{C90C2EBD-29E9-410D-8919-038473238A41}"/>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4" name="Rectangle: Rounded Corners 1663">
                  <a:extLst>
                    <a:ext uri="{FF2B5EF4-FFF2-40B4-BE49-F238E27FC236}">
                      <a16:creationId xmlns:a16="http://schemas.microsoft.com/office/drawing/2014/main" id="{680C91C1-BE0A-4DA2-BF4A-BB0D0A42D2EB}"/>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65" name="Rectangle: Rounded Corners 1664">
                  <a:extLst>
                    <a:ext uri="{FF2B5EF4-FFF2-40B4-BE49-F238E27FC236}">
                      <a16:creationId xmlns:a16="http://schemas.microsoft.com/office/drawing/2014/main" id="{25D45D27-7D96-4865-A679-F6DD8B782D61}"/>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38" name="Group 1637">
                <a:extLst>
                  <a:ext uri="{FF2B5EF4-FFF2-40B4-BE49-F238E27FC236}">
                    <a16:creationId xmlns:a16="http://schemas.microsoft.com/office/drawing/2014/main" id="{1F5D5092-1035-4C09-85B7-B4D4A93BCDDF}"/>
                  </a:ext>
                </a:extLst>
              </xdr:cNvPr>
              <xdr:cNvGrpSpPr/>
            </xdr:nvGrpSpPr>
            <xdr:grpSpPr>
              <a:xfrm>
                <a:off x="13679805" y="106093372"/>
                <a:ext cx="953589" cy="1109382"/>
                <a:chOff x="0" y="0"/>
                <a:chExt cx="1112520" cy="1371600"/>
              </a:xfrm>
            </xdr:grpSpPr>
            <xdr:sp macro="" textlink="">
              <xdr:nvSpPr>
                <xdr:cNvPr id="1656" name="Rectangle 1655">
                  <a:extLst>
                    <a:ext uri="{FF2B5EF4-FFF2-40B4-BE49-F238E27FC236}">
                      <a16:creationId xmlns:a16="http://schemas.microsoft.com/office/drawing/2014/main" id="{98778764-EF3C-4EF6-90DA-4F4F95B5946A}"/>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57" name="Rectangle 1656">
                  <a:extLst>
                    <a:ext uri="{FF2B5EF4-FFF2-40B4-BE49-F238E27FC236}">
                      <a16:creationId xmlns:a16="http://schemas.microsoft.com/office/drawing/2014/main" id="{A47E3E11-D326-4276-A400-45402F84DF61}"/>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58" name="Straight Connector 1657">
                  <a:extLst>
                    <a:ext uri="{FF2B5EF4-FFF2-40B4-BE49-F238E27FC236}">
                      <a16:creationId xmlns:a16="http://schemas.microsoft.com/office/drawing/2014/main" id="{FA7BED96-6E22-4260-9DAF-E0FA93819605}"/>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36" name="Thought Bubble: Cloud 1635">
              <a:extLst>
                <a:ext uri="{FF2B5EF4-FFF2-40B4-BE49-F238E27FC236}">
                  <a16:creationId xmlns:a16="http://schemas.microsoft.com/office/drawing/2014/main" id="{7F895885-FA00-419B-B1F8-1120795DF363}"/>
                </a:ext>
              </a:extLst>
            </xdr:cNvPr>
            <xdr:cNvSpPr/>
          </xdr:nvSpPr>
          <xdr:spPr>
            <a:xfrm flipH="1">
              <a:off x="13425142" y="104774999"/>
              <a:ext cx="1171577"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17" name="Group 1616">
            <a:extLst>
              <a:ext uri="{FF2B5EF4-FFF2-40B4-BE49-F238E27FC236}">
                <a16:creationId xmlns:a16="http://schemas.microsoft.com/office/drawing/2014/main" id="{D7AD57AE-C5D0-47F8-B631-E5365D4181F8}"/>
              </a:ext>
            </a:extLst>
          </xdr:cNvPr>
          <xdr:cNvGrpSpPr>
            <a:grpSpLocks noChangeAspect="1"/>
          </xdr:cNvGrpSpPr>
        </xdr:nvGrpSpPr>
        <xdr:grpSpPr>
          <a:xfrm>
            <a:off x="4449782" y="107882313"/>
            <a:ext cx="733342" cy="1982459"/>
            <a:chOff x="14944724" y="104774999"/>
            <a:chExt cx="1273165" cy="3409948"/>
          </a:xfrm>
        </xdr:grpSpPr>
        <xdr:grpSp>
          <xdr:nvGrpSpPr>
            <xdr:cNvPr id="1618" name="Group 1617">
              <a:extLst>
                <a:ext uri="{FF2B5EF4-FFF2-40B4-BE49-F238E27FC236}">
                  <a16:creationId xmlns:a16="http://schemas.microsoft.com/office/drawing/2014/main" id="{740E9A82-3F0D-42AF-9755-41FEC57F0DF7}"/>
                </a:ext>
              </a:extLst>
            </xdr:cNvPr>
            <xdr:cNvGrpSpPr/>
          </xdr:nvGrpSpPr>
          <xdr:grpSpPr>
            <a:xfrm>
              <a:off x="14944724" y="105441747"/>
              <a:ext cx="1053296" cy="2743200"/>
              <a:chOff x="14944724" y="105441747"/>
              <a:chExt cx="1053296" cy="2743200"/>
            </a:xfrm>
          </xdr:grpSpPr>
          <xdr:grpSp>
            <xdr:nvGrpSpPr>
              <xdr:cNvPr id="1620" name="Group 1619">
                <a:extLst>
                  <a:ext uri="{FF2B5EF4-FFF2-40B4-BE49-F238E27FC236}">
                    <a16:creationId xmlns:a16="http://schemas.microsoft.com/office/drawing/2014/main" id="{F0D7B53B-CED1-4FEA-BA25-6005351E1FC3}"/>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625" name="Rectangle: Rounded Corners 1624">
                  <a:extLst>
                    <a:ext uri="{FF2B5EF4-FFF2-40B4-BE49-F238E27FC236}">
                      <a16:creationId xmlns:a16="http://schemas.microsoft.com/office/drawing/2014/main" id="{4CD8311A-4D3D-4427-936E-CE55A004FAB2}"/>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6" name="Rectangle: Rounded Corners 1625">
                  <a:extLst>
                    <a:ext uri="{FF2B5EF4-FFF2-40B4-BE49-F238E27FC236}">
                      <a16:creationId xmlns:a16="http://schemas.microsoft.com/office/drawing/2014/main" id="{92C23A47-8750-4258-977C-10AE0A7EA0F7}"/>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7" name="Rectangle: Rounded Corners 1626">
                  <a:extLst>
                    <a:ext uri="{FF2B5EF4-FFF2-40B4-BE49-F238E27FC236}">
                      <a16:creationId xmlns:a16="http://schemas.microsoft.com/office/drawing/2014/main" id="{C63BD84C-5E2E-44B6-8AE6-FB26CB0AA349}"/>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8" name="Rectangle: Rounded Corners 1627">
                  <a:extLst>
                    <a:ext uri="{FF2B5EF4-FFF2-40B4-BE49-F238E27FC236}">
                      <a16:creationId xmlns:a16="http://schemas.microsoft.com/office/drawing/2014/main" id="{562178B7-28B3-47C5-81F2-B691ACB4DEC0}"/>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29" name="Rectangle: Rounded Corners 1628">
                  <a:extLst>
                    <a:ext uri="{FF2B5EF4-FFF2-40B4-BE49-F238E27FC236}">
                      <a16:creationId xmlns:a16="http://schemas.microsoft.com/office/drawing/2014/main" id="{0282C2F2-D082-41BE-84BA-413B78557D98}"/>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30" name="Rectangle: Rounded Corners 1629">
                  <a:extLst>
                    <a:ext uri="{FF2B5EF4-FFF2-40B4-BE49-F238E27FC236}">
                      <a16:creationId xmlns:a16="http://schemas.microsoft.com/office/drawing/2014/main" id="{768EBFB6-FACB-4879-B35C-ACEE3AD1BF9D}"/>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634" name="Rectangle: Rounded Corners 1633">
                  <a:extLst>
                    <a:ext uri="{FF2B5EF4-FFF2-40B4-BE49-F238E27FC236}">
                      <a16:creationId xmlns:a16="http://schemas.microsoft.com/office/drawing/2014/main" id="{76D62148-40C0-49C4-8C04-E4E62F698776}"/>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621" name="Group 1620">
                <a:extLst>
                  <a:ext uri="{FF2B5EF4-FFF2-40B4-BE49-F238E27FC236}">
                    <a16:creationId xmlns:a16="http://schemas.microsoft.com/office/drawing/2014/main" id="{5298CEEC-DF99-47AD-B62F-C19753970CDF}"/>
                  </a:ext>
                </a:extLst>
              </xdr:cNvPr>
              <xdr:cNvGrpSpPr/>
            </xdr:nvGrpSpPr>
            <xdr:grpSpPr>
              <a:xfrm>
                <a:off x="15001875" y="106064797"/>
                <a:ext cx="953589" cy="1109382"/>
                <a:chOff x="-11112" y="0"/>
                <a:chExt cx="1112519" cy="1371600"/>
              </a:xfrm>
            </xdr:grpSpPr>
            <xdr:sp macro="" textlink="">
              <xdr:nvSpPr>
                <xdr:cNvPr id="1622" name="Rectangle 1621">
                  <a:extLst>
                    <a:ext uri="{FF2B5EF4-FFF2-40B4-BE49-F238E27FC236}">
                      <a16:creationId xmlns:a16="http://schemas.microsoft.com/office/drawing/2014/main" id="{B09711C6-A443-4AE5-BD68-680F3B928A30}"/>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623" name="Rectangle 1622">
                  <a:extLst>
                    <a:ext uri="{FF2B5EF4-FFF2-40B4-BE49-F238E27FC236}">
                      <a16:creationId xmlns:a16="http://schemas.microsoft.com/office/drawing/2014/main" id="{D1FCA10E-615A-4274-B395-4AA7DD7CF244}"/>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624" name="Straight Connector 1623">
                  <a:extLst>
                    <a:ext uri="{FF2B5EF4-FFF2-40B4-BE49-F238E27FC236}">
                      <a16:creationId xmlns:a16="http://schemas.microsoft.com/office/drawing/2014/main" id="{CD24917F-3BFE-4051-B5CB-63BF93D3ED08}"/>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619" name="Thought Bubble: Cloud 1618">
              <a:extLst>
                <a:ext uri="{FF2B5EF4-FFF2-40B4-BE49-F238E27FC236}">
                  <a16:creationId xmlns:a16="http://schemas.microsoft.com/office/drawing/2014/main" id="{8A2AEFED-2658-439A-9DFF-4127038327D1}"/>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clientData/>
  </xdr:twoCellAnchor>
  <xdr:twoCellAnchor>
    <xdr:from>
      <xdr:col>0</xdr:col>
      <xdr:colOff>106680</xdr:colOff>
      <xdr:row>544</xdr:row>
      <xdr:rowOff>83820</xdr:rowOff>
    </xdr:from>
    <xdr:to>
      <xdr:col>13</xdr:col>
      <xdr:colOff>30480</xdr:colOff>
      <xdr:row>548</xdr:row>
      <xdr:rowOff>22860</xdr:rowOff>
    </xdr:to>
    <xdr:sp macro="" textlink="">
      <xdr:nvSpPr>
        <xdr:cNvPr id="2277" name="psychosocial reduction">
          <a:extLst>
            <a:ext uri="{FF2B5EF4-FFF2-40B4-BE49-F238E27FC236}">
              <a16:creationId xmlns:a16="http://schemas.microsoft.com/office/drawing/2014/main" id="{0D5301D2-4498-49C8-AD4A-9DDEA3B55CB0}"/>
            </a:ext>
          </a:extLst>
        </xdr:cNvPr>
        <xdr:cNvSpPr txBox="1"/>
      </xdr:nvSpPr>
      <xdr:spPr>
        <a:xfrm>
          <a:off x="106680" y="99982020"/>
          <a:ext cx="5989320" cy="640080"/>
        </a:xfrm>
        <a:prstGeom prst="rect">
          <a:avLst/>
        </a:prstGeom>
        <a:solidFill>
          <a:srgbClr val="3C1E5A"/>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tIns="18288"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Are you in so much </a:t>
          </a:r>
          <a:r>
            <a:rPr lang="en-US" sz="1200" spc="1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that you can't relate to the </a:t>
          </a:r>
          <a:r>
            <a:rPr lang="en-US" sz="1200" spc="1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spc="1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in others different from you</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The </a:t>
          </a:r>
          <a:r>
            <a:rPr lang="en-US" sz="1200" b="1"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more</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you oppose another's need, the </a:t>
          </a:r>
          <a:r>
            <a:rPr lang="en-US" sz="1200" b="1"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more</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a:t>
          </a:r>
          <a:r>
            <a:rPr lang="en-US" sz="1200" baseline="0">
              <a:ln>
                <a:solidFill>
                  <a:srgbClr val="FFFF00"/>
                </a:solidFill>
              </a:ln>
              <a:solidFill>
                <a:srgbClr val="FFFF00"/>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pain</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you perpetuate. Theirs and your own. The other side is </a:t>
          </a:r>
          <a:r>
            <a:rPr lang="en-US" sz="1200" i="1"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not</a:t>
          </a:r>
          <a:r>
            <a:rPr lang="en-US" sz="12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rPr>
            <a:t> the enemy. Unresolved needs are your true foe.</a:t>
          </a:r>
          <a:endParaRPr lang="en-US" sz="1400" baseline="0">
            <a:ln>
              <a:solidFill>
                <a:srgbClr val="FFD7DC"/>
              </a:solidFill>
            </a:ln>
            <a:solidFill>
              <a:srgbClr val="FF99FF"/>
            </a:solidFill>
            <a:effectLst>
              <a:glow rad="50800">
                <a:srgbClr val="7030A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53340</xdr:colOff>
      <xdr:row>507</xdr:row>
      <xdr:rowOff>89498</xdr:rowOff>
    </xdr:from>
    <xdr:to>
      <xdr:col>13</xdr:col>
      <xdr:colOff>7620</xdr:colOff>
      <xdr:row>544</xdr:row>
      <xdr:rowOff>5678</xdr:rowOff>
    </xdr:to>
    <xdr:sp macro="" textlink="">
      <xdr:nvSpPr>
        <xdr:cNvPr id="2294" name="TextBox 2293">
          <a:extLst>
            <a:ext uri="{FF2B5EF4-FFF2-40B4-BE49-F238E27FC236}">
              <a16:creationId xmlns:a16="http://schemas.microsoft.com/office/drawing/2014/main" id="{7B88E9B9-8228-4431-82AD-053B68D4C2D7}"/>
            </a:ext>
          </a:extLst>
        </xdr:cNvPr>
        <xdr:cNvSpPr txBox="1"/>
      </xdr:nvSpPr>
      <xdr:spPr>
        <a:xfrm>
          <a:off x="3147060" y="102067958"/>
          <a:ext cx="2926080" cy="6400800"/>
        </a:xfrm>
        <a:prstGeom prst="rect">
          <a:avLst/>
        </a:prstGeom>
        <a:solidFill>
          <a:srgbClr val="FFFF00">
            <a:alpha val="67000"/>
          </a:srgb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spcAft>
              <a:spcPts val="600"/>
            </a:spcAft>
          </a:pPr>
          <a:r>
            <a:rPr lang="en-US" sz="1600" b="1" baseline="0">
              <a:latin typeface="Tahoma" panose="020B0604030504040204" pitchFamily="34" charset="0"/>
              <a:ea typeface="Tahoma" panose="020B0604030504040204" pitchFamily="34" charset="0"/>
              <a:cs typeface="Tahoma" panose="020B0604030504040204" pitchFamily="34" charset="0"/>
            </a:rPr>
            <a:t>IF </a:t>
          </a:r>
          <a:r>
            <a:rPr lang="en-US" sz="1600" b="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DEEP-ORIENTED</a:t>
          </a:r>
          <a:r>
            <a:rPr lang="en-US" sz="1600" b="1" baseline="0">
              <a:latin typeface="Tahoma" panose="020B0604030504040204" pitchFamily="34" charset="0"/>
              <a:ea typeface="Tahoma" panose="020B0604030504040204" pitchFamily="34" charset="0"/>
              <a:cs typeface="Tahoma" panose="020B0604030504040204" pitchFamily="34" charset="0"/>
            </a:rPr>
            <a:t> ON THE POLITICAL </a:t>
          </a:r>
          <a:r>
            <a:rPr lang="en-US" sz="1600" b="1" i="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RIGHT</a:t>
          </a:r>
          <a:r>
            <a:rPr lang="en-US" sz="1600" b="1" baseline="0">
              <a:latin typeface="Tahoma" panose="020B0604030504040204" pitchFamily="34" charset="0"/>
              <a:ea typeface="Tahoma" panose="020B0604030504040204" pitchFamily="34" charset="0"/>
              <a:cs typeface="Tahoma" panose="020B0604030504040204" pitchFamily="34" charset="0"/>
            </a:rPr>
            <a:t>, LISTEN TO THE </a:t>
          </a:r>
          <a:r>
            <a:rPr lang="en-US" sz="1600" b="1" spc="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WIDE-ORIENTED</a:t>
          </a:r>
        </a:p>
        <a:p>
          <a:pPr lvl="0">
            <a:spcBef>
              <a:spcPts val="900"/>
            </a:spcBef>
            <a:spcAft>
              <a:spcPts val="900"/>
            </a:spcAft>
          </a:pPr>
          <a:r>
            <a:rPr lang="en-US" sz="1200" baseline="0">
              <a:latin typeface="Arial Black" panose="020B0A04020102020204" pitchFamily="34" charset="0"/>
              <a:ea typeface="Tahoma" panose="020B0604030504040204" pitchFamily="34" charset="0"/>
              <a:cs typeface="Tahoma" panose="020B0604030504040204" pitchFamily="34" charset="0"/>
            </a:rPr>
            <a:t>Can you feel their </a:t>
          </a:r>
          <a:r>
            <a:rPr lang="en-US" sz="1200" baseline="0">
              <a:ln>
                <a:solidFill>
                  <a:srgbClr val="FFFF00"/>
                </a:solidFill>
              </a:ln>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200" baseline="0">
              <a:latin typeface="Arial Black" panose="020B0A04020102020204" pitchFamily="34" charset="0"/>
              <a:ea typeface="Tahoma" panose="020B0604030504040204" pitchFamily="34" charset="0"/>
              <a:cs typeface="Tahoma" panose="020B0604030504040204" pitchFamily="34" charset="0"/>
            </a:rPr>
            <a:t> without insisting they feel yours first?</a:t>
          </a:r>
        </a:p>
        <a:p>
          <a:pPr>
            <a:spcBef>
              <a:spcPts val="0"/>
            </a:spcBef>
            <a:spcAft>
              <a:spcPts val="1200"/>
            </a:spcAft>
          </a:pPr>
          <a:r>
            <a:rPr lang="en-US" sz="1600" baseline="0">
              <a:latin typeface="Tahoma" panose="020B0604030504040204" pitchFamily="34" charset="0"/>
              <a:ea typeface="Tahoma" panose="020B0604030504040204" pitchFamily="34" charset="0"/>
              <a:cs typeface="Tahoma" panose="020B0604030504040204" pitchFamily="34" charset="0"/>
            </a:rPr>
            <a:t>Their complaint of </a:t>
          </a:r>
          <a:r>
            <a:rPr lang="en-US" sz="16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systemic</a:t>
          </a:r>
          <a:r>
            <a:rPr lang="en-US" sz="1600" baseline="0">
              <a:latin typeface="Tahoma" panose="020B0604030504040204" pitchFamily="34" charset="0"/>
              <a:ea typeface="Tahoma" panose="020B0604030504040204" pitchFamily="34" charset="0"/>
              <a:cs typeface="Tahoma" panose="020B0604030504040204" pitchFamily="34" charset="0"/>
            </a:rPr>
            <a:t> </a:t>
          </a:r>
          <a:r>
            <a:rPr lang="en-US" sz="1600" b="1" baseline="0">
              <a:solidFill>
                <a:srgbClr val="0070C0"/>
              </a:solidFill>
              <a:latin typeface="Tahoma" panose="020B0604030504040204" pitchFamily="34" charset="0"/>
              <a:ea typeface="Tahoma" panose="020B0604030504040204" pitchFamily="34" charset="0"/>
              <a:cs typeface="Tahoma" panose="020B0604030504040204" pitchFamily="34" charset="0"/>
            </a:rPr>
            <a:t>oppression</a:t>
          </a:r>
          <a:r>
            <a:rPr lang="en-US" sz="1600" baseline="0">
              <a:latin typeface="Tahoma" panose="020B0604030504040204" pitchFamily="34" charset="0"/>
              <a:ea typeface="Tahoma" panose="020B0604030504040204" pitchFamily="34" charset="0"/>
              <a:cs typeface="Tahoma" panose="020B0604030504040204" pitchFamily="34" charset="0"/>
            </a:rPr>
            <a:t> is painfully real. </a:t>
          </a:r>
        </a:p>
        <a:p>
          <a:r>
            <a:rPr lang="en-US" sz="1200" baseline="0">
              <a:latin typeface="Tahoma" panose="020B0604030504040204" pitchFamily="34" charset="0"/>
              <a:ea typeface="Tahoma" panose="020B0604030504040204" pitchFamily="34" charset="0"/>
              <a:cs typeface="Tahoma" panose="020B0604030504040204" pitchFamily="34" charset="0"/>
            </a:rPr>
            <a:t>They struggle to warn you of </a:t>
          </a:r>
          <a:r>
            <a:rPr lang="en-US" sz="12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recurring</a:t>
          </a:r>
          <a:r>
            <a:rPr lang="en-US" sz="120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 </a:t>
          </a:r>
          <a:r>
            <a:rPr lang="en-US" sz="1200" baseline="0">
              <a:ln>
                <a:solidFill>
                  <a:srgbClr val="0070C0"/>
                </a:solidFill>
              </a:ln>
              <a:solidFill>
                <a:srgbClr val="0070C0"/>
              </a:solidFill>
              <a:latin typeface="Tahoma" panose="020B0604030504040204" pitchFamily="34" charset="0"/>
              <a:ea typeface="Tahoma" panose="020B0604030504040204" pitchFamily="34" charset="0"/>
              <a:cs typeface="Tahoma" panose="020B0604030504040204" pitchFamily="34" charset="0"/>
            </a:rPr>
            <a:t>trauma</a:t>
          </a:r>
          <a:r>
            <a:rPr lang="en-US" sz="1200" baseline="0">
              <a:latin typeface="Tahoma" panose="020B0604030504040204" pitchFamily="34" charset="0"/>
              <a:ea typeface="Tahoma" panose="020B0604030504040204" pitchFamily="34" charset="0"/>
              <a:cs typeface="Tahoma" panose="020B0604030504040204" pitchFamily="34" charset="0"/>
            </a:rPr>
            <a:t> they endure from violent forms of recurring social exclusion for being different, disadvantaged, dejected. </a:t>
          </a:r>
        </a:p>
        <a:p>
          <a:r>
            <a:rPr lang="en-US" sz="1200" baseline="0">
              <a:solidFill>
                <a:schemeClr val="dk1"/>
              </a:solidFill>
              <a:effectLst>
                <a:glow rad="38100">
                  <a:srgbClr val="00B050"/>
                </a:glow>
              </a:effectLst>
              <a:latin typeface="Tahoma" panose="020B0604030504040204" pitchFamily="34" charset="0"/>
              <a:ea typeface="Tahoma" panose="020B0604030504040204" pitchFamily="34" charset="0"/>
              <a:cs typeface="Tahoma" panose="020B0604030504040204" pitchFamily="34" charset="0"/>
            </a:rPr>
            <a:t>They invite you to be part of the solution, </a:t>
          </a:r>
          <a:r>
            <a:rPr lang="en-US" sz="1200" baseline="0">
              <a:solidFill>
                <a:schemeClr val="dk1"/>
              </a:solidFill>
              <a:effectLst>
                <a:glow rad="38100">
                  <a:srgbClr val="FFFF00"/>
                </a:glow>
              </a:effectLst>
              <a:latin typeface="Tahoma" panose="020B0604030504040204" pitchFamily="34" charset="0"/>
              <a:ea typeface="Tahoma" panose="020B0604030504040204" pitchFamily="34" charset="0"/>
              <a:cs typeface="Tahoma" panose="020B0604030504040204" pitchFamily="34" charset="0"/>
            </a:rPr>
            <a:t>and not complicit with the problem</a:t>
          </a:r>
          <a:r>
            <a:rPr lang="en-US" sz="1200" baseline="0">
              <a:latin typeface="Tahoma" panose="020B0604030504040204" pitchFamily="34" charset="0"/>
              <a:ea typeface="Tahoma" panose="020B0604030504040204" pitchFamily="34" charset="0"/>
              <a:cs typeface="Tahoma" panose="020B0604030504040204" pitchFamily="34" charset="0"/>
            </a:rPr>
            <a:t>.</a:t>
          </a:r>
        </a:p>
        <a:p>
          <a:endParaRPr lang="en-US" sz="1200" baseline="0">
            <a:latin typeface="Tahoma" panose="020B0604030504040204" pitchFamily="34" charset="0"/>
            <a:ea typeface="Tahoma" panose="020B0604030504040204" pitchFamily="34" charset="0"/>
            <a:cs typeface="Tahoma" panose="020B0604030504040204" pitchFamily="34" charset="0"/>
          </a:endParaRPr>
        </a:p>
        <a:p>
          <a:r>
            <a:rPr lang="en-US" sz="1800" baseline="0">
              <a:latin typeface="Tahoma" panose="020B0604030504040204" pitchFamily="34" charset="0"/>
              <a:ea typeface="Tahoma" panose="020B0604030504040204" pitchFamily="34" charset="0"/>
              <a:cs typeface="Tahoma" panose="020B0604030504040204" pitchFamily="34" charset="0"/>
            </a:rPr>
            <a:t>They must </a:t>
          </a:r>
          <a:r>
            <a:rPr lang="en-US" sz="1800" b="1" baseline="0">
              <a:solidFill>
                <a:srgbClr val="0070C0"/>
              </a:solidFill>
              <a:latin typeface="Tahoma" panose="020B0604030504040204" pitchFamily="34" charset="0"/>
              <a:ea typeface="Tahoma" panose="020B0604030504040204" pitchFamily="34" charset="0"/>
              <a:cs typeface="Tahoma" panose="020B0604030504040204" pitchFamily="34" charset="0"/>
            </a:rPr>
            <a:t>relieve</a:t>
          </a:r>
          <a:r>
            <a:rPr lang="en-US" sz="1800" baseline="0">
              <a:latin typeface="Tahoma" panose="020B0604030504040204" pitchFamily="34" charset="0"/>
              <a:ea typeface="Tahoma" panose="020B0604030504040204" pitchFamily="34" charset="0"/>
              <a:cs typeface="Tahoma" panose="020B0604030504040204" pitchFamily="34" charset="0"/>
            </a:rPr>
            <a:t> their</a:t>
          </a:r>
          <a:r>
            <a:rPr lang="en-US" sz="1600" baseline="0">
              <a:latin typeface="Tahoma" panose="020B0604030504040204" pitchFamily="34" charset="0"/>
              <a:ea typeface="Tahoma" panose="020B0604030504040204" pitchFamily="34" charset="0"/>
              <a:cs typeface="Tahoma" panose="020B0604030504040204" pitchFamily="34" charset="0"/>
            </a:rPr>
            <a:t> </a:t>
          </a:r>
          <a:r>
            <a:rPr lang="en-US" sz="1600" i="1" baseline="0">
              <a:latin typeface="Tahoma" panose="020B0604030504040204" pitchFamily="34" charset="0"/>
              <a:ea typeface="Tahoma" panose="020B0604030504040204" pitchFamily="34" charset="0"/>
              <a:cs typeface="Tahoma" panose="020B0604030504040204" pitchFamily="34" charset="0"/>
            </a:rPr>
            <a:t>less</a:t>
          </a:r>
          <a:r>
            <a:rPr lang="en-US" sz="1600" baseline="0">
              <a:latin typeface="Tahoma" panose="020B0604030504040204" pitchFamily="34" charset="0"/>
              <a:ea typeface="Tahoma" panose="020B0604030504040204" pitchFamily="34" charset="0"/>
              <a:cs typeface="Tahoma" panose="020B0604030504040204" pitchFamily="34" charset="0"/>
            </a:rPr>
            <a:t> resolved social-needs.</a:t>
          </a:r>
        </a:p>
        <a:p>
          <a:pPr>
            <a:spcBef>
              <a:spcPts val="600"/>
            </a:spcBef>
            <a:spcAft>
              <a:spcPts val="600"/>
            </a:spcAft>
          </a:pPr>
          <a:r>
            <a:rPr lang="en-US" sz="1200" baseline="0">
              <a:solidFill>
                <a:srgbClr val="0070C0"/>
              </a:solidFill>
              <a:latin typeface="Tahoma" panose="020B0604030504040204" pitchFamily="34" charset="0"/>
              <a:ea typeface="Tahoma" panose="020B0604030504040204" pitchFamily="34" charset="0"/>
              <a:cs typeface="Tahoma" panose="020B0604030504040204" pitchFamily="34" charset="0"/>
            </a:rPr>
            <a:t>They must struggle for equality, they must seek social programs, they must count on government to intercede for the vulnerable, they must push back against historical discrimination with identity politics using tools like intersectionality, multiculturalism and microagressions. </a:t>
          </a:r>
        </a:p>
        <a:p>
          <a:r>
            <a:rPr lang="en-US" sz="1300" spc="-50" baseline="0">
              <a:latin typeface="Tahoma" panose="020B0604030504040204" pitchFamily="34" charset="0"/>
              <a:ea typeface="Tahoma" panose="020B0604030504040204" pitchFamily="34" charset="0"/>
              <a:cs typeface="Tahoma" panose="020B0604030504040204" pitchFamily="34" charset="0"/>
            </a:rPr>
            <a:t>They must because their lives count on these to </a:t>
          </a:r>
          <a:r>
            <a:rPr lang="en-US" sz="1300" b="1" spc="-50" baseline="0">
              <a:solidFill>
                <a:srgbClr val="0070C0"/>
              </a:solidFill>
              <a:latin typeface="Tahoma" panose="020B0604030504040204" pitchFamily="34" charset="0"/>
              <a:ea typeface="Tahoma" panose="020B0604030504040204" pitchFamily="34" charset="0"/>
              <a:cs typeface="Tahoma" panose="020B0604030504040204" pitchFamily="34" charset="0"/>
            </a:rPr>
            <a:t>relieve</a:t>
          </a:r>
          <a:r>
            <a:rPr lang="en-US" sz="1300" spc="-50" baseline="0">
              <a:latin typeface="Tahoma" panose="020B0604030504040204" pitchFamily="34" charset="0"/>
              <a:ea typeface="Tahoma" panose="020B0604030504040204" pitchFamily="34" charset="0"/>
              <a:cs typeface="Tahoma" panose="020B0604030504040204" pitchFamily="34" charset="0"/>
            </a:rPr>
            <a:t> their painfully impacted social-needs. How this painfully impacts you is a separate matter, covered below.</a:t>
          </a:r>
        </a:p>
      </xdr:txBody>
    </xdr:sp>
    <xdr:clientData/>
  </xdr:twoCellAnchor>
  <xdr:twoCellAnchor>
    <xdr:from>
      <xdr:col>1</xdr:col>
      <xdr:colOff>15240</xdr:colOff>
      <xdr:row>507</xdr:row>
      <xdr:rowOff>89497</xdr:rowOff>
    </xdr:from>
    <xdr:to>
      <xdr:col>6</xdr:col>
      <xdr:colOff>464820</xdr:colOff>
      <xdr:row>544</xdr:row>
      <xdr:rowOff>5677</xdr:rowOff>
    </xdr:to>
    <xdr:sp macro="" textlink="">
      <xdr:nvSpPr>
        <xdr:cNvPr id="2295" name="TextBox 2294">
          <a:extLst>
            <a:ext uri="{FF2B5EF4-FFF2-40B4-BE49-F238E27FC236}">
              <a16:creationId xmlns:a16="http://schemas.microsoft.com/office/drawing/2014/main" id="{93BD7C59-B957-4B3B-8C0A-76D873532117}"/>
            </a:ext>
          </a:extLst>
        </xdr:cNvPr>
        <xdr:cNvSpPr txBox="1"/>
      </xdr:nvSpPr>
      <xdr:spPr>
        <a:xfrm>
          <a:off x="137160" y="102067957"/>
          <a:ext cx="2926080" cy="6400800"/>
        </a:xfrm>
        <a:prstGeom prst="rect">
          <a:avLst/>
        </a:prstGeom>
        <a:solidFill>
          <a:srgbClr val="FFFF00">
            <a:alpha val="67000"/>
          </a:srgb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r">
            <a:spcAft>
              <a:spcPts val="600"/>
            </a:spcAft>
          </a:pPr>
          <a:r>
            <a:rPr lang="en-US" sz="1600" b="1" spc="-20" baseline="0">
              <a:solidFill>
                <a:schemeClr val="dk1"/>
              </a:solidFill>
              <a:latin typeface="Tahoma" panose="020B0604030504040204" pitchFamily="34" charset="0"/>
              <a:ea typeface="Tahoma" panose="020B0604030504040204" pitchFamily="34" charset="0"/>
              <a:cs typeface="Tahoma" panose="020B0604030504040204" pitchFamily="34" charset="0"/>
            </a:rPr>
            <a:t>IF </a:t>
          </a:r>
          <a:r>
            <a:rPr lang="en-US" sz="1600" b="1" spc="-2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WIDE-ORIENTED</a:t>
          </a:r>
          <a:r>
            <a:rPr lang="en-US" sz="1600" b="1" spc="-20" baseline="0">
              <a:solidFill>
                <a:schemeClr val="dk1"/>
              </a:solidFill>
              <a:latin typeface="Tahoma" panose="020B0604030504040204" pitchFamily="34" charset="0"/>
              <a:ea typeface="Tahoma" panose="020B0604030504040204" pitchFamily="34" charset="0"/>
              <a:cs typeface="Tahoma" panose="020B0604030504040204" pitchFamily="34" charset="0"/>
            </a:rPr>
            <a:t> ON THE </a:t>
          </a: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POLITICAL </a:t>
          </a:r>
          <a:r>
            <a:rPr lang="en-US" sz="1600" b="1" i="1" spc="0" baseline="0">
              <a:ln>
                <a:solidFill>
                  <a:srgbClr val="0070C0"/>
                </a:solidFill>
              </a:ln>
              <a:solidFill>
                <a:schemeClr val="accent5">
                  <a:lumMod val="75000"/>
                </a:schemeClr>
              </a:solidFill>
              <a:latin typeface="Tahoma" panose="020B0604030504040204" pitchFamily="34" charset="0"/>
              <a:ea typeface="Tahoma" panose="020B0604030504040204" pitchFamily="34" charset="0"/>
              <a:cs typeface="Tahoma" panose="020B0604030504040204" pitchFamily="34" charset="0"/>
            </a:rPr>
            <a:t>LEFT</a:t>
          </a: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 LISTEN TO THE </a:t>
          </a:r>
          <a:r>
            <a:rPr lang="en-US" sz="1600" b="1" baseline="0">
              <a:ln>
                <a:solidFill>
                  <a:srgbClr val="C00000"/>
                </a:solidFill>
              </a:ln>
              <a:solidFill>
                <a:srgbClr val="C80000"/>
              </a:solidFill>
              <a:latin typeface="Tahoma" panose="020B0604030504040204" pitchFamily="34" charset="0"/>
              <a:ea typeface="Tahoma" panose="020B0604030504040204" pitchFamily="34" charset="0"/>
              <a:cs typeface="Tahoma" panose="020B0604030504040204" pitchFamily="34" charset="0"/>
            </a:rPr>
            <a:t>DEEP-ORIENTED</a:t>
          </a:r>
        </a:p>
        <a:p>
          <a:pPr lvl="0" algn="r">
            <a:spcBef>
              <a:spcPts val="900"/>
            </a:spcBef>
            <a:spcAft>
              <a:spcPts val="900"/>
            </a:spcAft>
          </a:pPr>
          <a:r>
            <a:rPr lang="en-US" sz="1200" baseline="0">
              <a:solidFill>
                <a:schemeClr val="dk1"/>
              </a:solidFill>
              <a:latin typeface="Arial Black" panose="020B0A04020102020204" pitchFamily="34" charset="0"/>
              <a:ea typeface="Tahoma" panose="020B0604030504040204" pitchFamily="34" charset="0"/>
              <a:cs typeface="Tahoma" panose="020B0604030504040204" pitchFamily="34" charset="0"/>
            </a:rPr>
            <a:t>Can you feel their </a:t>
          </a:r>
          <a:r>
            <a:rPr lang="en-US" sz="1200" baseline="0">
              <a:ln>
                <a:solidFill>
                  <a:srgbClr val="FFFF00"/>
                </a:solidFill>
              </a:ln>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200" baseline="0">
              <a:solidFill>
                <a:schemeClr val="dk1"/>
              </a:solidFill>
              <a:latin typeface="Arial Black" panose="020B0A04020102020204" pitchFamily="34" charset="0"/>
              <a:ea typeface="Tahoma" panose="020B0604030504040204" pitchFamily="34" charset="0"/>
              <a:cs typeface="Tahoma" panose="020B0604030504040204" pitchFamily="34" charset="0"/>
            </a:rPr>
            <a:t> without insisting they feel yours first?</a:t>
          </a:r>
        </a:p>
        <a:p>
          <a:pPr algn="r">
            <a:spcBef>
              <a:spcPts val="0"/>
            </a:spcBef>
            <a:spcAft>
              <a:spcPts val="1200"/>
            </a:spcAft>
          </a:pPr>
          <a:r>
            <a:rPr lang="en-US" sz="1600" baseline="0">
              <a:solidFill>
                <a:schemeClr val="dk1"/>
              </a:solidFill>
              <a:latin typeface="Tahoma" panose="020B0604030504040204" pitchFamily="34" charset="0"/>
              <a:ea typeface="Tahoma" panose="020B0604030504040204" pitchFamily="34" charset="0"/>
              <a:cs typeface="Tahoma" panose="020B0604030504040204" pitchFamily="34" charset="0"/>
            </a:rPr>
            <a:t>Their resistance to </a:t>
          </a:r>
          <a:r>
            <a:rPr lang="en-US" sz="16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government</a:t>
          </a:r>
          <a:r>
            <a:rPr lang="en-US" sz="160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600" b="1" baseline="0">
              <a:solidFill>
                <a:srgbClr val="C80000"/>
              </a:solidFill>
              <a:latin typeface="Tahoma" panose="020B0604030504040204" pitchFamily="34" charset="0"/>
              <a:ea typeface="Tahoma" panose="020B0604030504040204" pitchFamily="34" charset="0"/>
              <a:cs typeface="Tahoma" panose="020B0604030504040204" pitchFamily="34" charset="0"/>
            </a:rPr>
            <a:t>tyranny</a:t>
          </a:r>
          <a:r>
            <a:rPr lang="en-US" sz="160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600" baseline="0">
              <a:latin typeface="Tahoma" panose="020B0604030504040204" pitchFamily="34" charset="0"/>
              <a:ea typeface="Tahoma" panose="020B0604030504040204" pitchFamily="34" charset="0"/>
              <a:cs typeface="Tahoma" panose="020B0604030504040204" pitchFamily="34" charset="0"/>
            </a:rPr>
            <a:t>is painfully real.</a:t>
          </a:r>
          <a:r>
            <a:rPr lang="en-US" sz="1200" baseline="0">
              <a:latin typeface="Tahoma" panose="020B0604030504040204" pitchFamily="34" charset="0"/>
              <a:ea typeface="Tahoma" panose="020B0604030504040204" pitchFamily="34" charset="0"/>
              <a:cs typeface="Tahoma" panose="020B0604030504040204" pitchFamily="34" charset="0"/>
            </a:rPr>
            <a:t> </a:t>
          </a:r>
        </a:p>
        <a:p>
          <a:pPr algn="r"/>
          <a:r>
            <a:rPr lang="en-US" sz="1200" baseline="0">
              <a:latin typeface="Tahoma" panose="020B0604030504040204" pitchFamily="34" charset="0"/>
              <a:ea typeface="Tahoma" panose="020B0604030504040204" pitchFamily="34" charset="0"/>
              <a:cs typeface="Tahoma" panose="020B0604030504040204" pitchFamily="34" charset="0"/>
            </a:rPr>
            <a:t>They struggle to warn you of </a:t>
          </a:r>
          <a:r>
            <a:rPr lang="en-US" sz="12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mounting</a:t>
          </a:r>
          <a:r>
            <a:rPr lang="en-US" sz="1200" baseline="0">
              <a:ln>
                <a:solidFill>
                  <a:srgbClr val="C80000"/>
                </a:solidFill>
              </a:ln>
              <a:latin typeface="Tahoma" panose="020B0604030504040204" pitchFamily="34" charset="0"/>
              <a:ea typeface="Tahoma" panose="020B0604030504040204" pitchFamily="34" charset="0"/>
              <a:cs typeface="Tahoma" panose="020B0604030504040204" pitchFamily="34" charset="0"/>
            </a:rPr>
            <a:t> </a:t>
          </a:r>
          <a:r>
            <a:rPr lang="en-US" sz="1200" baseline="0">
              <a:ln>
                <a:solidFill>
                  <a:srgbClr val="C80000"/>
                </a:solidFill>
              </a:ln>
              <a:solidFill>
                <a:srgbClr val="C00000"/>
              </a:solidFill>
              <a:latin typeface="Tahoma" panose="020B0604030504040204" pitchFamily="34" charset="0"/>
              <a:ea typeface="Tahoma" panose="020B0604030504040204" pitchFamily="34" charset="0"/>
              <a:cs typeface="Tahoma" panose="020B0604030504040204" pitchFamily="34" charset="0"/>
            </a:rPr>
            <a:t>disintegration</a:t>
          </a:r>
          <a:r>
            <a:rPr lang="en-US" sz="1200" baseline="0">
              <a:latin typeface="Tahoma" panose="020B0604030504040204" pitchFamily="34" charset="0"/>
              <a:ea typeface="Tahoma" panose="020B0604030504040204" pitchFamily="34" charset="0"/>
              <a:cs typeface="Tahoma" panose="020B0604030504040204" pitchFamily="34" charset="0"/>
            </a:rPr>
            <a:t> they endure from coercive government pressures on their once cohesive families, neighborhoods, towns. </a:t>
          </a:r>
          <a:r>
            <a:rPr lang="en-US" sz="1200" baseline="0">
              <a:effectLst>
                <a:glow rad="38100">
                  <a:srgbClr val="00B050"/>
                </a:glow>
              </a:effectLst>
              <a:latin typeface="Tahoma" panose="020B0604030504040204" pitchFamily="34" charset="0"/>
              <a:ea typeface="Tahoma" panose="020B0604030504040204" pitchFamily="34" charset="0"/>
              <a:cs typeface="Tahoma" panose="020B0604030504040204" pitchFamily="34" charset="0"/>
            </a:rPr>
            <a:t>They invite you to be part of the solution, </a:t>
          </a:r>
          <a:r>
            <a:rPr lang="en-US" sz="1200" baseline="0">
              <a:effectLst>
                <a:glow rad="38100">
                  <a:srgbClr val="FFFF00"/>
                </a:glow>
              </a:effectLst>
              <a:latin typeface="Tahoma" panose="020B0604030504040204" pitchFamily="34" charset="0"/>
              <a:ea typeface="Tahoma" panose="020B0604030504040204" pitchFamily="34" charset="0"/>
              <a:cs typeface="Tahoma" panose="020B0604030504040204" pitchFamily="34" charset="0"/>
            </a:rPr>
            <a:t>and not complicit with the problem</a:t>
          </a:r>
          <a:r>
            <a:rPr lang="en-US" sz="1200" baseline="0">
              <a:latin typeface="Tahoma" panose="020B0604030504040204" pitchFamily="34" charset="0"/>
              <a:ea typeface="Tahoma" panose="020B0604030504040204" pitchFamily="34" charset="0"/>
              <a:cs typeface="Tahoma" panose="020B0604030504040204" pitchFamily="34" charset="0"/>
            </a:rPr>
            <a:t>.</a:t>
          </a:r>
        </a:p>
        <a:p>
          <a:pPr algn="r"/>
          <a:endParaRPr lang="en-US" sz="1200" baseline="0">
            <a:latin typeface="Tahoma" panose="020B0604030504040204" pitchFamily="34" charset="0"/>
            <a:ea typeface="Tahoma" panose="020B0604030504040204" pitchFamily="34" charset="0"/>
            <a:cs typeface="Tahoma" panose="020B0604030504040204" pitchFamily="34" charset="0"/>
          </a:endParaRPr>
        </a:p>
        <a:p>
          <a:pPr algn="r"/>
          <a:r>
            <a:rPr lang="en-US" sz="1800" baseline="0">
              <a:latin typeface="Tahoma" panose="020B0604030504040204" pitchFamily="34" charset="0"/>
              <a:ea typeface="Tahoma" panose="020B0604030504040204" pitchFamily="34" charset="0"/>
              <a:cs typeface="Tahoma" panose="020B0604030504040204" pitchFamily="34" charset="0"/>
            </a:rPr>
            <a:t>They must </a:t>
          </a:r>
          <a:r>
            <a:rPr lang="en-US" sz="1800" b="1" baseline="0">
              <a:solidFill>
                <a:srgbClr val="C80000"/>
              </a:solidFill>
              <a:latin typeface="Tahoma" panose="020B0604030504040204" pitchFamily="34" charset="0"/>
              <a:ea typeface="Tahoma" panose="020B0604030504040204" pitchFamily="34" charset="0"/>
              <a:cs typeface="Tahoma" panose="020B0604030504040204" pitchFamily="34" charset="0"/>
            </a:rPr>
            <a:t>guard</a:t>
          </a:r>
          <a:r>
            <a:rPr lang="en-US" sz="1800" baseline="0">
              <a:latin typeface="Tahoma" panose="020B0604030504040204" pitchFamily="34" charset="0"/>
              <a:ea typeface="Tahoma" panose="020B0604030504040204" pitchFamily="34" charset="0"/>
              <a:cs typeface="Tahoma" panose="020B0604030504040204" pitchFamily="34" charset="0"/>
            </a:rPr>
            <a:t> their </a:t>
          </a:r>
          <a:r>
            <a:rPr lang="en-US" sz="1600" i="1" baseline="0">
              <a:latin typeface="Tahoma" panose="020B0604030504040204" pitchFamily="34" charset="0"/>
              <a:ea typeface="Tahoma" panose="020B0604030504040204" pitchFamily="34" charset="0"/>
              <a:cs typeface="Tahoma" panose="020B0604030504040204" pitchFamily="34" charset="0"/>
            </a:rPr>
            <a:t>more</a:t>
          </a:r>
          <a:r>
            <a:rPr lang="en-US" sz="1600" baseline="0">
              <a:latin typeface="Tahoma" panose="020B0604030504040204" pitchFamily="34" charset="0"/>
              <a:ea typeface="Tahoma" panose="020B0604030504040204" pitchFamily="34" charset="0"/>
              <a:cs typeface="Tahoma" panose="020B0604030504040204" pitchFamily="34" charset="0"/>
            </a:rPr>
            <a:t> resolved social-needs. </a:t>
          </a:r>
        </a:p>
        <a:p>
          <a:pPr algn="r">
            <a:spcBef>
              <a:spcPts val="600"/>
            </a:spcBef>
            <a:spcAft>
              <a:spcPts val="600"/>
            </a:spcAft>
          </a:pPr>
          <a:r>
            <a:rPr lang="en-US" sz="1200" baseline="0">
              <a:solidFill>
                <a:srgbClr val="C00000"/>
              </a:solidFill>
              <a:latin typeface="Tahoma" panose="020B0604030504040204" pitchFamily="34" charset="0"/>
              <a:ea typeface="Tahoma" panose="020B0604030504040204" pitchFamily="34" charset="0"/>
              <a:cs typeface="Tahoma" panose="020B0604030504040204" pitchFamily="34" charset="0"/>
            </a:rPr>
            <a:t>They must conserve their traditionally loyal relationships, they must guard their loved ones from individual threats of violence, they must protect their hard-earned property, they must preserve free enterprise, and resist any outside threats to their working way of cohesive life.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algn="r"/>
          <a:r>
            <a:rPr lang="en-US" sz="1300" spc="-50" baseline="0">
              <a:latin typeface="Tahoma" panose="020B0604030504040204" pitchFamily="34" charset="0"/>
              <a:ea typeface="Tahoma" panose="020B0604030504040204" pitchFamily="34" charset="0"/>
              <a:cs typeface="Tahoma" panose="020B0604030504040204" pitchFamily="34" charset="0"/>
            </a:rPr>
            <a:t>They must because their lives count on these to </a:t>
          </a:r>
          <a:r>
            <a:rPr lang="en-US" sz="1300" b="1" spc="-50" baseline="0">
              <a:solidFill>
                <a:srgbClr val="C80000"/>
              </a:solidFill>
              <a:latin typeface="Tahoma" panose="020B0604030504040204" pitchFamily="34" charset="0"/>
              <a:ea typeface="Tahoma" panose="020B0604030504040204" pitchFamily="34" charset="0"/>
              <a:cs typeface="Tahoma" panose="020B0604030504040204" pitchFamily="34" charset="0"/>
            </a:rPr>
            <a:t>guard</a:t>
          </a:r>
          <a:r>
            <a:rPr lang="en-US" sz="1300" spc="-50" baseline="0">
              <a:latin typeface="Tahoma" panose="020B0604030504040204" pitchFamily="34" charset="0"/>
              <a:ea typeface="Tahoma" panose="020B0604030504040204" pitchFamily="34" charset="0"/>
              <a:cs typeface="Tahoma" panose="020B0604030504040204" pitchFamily="34" charset="0"/>
            </a:rPr>
            <a:t> their painfully impacted social-needs. How this painfully impacts </a:t>
          </a:r>
          <a:r>
            <a:rPr lang="en-US" sz="1300" spc="-60" baseline="0">
              <a:latin typeface="Tahoma" panose="020B0604030504040204" pitchFamily="34" charset="0"/>
              <a:ea typeface="Tahoma" panose="020B0604030504040204" pitchFamily="34" charset="0"/>
              <a:cs typeface="Tahoma" panose="020B0604030504040204" pitchFamily="34" charset="0"/>
            </a:rPr>
            <a:t>you is a separate matter,</a:t>
          </a:r>
          <a:r>
            <a:rPr lang="en-US" sz="1300" spc="-50" baseline="0">
              <a:latin typeface="Tahoma" panose="020B0604030504040204" pitchFamily="34" charset="0"/>
              <a:ea typeface="Tahoma" panose="020B0604030504040204" pitchFamily="34" charset="0"/>
              <a:cs typeface="Tahoma" panose="020B0604030504040204" pitchFamily="34" charset="0"/>
            </a:rPr>
            <a:t> covered below.</a:t>
          </a:r>
        </a:p>
      </xdr:txBody>
    </xdr:sp>
    <xdr:clientData/>
  </xdr:twoCellAnchor>
  <xdr:twoCellAnchor>
    <xdr:from>
      <xdr:col>1</xdr:col>
      <xdr:colOff>30480</xdr:colOff>
      <xdr:row>548</xdr:row>
      <xdr:rowOff>91440</xdr:rowOff>
    </xdr:from>
    <xdr:to>
      <xdr:col>12</xdr:col>
      <xdr:colOff>434340</xdr:colOff>
      <xdr:row>552</xdr:row>
      <xdr:rowOff>76200</xdr:rowOff>
    </xdr:to>
    <xdr:sp macro="" textlink="">
      <xdr:nvSpPr>
        <xdr:cNvPr id="18" name="Rectangle: Rounded Corners 17">
          <a:extLst>
            <a:ext uri="{FF2B5EF4-FFF2-40B4-BE49-F238E27FC236}">
              <a16:creationId xmlns:a16="http://schemas.microsoft.com/office/drawing/2014/main" id="{5062E54A-BB19-43AB-9341-3F0C2D76B71B}"/>
            </a:ext>
          </a:extLst>
        </xdr:cNvPr>
        <xdr:cNvSpPr/>
      </xdr:nvSpPr>
      <xdr:spPr>
        <a:xfrm>
          <a:off x="152400" y="92247720"/>
          <a:ext cx="5852160" cy="685800"/>
        </a:xfrm>
        <a:prstGeom prst="roundRect">
          <a:avLst>
            <a:gd name="adj" fmla="val 31111"/>
          </a:avLst>
        </a:prstGeom>
        <a:solidFill>
          <a:srgbClr val="7030A0"/>
        </a:solidFill>
        <a:ln w="28575">
          <a:solidFill>
            <a:srgbClr val="FF99FF"/>
          </a:solidFill>
        </a:ln>
        <a:effectLst>
          <a:outerShdw blurRad="50800" dist="38100" dir="5400000" algn="t" rotWithShape="0">
            <a:prstClr val="black">
              <a:alpha val="40000"/>
            </a:prstClr>
          </a:outerShdw>
        </a:effectLst>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685800" tIns="0" rIns="6858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FF99FF"/>
              </a:solidFill>
              <a:effectLst>
                <a:outerShdw blurRad="50800" dist="38100" dir="5400000" algn="t" rotWithShape="0">
                  <a:srgbClr val="000000">
                    <a:alpha val="40000"/>
                  </a:srgbClr>
                </a:outerShdw>
              </a:effectLst>
              <a:latin typeface="Tahoma" panose="020B0604030504040204" pitchFamily="34" charset="0"/>
              <a:ea typeface="Tahoma" panose="020B0604030504040204" pitchFamily="34" charset="0"/>
              <a:cs typeface="Tahoma" panose="020B0604030504040204" pitchFamily="34" charset="0"/>
            </a:rPr>
            <a:t>Those forcibly opposing the needs of another easily becomes the evil they fear in the other.</a:t>
          </a:r>
          <a:endParaRPr lang="en-US" sz="1400">
            <a:solidFill>
              <a:srgbClr val="FF99FF"/>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25615</xdr:colOff>
      <xdr:row>461</xdr:row>
      <xdr:rowOff>30461</xdr:rowOff>
    </xdr:from>
    <xdr:to>
      <xdr:col>6</xdr:col>
      <xdr:colOff>444715</xdr:colOff>
      <xdr:row>483</xdr:row>
      <xdr:rowOff>91362</xdr:rowOff>
    </xdr:to>
    <xdr:grpSp>
      <xdr:nvGrpSpPr>
        <xdr:cNvPr id="2338" name="Group 2337">
          <a:extLst>
            <a:ext uri="{FF2B5EF4-FFF2-40B4-BE49-F238E27FC236}">
              <a16:creationId xmlns:a16="http://schemas.microsoft.com/office/drawing/2014/main" id="{5A93CEDA-41D1-49CE-875C-53C04FE02B54}"/>
            </a:ext>
          </a:extLst>
        </xdr:cNvPr>
        <xdr:cNvGrpSpPr>
          <a:grpSpLocks noChangeAspect="1"/>
        </xdr:cNvGrpSpPr>
      </xdr:nvGrpSpPr>
      <xdr:grpSpPr>
        <a:xfrm>
          <a:off x="25615" y="93687881"/>
          <a:ext cx="3017520" cy="3916621"/>
          <a:chOff x="16390877" y="104371619"/>
          <a:chExt cx="3394451" cy="4176376"/>
        </a:xfrm>
      </xdr:grpSpPr>
      <xdr:sp macro="" textlink="">
        <xdr:nvSpPr>
          <xdr:cNvPr id="2340" name="Speech Bubble: Oval 2339">
            <a:extLst>
              <a:ext uri="{FF2B5EF4-FFF2-40B4-BE49-F238E27FC236}">
                <a16:creationId xmlns:a16="http://schemas.microsoft.com/office/drawing/2014/main" id="{90DC84F4-928F-4D86-A22E-E122EE6EABEA}"/>
              </a:ext>
            </a:extLst>
          </xdr:cNvPr>
          <xdr:cNvSpPr/>
        </xdr:nvSpPr>
        <xdr:spPr>
          <a:xfrm>
            <a:off x="16390877" y="104371619"/>
            <a:ext cx="3394451" cy="926292"/>
          </a:xfrm>
          <a:prstGeom prst="wedgeEllipseCallout">
            <a:avLst>
              <a:gd name="adj1" fmla="val -26576"/>
              <a:gd name="adj2" fmla="val 97459"/>
            </a:avLst>
          </a:prstGeom>
          <a:solidFill>
            <a:srgbClr val="0070C0"/>
          </a:solidFill>
          <a:ln>
            <a:solidFill>
              <a:srgbClr val="0070C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nvGrpSpPr>
          <xdr:cNvPr id="2339" name="Group 2338">
            <a:extLst>
              <a:ext uri="{FF2B5EF4-FFF2-40B4-BE49-F238E27FC236}">
                <a16:creationId xmlns:a16="http://schemas.microsoft.com/office/drawing/2014/main" id="{A8C40032-0C1E-4334-AE1C-E34948B06BB7}"/>
              </a:ext>
            </a:extLst>
          </xdr:cNvPr>
          <xdr:cNvGrpSpPr/>
        </xdr:nvGrpSpPr>
        <xdr:grpSpPr>
          <a:xfrm>
            <a:off x="16602074" y="105804805"/>
            <a:ext cx="1053296" cy="2743190"/>
            <a:chOff x="16602074" y="105804805"/>
            <a:chExt cx="1053296" cy="2743190"/>
          </a:xfrm>
        </xdr:grpSpPr>
        <xdr:grpSp>
          <xdr:nvGrpSpPr>
            <xdr:cNvPr id="2341" name="Group 2340">
              <a:extLst>
                <a:ext uri="{FF2B5EF4-FFF2-40B4-BE49-F238E27FC236}">
                  <a16:creationId xmlns:a16="http://schemas.microsoft.com/office/drawing/2014/main" id="{70502AAB-3390-48D6-9A8A-988F6DA5D7A9}"/>
                </a:ext>
              </a:extLst>
            </xdr:cNvPr>
            <xdr:cNvGrpSpPr>
              <a:grpSpLocks noChangeAspect="1"/>
            </xdr:cNvGrpSpPr>
          </xdr:nvGrpSpPr>
          <xdr:grpSpPr>
            <a:xfrm>
              <a:off x="16602074" y="105804805"/>
              <a:ext cx="1053296" cy="2743190"/>
              <a:chOff x="4819649" y="105558344"/>
              <a:chExt cx="2600325" cy="6772262"/>
            </a:xfrm>
            <a:solidFill>
              <a:srgbClr val="00B0F0"/>
            </a:solidFill>
          </xdr:grpSpPr>
          <xdr:sp macro="" textlink="">
            <xdr:nvSpPr>
              <xdr:cNvPr id="2346" name="Rectangle: Rounded Corners 2345">
                <a:extLst>
                  <a:ext uri="{FF2B5EF4-FFF2-40B4-BE49-F238E27FC236}">
                    <a16:creationId xmlns:a16="http://schemas.microsoft.com/office/drawing/2014/main" id="{5DC0A090-CD18-4E0E-BEED-8B6C035CE1C2}"/>
                  </a:ext>
                </a:extLst>
              </xdr:cNvPr>
              <xdr:cNvSpPr/>
            </xdr:nvSpPr>
            <xdr:spPr>
              <a:xfrm>
                <a:off x="4819649" y="107206134"/>
                <a:ext cx="457199" cy="228600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7" name="Rectangle: Rounded Corners 2346">
                <a:extLst>
                  <a:ext uri="{FF2B5EF4-FFF2-40B4-BE49-F238E27FC236}">
                    <a16:creationId xmlns:a16="http://schemas.microsoft.com/office/drawing/2014/main" id="{7040D19A-387F-4371-81A3-866AA131F35A}"/>
                  </a:ext>
                </a:extLst>
              </xdr:cNvPr>
              <xdr:cNvSpPr/>
            </xdr:nvSpPr>
            <xdr:spPr>
              <a:xfrm>
                <a:off x="6962775" y="107206134"/>
                <a:ext cx="457199" cy="228600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8" name="Rectangle: Rounded Corners 2347">
                <a:extLst>
                  <a:ext uri="{FF2B5EF4-FFF2-40B4-BE49-F238E27FC236}">
                    <a16:creationId xmlns:a16="http://schemas.microsoft.com/office/drawing/2014/main" id="{3F9BE4B4-C3FF-4721-B011-14351BFE27B8}"/>
                  </a:ext>
                </a:extLst>
              </xdr:cNvPr>
              <xdr:cNvSpPr/>
            </xdr:nvSpPr>
            <xdr:spPr>
              <a:xfrm rot="16200000">
                <a:off x="5553073" y="106139349"/>
                <a:ext cx="1133480" cy="2581277"/>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49" name="Rectangle: Rounded Corners 2348">
                <a:extLst>
                  <a:ext uri="{FF2B5EF4-FFF2-40B4-BE49-F238E27FC236}">
                    <a16:creationId xmlns:a16="http://schemas.microsoft.com/office/drawing/2014/main" id="{E68CCF10-88F6-4E3C-9C38-4B78C0767D55}"/>
                  </a:ext>
                </a:extLst>
              </xdr:cNvPr>
              <xdr:cNvSpPr/>
            </xdr:nvSpPr>
            <xdr:spPr>
              <a:xfrm rot="16200000">
                <a:off x="5557836" y="105553582"/>
                <a:ext cx="1133480"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0" name="Rectangle: Rounded Corners 2349">
                <a:extLst>
                  <a:ext uri="{FF2B5EF4-FFF2-40B4-BE49-F238E27FC236}">
                    <a16:creationId xmlns:a16="http://schemas.microsoft.com/office/drawing/2014/main" id="{507CBA5E-094D-49EC-B692-73A348ADED74}"/>
                  </a:ext>
                </a:extLst>
              </xdr:cNvPr>
              <xdr:cNvSpPr/>
            </xdr:nvSpPr>
            <xdr:spPr>
              <a:xfrm rot="16200000">
                <a:off x="5210177" y="108006242"/>
                <a:ext cx="1828801"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1" name="Rectangle: Rounded Corners 2350">
                <a:extLst>
                  <a:ext uri="{FF2B5EF4-FFF2-40B4-BE49-F238E27FC236}">
                    <a16:creationId xmlns:a16="http://schemas.microsoft.com/office/drawing/2014/main" id="{1D3477AE-79F8-43CC-9B1C-D88128635236}"/>
                  </a:ext>
                </a:extLst>
              </xdr:cNvPr>
              <xdr:cNvSpPr/>
            </xdr:nvSpPr>
            <xdr:spPr>
              <a:xfrm>
                <a:off x="5419726" y="107301392"/>
                <a:ext cx="640079" cy="5029214"/>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52" name="Rectangle: Rounded Corners 2351">
                <a:extLst>
                  <a:ext uri="{FF2B5EF4-FFF2-40B4-BE49-F238E27FC236}">
                    <a16:creationId xmlns:a16="http://schemas.microsoft.com/office/drawing/2014/main" id="{C4DB890A-B445-4B1E-ADB1-30592E95C439}"/>
                  </a:ext>
                </a:extLst>
              </xdr:cNvPr>
              <xdr:cNvSpPr/>
            </xdr:nvSpPr>
            <xdr:spPr>
              <a:xfrm>
                <a:off x="6200775" y="107301389"/>
                <a:ext cx="640079" cy="5029215"/>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42" name="Group 2341">
              <a:extLst>
                <a:ext uri="{FF2B5EF4-FFF2-40B4-BE49-F238E27FC236}">
                  <a16:creationId xmlns:a16="http://schemas.microsoft.com/office/drawing/2014/main" id="{FEE400FC-E3E6-4489-B979-55EF4D868BBE}"/>
                </a:ext>
              </a:extLst>
            </xdr:cNvPr>
            <xdr:cNvGrpSpPr/>
          </xdr:nvGrpSpPr>
          <xdr:grpSpPr>
            <a:xfrm>
              <a:off x="16655688" y="106437442"/>
              <a:ext cx="953589" cy="1109382"/>
              <a:chOff x="1638300" y="401840"/>
              <a:chExt cx="1112520" cy="1371600"/>
            </a:xfrm>
          </xdr:grpSpPr>
          <xdr:sp macro="" textlink="">
            <xdr:nvSpPr>
              <xdr:cNvPr id="2343" name="Rectangle 2342">
                <a:extLst>
                  <a:ext uri="{FF2B5EF4-FFF2-40B4-BE49-F238E27FC236}">
                    <a16:creationId xmlns:a16="http://schemas.microsoft.com/office/drawing/2014/main" id="{71854A74-6127-42DF-81EE-138E42170FB8}"/>
                  </a:ext>
                </a:extLst>
              </xdr:cNvPr>
              <xdr:cNvSpPr/>
            </xdr:nvSpPr>
            <xdr:spPr>
              <a:xfrm>
                <a:off x="1638300" y="401840"/>
                <a:ext cx="457200" cy="1371600"/>
              </a:xfrm>
              <a:prstGeom prst="rect">
                <a:avLst/>
              </a:prstGeom>
              <a:gradFill>
                <a:gsLst>
                  <a:gs pos="0">
                    <a:schemeClr val="bg1">
                      <a:lumMod val="95000"/>
                    </a:schemeClr>
                  </a:gs>
                  <a:gs pos="29000">
                    <a:schemeClr val="bg1">
                      <a:lumMod val="95000"/>
                    </a:schemeClr>
                  </a:gs>
                  <a:gs pos="30000">
                    <a:schemeClr val="accent6">
                      <a:lumMod val="40000"/>
                      <a:lumOff val="60000"/>
                    </a:schemeClr>
                  </a:gs>
                  <a:gs pos="100000">
                    <a:schemeClr val="accent6">
                      <a:lumMod val="60000"/>
                      <a:lumOff val="40000"/>
                    </a:schemeClr>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44" name="Rectangle 2343">
                <a:extLst>
                  <a:ext uri="{FF2B5EF4-FFF2-40B4-BE49-F238E27FC236}">
                    <a16:creationId xmlns:a16="http://schemas.microsoft.com/office/drawing/2014/main" id="{70DB0780-6D66-4E9C-8576-3740ADCA1D6D}"/>
                  </a:ext>
                </a:extLst>
              </xdr:cNvPr>
              <xdr:cNvSpPr/>
            </xdr:nvSpPr>
            <xdr:spPr>
              <a:xfrm>
                <a:off x="2293620" y="401840"/>
                <a:ext cx="457200" cy="1371600"/>
              </a:xfrm>
              <a:prstGeom prst="rect">
                <a:avLst/>
              </a:prstGeom>
              <a:gradFill>
                <a:gsLst>
                  <a:gs pos="0">
                    <a:schemeClr val="bg1">
                      <a:lumMod val="95000"/>
                    </a:schemeClr>
                  </a:gs>
                  <a:gs pos="39000">
                    <a:schemeClr val="bg1">
                      <a:lumMod val="95000"/>
                    </a:schemeClr>
                  </a:gs>
                  <a:gs pos="40000">
                    <a:srgbClr val="F0CDFF"/>
                  </a:gs>
                  <a:gs pos="100000">
                    <a:srgbClr val="D7B9FF"/>
                  </a:gs>
                </a:gsLst>
                <a:lin ang="5400000" scaled="1"/>
              </a:gradFill>
              <a:ln>
                <a:no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45" name="Straight Connector 2344">
                <a:extLst>
                  <a:ext uri="{FF2B5EF4-FFF2-40B4-BE49-F238E27FC236}">
                    <a16:creationId xmlns:a16="http://schemas.microsoft.com/office/drawing/2014/main" id="{364AE89D-4225-40DC-BBB3-4C0B33C1383C}"/>
                  </a:ext>
                </a:extLst>
              </xdr:cNvPr>
              <xdr:cNvCxnSpPr/>
            </xdr:nvCxnSpPr>
            <xdr:spPr>
              <a:xfrm flipH="1" flipV="1">
                <a:off x="2095500" y="820335"/>
                <a:ext cx="198120" cy="129739"/>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7</xdr:col>
      <xdr:colOff>45717</xdr:colOff>
      <xdr:row>461</xdr:row>
      <xdr:rowOff>30461</xdr:rowOff>
    </xdr:from>
    <xdr:to>
      <xdr:col>13</xdr:col>
      <xdr:colOff>91437</xdr:colOff>
      <xdr:row>483</xdr:row>
      <xdr:rowOff>106665</xdr:rowOff>
    </xdr:to>
    <xdr:grpSp>
      <xdr:nvGrpSpPr>
        <xdr:cNvPr id="2353" name="Group 2352">
          <a:extLst>
            <a:ext uri="{FF2B5EF4-FFF2-40B4-BE49-F238E27FC236}">
              <a16:creationId xmlns:a16="http://schemas.microsoft.com/office/drawing/2014/main" id="{F3F5C7BC-B185-4F09-89FE-FA843D191627}"/>
            </a:ext>
          </a:extLst>
        </xdr:cNvPr>
        <xdr:cNvGrpSpPr>
          <a:grpSpLocks noChangeAspect="1"/>
        </xdr:cNvGrpSpPr>
      </xdr:nvGrpSpPr>
      <xdr:grpSpPr>
        <a:xfrm>
          <a:off x="3139437" y="93687881"/>
          <a:ext cx="3017520" cy="3931924"/>
          <a:chOff x="15792437" y="104350839"/>
          <a:chExt cx="3360336" cy="4157901"/>
        </a:xfrm>
      </xdr:grpSpPr>
      <xdr:grpSp>
        <xdr:nvGrpSpPr>
          <xdr:cNvPr id="2354" name="Group 2353">
            <a:extLst>
              <a:ext uri="{FF2B5EF4-FFF2-40B4-BE49-F238E27FC236}">
                <a16:creationId xmlns:a16="http://schemas.microsoft.com/office/drawing/2014/main" id="{4D14D0BB-EAF0-4193-9682-1CF2D02702B1}"/>
              </a:ext>
            </a:extLst>
          </xdr:cNvPr>
          <xdr:cNvGrpSpPr/>
        </xdr:nvGrpSpPr>
        <xdr:grpSpPr>
          <a:xfrm>
            <a:off x="17926049" y="105765540"/>
            <a:ext cx="1053296" cy="2743200"/>
            <a:chOff x="17926049" y="105765540"/>
            <a:chExt cx="1053296" cy="2743200"/>
          </a:xfrm>
        </xdr:grpSpPr>
        <xdr:grpSp>
          <xdr:nvGrpSpPr>
            <xdr:cNvPr id="2356" name="Group 2355">
              <a:extLst>
                <a:ext uri="{FF2B5EF4-FFF2-40B4-BE49-F238E27FC236}">
                  <a16:creationId xmlns:a16="http://schemas.microsoft.com/office/drawing/2014/main" id="{ABB998DE-2463-4DA9-9BA2-BE15FBB4AB85}"/>
                </a:ext>
              </a:extLst>
            </xdr:cNvPr>
            <xdr:cNvGrpSpPr>
              <a:grpSpLocks noChangeAspect="1"/>
            </xdr:cNvGrpSpPr>
          </xdr:nvGrpSpPr>
          <xdr:grpSpPr>
            <a:xfrm>
              <a:off x="17926049" y="105765540"/>
              <a:ext cx="1053296" cy="2743200"/>
              <a:chOff x="4819649" y="105531775"/>
              <a:chExt cx="2600325" cy="6772276"/>
            </a:xfrm>
            <a:solidFill>
              <a:srgbClr val="FF7171"/>
            </a:solidFill>
          </xdr:grpSpPr>
          <xdr:sp macro="" textlink="">
            <xdr:nvSpPr>
              <xdr:cNvPr id="2361" name="Rectangle: Rounded Corners 2360">
                <a:extLst>
                  <a:ext uri="{FF2B5EF4-FFF2-40B4-BE49-F238E27FC236}">
                    <a16:creationId xmlns:a16="http://schemas.microsoft.com/office/drawing/2014/main" id="{339AAA8C-A4F1-4394-9ACE-BB2C0F1D6D05}"/>
                  </a:ext>
                </a:extLst>
              </xdr:cNvPr>
              <xdr:cNvSpPr/>
            </xdr:nvSpPr>
            <xdr:spPr>
              <a:xfrm>
                <a:off x="4819649" y="107179603"/>
                <a:ext cx="457201" cy="2286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2" name="Rectangle: Rounded Corners 2361">
                <a:extLst>
                  <a:ext uri="{FF2B5EF4-FFF2-40B4-BE49-F238E27FC236}">
                    <a16:creationId xmlns:a16="http://schemas.microsoft.com/office/drawing/2014/main" id="{DC2F1F6C-BB5B-4E1C-AA3F-2A2CDBF0402E}"/>
                  </a:ext>
                </a:extLst>
              </xdr:cNvPr>
              <xdr:cNvSpPr/>
            </xdr:nvSpPr>
            <xdr:spPr>
              <a:xfrm>
                <a:off x="6962773" y="107179603"/>
                <a:ext cx="457201" cy="2286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3" name="Rectangle: Rounded Corners 2362">
                <a:extLst>
                  <a:ext uri="{FF2B5EF4-FFF2-40B4-BE49-F238E27FC236}">
                    <a16:creationId xmlns:a16="http://schemas.microsoft.com/office/drawing/2014/main" id="{6350681D-AB05-42CA-89D2-93DD38F7D6C4}"/>
                  </a:ext>
                </a:extLst>
              </xdr:cNvPr>
              <xdr:cNvSpPr/>
            </xdr:nvSpPr>
            <xdr:spPr>
              <a:xfrm rot="16200000">
                <a:off x="5553074" y="106112802"/>
                <a:ext cx="1133478"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4" name="Rectangle: Rounded Corners 2363">
                <a:extLst>
                  <a:ext uri="{FF2B5EF4-FFF2-40B4-BE49-F238E27FC236}">
                    <a16:creationId xmlns:a16="http://schemas.microsoft.com/office/drawing/2014/main" id="{0CA485DD-248C-4546-9628-F604073AED15}"/>
                  </a:ext>
                </a:extLst>
              </xdr:cNvPr>
              <xdr:cNvSpPr/>
            </xdr:nvSpPr>
            <xdr:spPr>
              <a:xfrm rot="16200000">
                <a:off x="5557838" y="105527012"/>
                <a:ext cx="1133478" cy="1143003"/>
              </a:xfrm>
              <a:prstGeom prst="roundRect">
                <a:avLst>
                  <a:gd name="adj" fmla="val 47917"/>
                </a:avLst>
              </a:prstGeom>
              <a:solidFill>
                <a:srgbClr val="FF505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5" name="Rectangle: Rounded Corners 2364">
                <a:extLst>
                  <a:ext uri="{FF2B5EF4-FFF2-40B4-BE49-F238E27FC236}">
                    <a16:creationId xmlns:a16="http://schemas.microsoft.com/office/drawing/2014/main" id="{E06EC083-EEEE-4CE7-91CC-1C766491C3F6}"/>
                  </a:ext>
                </a:extLst>
              </xdr:cNvPr>
              <xdr:cNvSpPr/>
            </xdr:nvSpPr>
            <xdr:spPr>
              <a:xfrm rot="16200000">
                <a:off x="5210177" y="107979697"/>
                <a:ext cx="1828800"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6" name="Rectangle: Rounded Corners 2365">
                <a:extLst>
                  <a:ext uri="{FF2B5EF4-FFF2-40B4-BE49-F238E27FC236}">
                    <a16:creationId xmlns:a16="http://schemas.microsoft.com/office/drawing/2014/main" id="{CC7BF875-BDED-4A05-BACA-3391764C44F4}"/>
                  </a:ext>
                </a:extLst>
              </xdr:cNvPr>
              <xdr:cNvSpPr/>
            </xdr:nvSpPr>
            <xdr:spPr>
              <a:xfrm>
                <a:off x="5419725" y="107274852"/>
                <a:ext cx="640080" cy="5029199"/>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2367" name="Rectangle: Rounded Corners 2366">
                <a:extLst>
                  <a:ext uri="{FF2B5EF4-FFF2-40B4-BE49-F238E27FC236}">
                    <a16:creationId xmlns:a16="http://schemas.microsoft.com/office/drawing/2014/main" id="{04029DE1-BBC8-4348-9CF2-58555ED5B022}"/>
                  </a:ext>
                </a:extLst>
              </xdr:cNvPr>
              <xdr:cNvSpPr/>
            </xdr:nvSpPr>
            <xdr:spPr>
              <a:xfrm>
                <a:off x="6200776" y="107274852"/>
                <a:ext cx="640080" cy="5029199"/>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2357" name="Group 2356">
              <a:extLst>
                <a:ext uri="{FF2B5EF4-FFF2-40B4-BE49-F238E27FC236}">
                  <a16:creationId xmlns:a16="http://schemas.microsoft.com/office/drawing/2014/main" id="{65A2AB7B-C338-4CF3-B070-5D69C028BC4F}"/>
                </a:ext>
              </a:extLst>
            </xdr:cNvPr>
            <xdr:cNvGrpSpPr/>
          </xdr:nvGrpSpPr>
          <xdr:grpSpPr>
            <a:xfrm>
              <a:off x="17977758" y="106398109"/>
              <a:ext cx="953589" cy="1109382"/>
              <a:chOff x="1638300" y="388557"/>
              <a:chExt cx="1112520" cy="1371600"/>
            </a:xfrm>
          </xdr:grpSpPr>
          <xdr:sp macro="" textlink="">
            <xdr:nvSpPr>
              <xdr:cNvPr id="2358" name="Rectangle 2357">
                <a:extLst>
                  <a:ext uri="{FF2B5EF4-FFF2-40B4-BE49-F238E27FC236}">
                    <a16:creationId xmlns:a16="http://schemas.microsoft.com/office/drawing/2014/main" id="{6452AA3E-0B65-450B-9175-F58DA808801C}"/>
                  </a:ext>
                </a:extLst>
              </xdr:cNvPr>
              <xdr:cNvSpPr/>
            </xdr:nvSpPr>
            <xdr:spPr>
              <a:xfrm>
                <a:off x="1638300" y="388557"/>
                <a:ext cx="457200" cy="1371600"/>
              </a:xfrm>
              <a:prstGeom prst="rect">
                <a:avLst/>
              </a:prstGeom>
              <a:gradFill>
                <a:gsLst>
                  <a:gs pos="0">
                    <a:schemeClr val="bg1">
                      <a:lumMod val="95000"/>
                    </a:schemeClr>
                  </a:gs>
                  <a:gs pos="39000">
                    <a:schemeClr val="bg1">
                      <a:lumMod val="95000"/>
                    </a:schemeClr>
                  </a:gs>
                  <a:gs pos="40000">
                    <a:schemeClr val="accent6">
                      <a:lumMod val="40000"/>
                      <a:lumOff val="60000"/>
                    </a:schemeClr>
                  </a:gs>
                  <a:gs pos="100000">
                    <a:schemeClr val="accent6">
                      <a:lumMod val="60000"/>
                      <a:lumOff val="40000"/>
                    </a:schemeClr>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2359" name="Rectangle 2358">
                <a:extLst>
                  <a:ext uri="{FF2B5EF4-FFF2-40B4-BE49-F238E27FC236}">
                    <a16:creationId xmlns:a16="http://schemas.microsoft.com/office/drawing/2014/main" id="{51375885-FA0C-438F-BA03-1B56880C31C9}"/>
                  </a:ext>
                </a:extLst>
              </xdr:cNvPr>
              <xdr:cNvSpPr/>
            </xdr:nvSpPr>
            <xdr:spPr>
              <a:xfrm>
                <a:off x="2293620" y="388557"/>
                <a:ext cx="457200" cy="1371600"/>
              </a:xfrm>
              <a:prstGeom prst="rect">
                <a:avLst/>
              </a:prstGeom>
              <a:gradFill>
                <a:gsLst>
                  <a:gs pos="0">
                    <a:schemeClr val="bg1">
                      <a:lumMod val="95000"/>
                    </a:schemeClr>
                  </a:gs>
                  <a:gs pos="29000">
                    <a:schemeClr val="bg1">
                      <a:lumMod val="95000"/>
                    </a:schemeClr>
                  </a:gs>
                  <a:gs pos="30000">
                    <a:srgbClr val="F0CDFF"/>
                  </a:gs>
                  <a:gs pos="100000">
                    <a:srgbClr val="D7B9FF"/>
                  </a:gs>
                </a:gsLst>
                <a:lin ang="5400000" scaled="1"/>
              </a:gradFill>
              <a:ln>
                <a:no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2360" name="Straight Connector 2359">
                <a:extLst>
                  <a:ext uri="{FF2B5EF4-FFF2-40B4-BE49-F238E27FC236}">
                    <a16:creationId xmlns:a16="http://schemas.microsoft.com/office/drawing/2014/main" id="{43E5B243-65E9-4D8E-90BC-A533B03F4886}"/>
                  </a:ext>
                </a:extLst>
              </xdr:cNvPr>
              <xdr:cNvCxnSpPr/>
            </xdr:nvCxnSpPr>
            <xdr:spPr>
              <a:xfrm flipV="1">
                <a:off x="2094288" y="79982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2355" name="Speech Bubble: Oval 2354">
            <a:extLst>
              <a:ext uri="{FF2B5EF4-FFF2-40B4-BE49-F238E27FC236}">
                <a16:creationId xmlns:a16="http://schemas.microsoft.com/office/drawing/2014/main" id="{CD7349D1-F043-4FB8-9B33-15857B8731D3}"/>
              </a:ext>
            </a:extLst>
          </xdr:cNvPr>
          <xdr:cNvSpPr/>
        </xdr:nvSpPr>
        <xdr:spPr>
          <a:xfrm flipH="1">
            <a:off x="15792437" y="104350839"/>
            <a:ext cx="3360336" cy="915778"/>
          </a:xfrm>
          <a:prstGeom prst="wedgeEllipseCallout">
            <a:avLst>
              <a:gd name="adj1" fmla="val -24638"/>
              <a:gd name="adj2" fmla="val 100778"/>
            </a:avLst>
          </a:prstGeom>
          <a:solidFill>
            <a:srgbClr val="C00000"/>
          </a:solidFill>
          <a:ln>
            <a:solidFill>
              <a:srgbClr val="C80000"/>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clientData/>
  </xdr:twoCellAnchor>
  <xdr:twoCellAnchor>
    <xdr:from>
      <xdr:col>7</xdr:col>
      <xdr:colOff>169815</xdr:colOff>
      <xdr:row>462</xdr:row>
      <xdr:rowOff>1131</xdr:rowOff>
    </xdr:from>
    <xdr:to>
      <xdr:col>12</xdr:col>
      <xdr:colOff>436515</xdr:colOff>
      <xdr:row>465</xdr:row>
      <xdr:rowOff>92571</xdr:rowOff>
    </xdr:to>
    <xdr:sp macro="" textlink="">
      <xdr:nvSpPr>
        <xdr:cNvPr id="1598" name="Government serves best when it serves least.">
          <a:extLst>
            <a:ext uri="{FF2B5EF4-FFF2-40B4-BE49-F238E27FC236}">
              <a16:creationId xmlns:a16="http://schemas.microsoft.com/office/drawing/2014/main" id="{8AC944FF-3FA4-443C-8C71-0C7B57CB7D0D}"/>
            </a:ext>
          </a:extLst>
        </xdr:cNvPr>
        <xdr:cNvSpPr txBox="1">
          <a:spLocks/>
        </xdr:cNvSpPr>
      </xdr:nvSpPr>
      <xdr:spPr>
        <a:xfrm>
          <a:off x="3263535" y="93833811"/>
          <a:ext cx="2743200" cy="61722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b="1" spc="-10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"Government serves best </a:t>
          </a: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when it serves least."</a:t>
          </a:r>
        </a:p>
      </xdr:txBody>
    </xdr:sp>
    <xdr:clientData/>
  </xdr:twoCellAnchor>
  <xdr:twoCellAnchor>
    <xdr:from>
      <xdr:col>1</xdr:col>
      <xdr:colOff>45719</xdr:colOff>
      <xdr:row>462</xdr:row>
      <xdr:rowOff>15240</xdr:rowOff>
    </xdr:from>
    <xdr:to>
      <xdr:col>6</xdr:col>
      <xdr:colOff>312419</xdr:colOff>
      <xdr:row>465</xdr:row>
      <xdr:rowOff>130670</xdr:rowOff>
    </xdr:to>
    <xdr:sp macro="" textlink="">
      <xdr:nvSpPr>
        <xdr:cNvPr id="1599" name="Government exists as a force for good.">
          <a:extLst>
            <a:ext uri="{FF2B5EF4-FFF2-40B4-BE49-F238E27FC236}">
              <a16:creationId xmlns:a16="http://schemas.microsoft.com/office/drawing/2014/main" id="{2BC98101-D7F0-405F-8168-7378593174C1}"/>
            </a:ext>
          </a:extLst>
        </xdr:cNvPr>
        <xdr:cNvSpPr txBox="1">
          <a:spLocks/>
        </xdr:cNvSpPr>
      </xdr:nvSpPr>
      <xdr:spPr>
        <a:xfrm>
          <a:off x="167639" y="93847920"/>
          <a:ext cx="2743200" cy="64121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800"/>
            </a:lnSpc>
            <a:buNone/>
          </a:pP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a:t>
          </a:r>
          <a:r>
            <a:rPr lang="en-US" sz="1800" b="1" kern="1200" spc="-3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Government must serve</a:t>
          </a:r>
          <a:r>
            <a:rPr lang="en-US" sz="1800" b="1"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 </a:t>
          </a:r>
          <a:r>
            <a:rPr lang="en-US" sz="1800" b="1" kern="1200" spc="0" baseline="0">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the least advantaged</a:t>
          </a:r>
          <a:r>
            <a:rPr lang="en-US" sz="1800" b="1">
              <a:solidFill>
                <a:srgbClr val="F0CDFF"/>
              </a:solidFill>
              <a:effectLst>
                <a:outerShdw blurRad="50800" dist="38100" dir="5400000" algn="t" rotWithShape="0">
                  <a:prstClr val="black">
                    <a:alpha val="40000"/>
                  </a:prstClr>
                </a:outerShdw>
              </a:effectLst>
              <a:latin typeface="Trebuchet MS" panose="020B0603020202020204" pitchFamily="34" charset="0"/>
              <a:ea typeface="Tahoma" panose="020B0604030504040204" pitchFamily="34" charset="0"/>
              <a:cs typeface="Tahoma" panose="020B0604030504040204" pitchFamily="34" charset="0"/>
            </a:rPr>
            <a:t>."</a:t>
          </a:r>
        </a:p>
      </xdr:txBody>
    </xdr:sp>
    <xdr:clientData/>
  </xdr:twoCellAnchor>
  <xdr:twoCellAnchor>
    <xdr:from>
      <xdr:col>0</xdr:col>
      <xdr:colOff>93616</xdr:colOff>
      <xdr:row>484</xdr:row>
      <xdr:rowOff>38100</xdr:rowOff>
    </xdr:from>
    <xdr:to>
      <xdr:col>5</xdr:col>
      <xdr:colOff>367936</xdr:colOff>
      <xdr:row>491</xdr:row>
      <xdr:rowOff>22860</xdr:rowOff>
    </xdr:to>
    <xdr:sp macro="" textlink="">
      <xdr:nvSpPr>
        <xdr:cNvPr id="1600" name="You believe whatever serves your needs.">
          <a:extLst>
            <a:ext uri="{FF2B5EF4-FFF2-40B4-BE49-F238E27FC236}">
              <a16:creationId xmlns:a16="http://schemas.microsoft.com/office/drawing/2014/main" id="{88D7FCAF-D77A-4A77-B0B2-F327316CF30E}"/>
            </a:ext>
          </a:extLst>
        </xdr:cNvPr>
        <xdr:cNvSpPr txBox="1">
          <a:spLocks/>
        </xdr:cNvSpPr>
      </xdr:nvSpPr>
      <xdr:spPr>
        <a:xfrm>
          <a:off x="93616" y="89214960"/>
          <a:ext cx="2377440" cy="121158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600" b="0" spc="-5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Why rely on government to protect the vulnerable from the many historical forms of destructive exploitation? Because</a:t>
          </a:r>
          <a:r>
            <a:rPr lang="en-US" sz="1600" b="0"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it best </a:t>
          </a:r>
          <a:r>
            <a:rPr lang="en-US" sz="1600" b="1" i="1"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relieves</a:t>
          </a:r>
          <a:r>
            <a:rPr lang="en-US" sz="1600" b="0" spc="-50" baseline="0">
              <a:ln>
                <a:solidFill>
                  <a:srgbClr val="0070C0"/>
                </a:solidFill>
              </a:ln>
              <a:solidFill>
                <a:schemeClr val="accent5">
                  <a:lumMod val="20000"/>
                  <a:lumOff val="80000"/>
                </a:schemeClr>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less resolved</a:t>
          </a:r>
          <a:r>
            <a:rPr lang="en-US" sz="1600" b="0" spc="-50" baseline="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a:t>
          </a:r>
          <a:r>
            <a:rPr lang="en-US" sz="1600" b="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social-needs</a:t>
          </a:r>
          <a:r>
            <a:rPr lang="en-US" sz="1600" b="0" spc="-50" baseline="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t>
          </a:r>
          <a:endParaRPr lang="en-US" sz="1600" b="0" spc="-50">
            <a:ln>
              <a:solidFill>
                <a:srgbClr val="0070C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457200</xdr:colOff>
      <xdr:row>484</xdr:row>
      <xdr:rowOff>38100</xdr:rowOff>
    </xdr:from>
    <xdr:to>
      <xdr:col>13</xdr:col>
      <xdr:colOff>0</xdr:colOff>
      <xdr:row>491</xdr:row>
      <xdr:rowOff>27432</xdr:rowOff>
    </xdr:to>
    <xdr:sp macro="" textlink="">
      <xdr:nvSpPr>
        <xdr:cNvPr id="1601" name="You believe whatever serves your needs.">
          <a:extLst>
            <a:ext uri="{FF2B5EF4-FFF2-40B4-BE49-F238E27FC236}">
              <a16:creationId xmlns:a16="http://schemas.microsoft.com/office/drawing/2014/main" id="{F29888E4-37A3-4FBF-A411-D823ACFAAB02}"/>
            </a:ext>
          </a:extLst>
        </xdr:cNvPr>
        <xdr:cNvSpPr txBox="1">
          <a:spLocks/>
        </xdr:cNvSpPr>
      </xdr:nvSpPr>
      <xdr:spPr>
        <a:xfrm>
          <a:off x="3550920" y="89214960"/>
          <a:ext cx="2514600" cy="1216152"/>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600" b="0" kern="120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Why </a:t>
          </a:r>
          <a:r>
            <a:rPr lang="en-US" sz="16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rely on government only </a:t>
          </a:r>
          <a:r>
            <a:rPr lang="en-US" sz="1600" b="0" spc="-70" baseline="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for the few services we cannot</a:t>
          </a:r>
          <a:r>
            <a:rPr lang="en-US" sz="16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provide for ourselves, such as national defense? Because it </a:t>
          </a:r>
          <a:r>
            <a:rPr lang="en-US" sz="1600" b="1" i="1"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guards</a:t>
          </a:r>
          <a:r>
            <a:rPr lang="en-US" sz="1600" b="0" spc="-50">
              <a:ln>
                <a:solidFill>
                  <a:srgbClr val="C00000"/>
                </a:solidFill>
              </a:ln>
              <a:solidFill>
                <a:srgbClr val="FFB4B4"/>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traditionally more resolved </a:t>
          </a:r>
          <a:r>
            <a:rPr lang="en-US" sz="16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social-needs</a:t>
          </a:r>
          <a:r>
            <a:rPr lang="en-US" sz="1600" b="0" spc="-50">
              <a:ln>
                <a:solidFill>
                  <a:srgbClr val="C00000"/>
                </a:solidFill>
              </a:ln>
              <a:solidFill>
                <a:srgbClr val="FF505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2176</xdr:colOff>
      <xdr:row>466</xdr:row>
      <xdr:rowOff>35557</xdr:rowOff>
    </xdr:from>
    <xdr:to>
      <xdr:col>6</xdr:col>
      <xdr:colOff>268876</xdr:colOff>
      <xdr:row>468</xdr:row>
      <xdr:rowOff>142237</xdr:rowOff>
    </xdr:to>
    <xdr:sp macro="" textlink="">
      <xdr:nvSpPr>
        <xdr:cNvPr id="2718" name="You believe whatever serves your needs.">
          <a:extLst>
            <a:ext uri="{FF2B5EF4-FFF2-40B4-BE49-F238E27FC236}">
              <a16:creationId xmlns:a16="http://schemas.microsoft.com/office/drawing/2014/main" id="{D98C7B45-6D01-4B52-8FBA-D827DA7AE571}"/>
            </a:ext>
          </a:extLst>
        </xdr:cNvPr>
        <xdr:cNvSpPr txBox="1">
          <a:spLocks/>
        </xdr:cNvSpPr>
      </xdr:nvSpPr>
      <xdr:spPr>
        <a:xfrm>
          <a:off x="124096" y="94569277"/>
          <a:ext cx="2743200" cy="457200"/>
        </a:xfrm>
        <a:prstGeom prst="rect">
          <a:avLst/>
        </a:prstGeom>
        <a:effectLst>
          <a:glow rad="127000">
            <a:schemeClr val="tx1"/>
          </a:glow>
        </a:effectLst>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In a humanly dense</a:t>
          </a:r>
          <a:r>
            <a:rPr lang="en-US" sz="1400" b="1" spc="-50" baseline="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 setting, such as urban centers, </a:t>
          </a:r>
          <a:endPar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205740</xdr:colOff>
      <xdr:row>466</xdr:row>
      <xdr:rowOff>37786</xdr:rowOff>
    </xdr:from>
    <xdr:to>
      <xdr:col>12</xdr:col>
      <xdr:colOff>472440</xdr:colOff>
      <xdr:row>468</xdr:row>
      <xdr:rowOff>144466</xdr:rowOff>
    </xdr:to>
    <xdr:sp macro="" textlink="">
      <xdr:nvSpPr>
        <xdr:cNvPr id="2719" name="You believe whatever serves your needs.">
          <a:extLst>
            <a:ext uri="{FF2B5EF4-FFF2-40B4-BE49-F238E27FC236}">
              <a16:creationId xmlns:a16="http://schemas.microsoft.com/office/drawing/2014/main" id="{7846E91E-FE14-41D9-9D64-09460115E876}"/>
            </a:ext>
          </a:extLst>
        </xdr:cNvPr>
        <xdr:cNvSpPr txBox="1">
          <a:spLocks/>
        </xdr:cNvSpPr>
      </xdr:nvSpPr>
      <xdr:spPr>
        <a:xfrm>
          <a:off x="3299460" y="94571506"/>
          <a:ext cx="2743200" cy="4572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1" kern="1200"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In a humanly sparse setting, such as rural villages,</a:t>
          </a:r>
          <a:r>
            <a:rPr lang="en-US" sz="1400" b="1" kern="1200" spc="-50" baseline="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 </a:t>
          </a:r>
          <a:endParaRPr lang="en-US" sz="1400" b="1" spc="-50">
            <a:ln>
              <a:solidFill>
                <a:srgbClr val="5AFFA0"/>
              </a:solidFill>
            </a:ln>
            <a:solidFill>
              <a:srgbClr val="D2FFE6"/>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7</xdr:col>
      <xdr:colOff>266700</xdr:colOff>
      <xdr:row>469</xdr:row>
      <xdr:rowOff>14926</xdr:rowOff>
    </xdr:from>
    <xdr:to>
      <xdr:col>10</xdr:col>
      <xdr:colOff>381000</xdr:colOff>
      <xdr:row>473</xdr:row>
      <xdr:rowOff>45406</xdr:rowOff>
    </xdr:to>
    <xdr:sp macro="" textlink="">
      <xdr:nvSpPr>
        <xdr:cNvPr id="1596" name="You believe whatever serves your needs.">
          <a:extLst>
            <a:ext uri="{FF2B5EF4-FFF2-40B4-BE49-F238E27FC236}">
              <a16:creationId xmlns:a16="http://schemas.microsoft.com/office/drawing/2014/main" id="{D7B667CA-8211-49A5-81CC-E1E96DCCE762}"/>
            </a:ext>
          </a:extLst>
        </xdr:cNvPr>
        <xdr:cNvSpPr txBox="1">
          <a:spLocks/>
        </xdr:cNvSpPr>
      </xdr:nvSpPr>
      <xdr:spPr>
        <a:xfrm>
          <a:off x="3360420" y="95074426"/>
          <a:ext cx="1600200" cy="7315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0" kern="1200" spc="-8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your situation makes it necessary </a:t>
          </a:r>
          <a:r>
            <a:rPr lang="en-US" sz="1400" b="0" kern="1200" spc="-5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to guard</a:t>
          </a: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your resolved social-needs (like cohesion).</a:t>
          </a:r>
        </a:p>
      </xdr:txBody>
    </xdr:sp>
    <xdr:clientData/>
  </xdr:twoCellAnchor>
  <xdr:twoCellAnchor>
    <xdr:from>
      <xdr:col>3</xdr:col>
      <xdr:colOff>182880</xdr:colOff>
      <xdr:row>469</xdr:row>
      <xdr:rowOff>7306</xdr:rowOff>
    </xdr:from>
    <xdr:to>
      <xdr:col>6</xdr:col>
      <xdr:colOff>297180</xdr:colOff>
      <xdr:row>473</xdr:row>
      <xdr:rowOff>37786</xdr:rowOff>
    </xdr:to>
    <xdr:sp macro="" textlink="">
      <xdr:nvSpPr>
        <xdr:cNvPr id="1597" name="You believe whatever serves your needs.">
          <a:extLst>
            <a:ext uri="{FF2B5EF4-FFF2-40B4-BE49-F238E27FC236}">
              <a16:creationId xmlns:a16="http://schemas.microsoft.com/office/drawing/2014/main" id="{5B1B0962-5F82-42E7-B7F3-AA692A2898D0}"/>
            </a:ext>
          </a:extLst>
        </xdr:cNvPr>
        <xdr:cNvSpPr txBox="1">
          <a:spLocks/>
        </xdr:cNvSpPr>
      </xdr:nvSpPr>
      <xdr:spPr>
        <a:xfrm>
          <a:off x="1295400" y="95066806"/>
          <a:ext cx="1600200" cy="7315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0" kern="1200" spc="-5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your situation makes it difficult to fully</a:t>
          </a: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 resolve your social-needs (like inclusion).</a:t>
          </a:r>
        </a:p>
      </xdr:txBody>
    </xdr:sp>
    <xdr:clientData/>
  </xdr:twoCellAnchor>
  <xdr:twoCellAnchor>
    <xdr:from>
      <xdr:col>7</xdr:col>
      <xdr:colOff>388620</xdr:colOff>
      <xdr:row>473</xdr:row>
      <xdr:rowOff>68266</xdr:rowOff>
    </xdr:from>
    <xdr:to>
      <xdr:col>10</xdr:col>
      <xdr:colOff>365760</xdr:colOff>
      <xdr:row>483</xdr:row>
      <xdr:rowOff>144780</xdr:rowOff>
    </xdr:to>
    <xdr:sp macro="" textlink="">
      <xdr:nvSpPr>
        <xdr:cNvPr id="2372" name="You believe whatever serves your needs.">
          <a:extLst>
            <a:ext uri="{FF2B5EF4-FFF2-40B4-BE49-F238E27FC236}">
              <a16:creationId xmlns:a16="http://schemas.microsoft.com/office/drawing/2014/main" id="{6196AA7D-6F5D-4446-97DD-545B3453EC76}"/>
            </a:ext>
          </a:extLst>
        </xdr:cNvPr>
        <xdr:cNvSpPr txBox="1">
          <a:spLocks/>
        </xdr:cNvSpPr>
      </xdr:nvSpPr>
      <xdr:spPr>
        <a:xfrm>
          <a:off x="3482340" y="95828806"/>
          <a:ext cx="1463040" cy="1829114"/>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r">
            <a:lnSpc>
              <a:spcPct val="80000"/>
            </a:lnSpc>
            <a:buNone/>
          </a:pP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As the </a:t>
          </a:r>
          <a:r>
            <a:rPr lang="en-US" sz="1400" b="0" kern="1200" spc="-70" baseline="0">
              <a:ln>
                <a:solidFill>
                  <a:srgbClr val="00B0F0"/>
                </a:solidFill>
              </a:ln>
              <a:solidFill>
                <a:srgbClr val="00B0F0"/>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wide-oriented</a:t>
          </a:r>
          <a:r>
            <a:rPr lang="en-US" sz="1400" b="0" kern="1200" spc="-7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 expand the </a:t>
          </a:r>
          <a:r>
            <a:rPr lang="en-US" sz="1400" b="0" kern="1200" spc="-50" baseline="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rPr>
            <a:t>role of government to serve their prioritized need, it tends to detract from your more resolved social-needs at the more local level.</a:t>
          </a:r>
          <a:endParaRPr lang="en-US" sz="1400" b="0" spc="-50">
            <a:ln>
              <a:solidFill>
                <a:srgbClr val="E178FF"/>
              </a:solidFill>
            </a:ln>
            <a:solidFill>
              <a:srgbClr val="FF99FF"/>
            </a:solidFill>
            <a:effectLst>
              <a:glow rad="381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xdr:col>
      <xdr:colOff>182880</xdr:colOff>
      <xdr:row>473</xdr:row>
      <xdr:rowOff>68266</xdr:rowOff>
    </xdr:from>
    <xdr:to>
      <xdr:col>6</xdr:col>
      <xdr:colOff>160020</xdr:colOff>
      <xdr:row>483</xdr:row>
      <xdr:rowOff>144466</xdr:rowOff>
    </xdr:to>
    <xdr:sp macro="" textlink="">
      <xdr:nvSpPr>
        <xdr:cNvPr id="2373" name="You believe whatever serves your needs.">
          <a:extLst>
            <a:ext uri="{FF2B5EF4-FFF2-40B4-BE49-F238E27FC236}">
              <a16:creationId xmlns:a16="http://schemas.microsoft.com/office/drawing/2014/main" id="{B0800755-34A5-44A4-B786-1C66A2A58353}"/>
            </a:ext>
          </a:extLst>
        </xdr:cNvPr>
        <xdr:cNvSpPr txBox="1">
          <a:spLocks/>
        </xdr:cNvSpPr>
      </xdr:nvSpPr>
      <xdr:spPr>
        <a:xfrm>
          <a:off x="1295400" y="95828806"/>
          <a:ext cx="1463040" cy="182880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80000"/>
            </a:lnSpc>
            <a:buNone/>
          </a:pP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As the </a:t>
          </a:r>
          <a:r>
            <a:rPr lang="en-US" sz="1400" b="0" kern="1200" spc="-50" baseline="0">
              <a:ln>
                <a:solidFill>
                  <a:srgbClr val="FF0000"/>
                </a:solidFill>
              </a:ln>
              <a:solidFill>
                <a:srgbClr val="FF0000"/>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deep-oriented</a:t>
          </a:r>
          <a:r>
            <a:rPr lang="en-US" sz="1400" b="0" kern="1200" spc="-50" baseline="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rPr>
            <a:t> shrink the role of government to serve their prioritized need, it tends to detract from your less resolved social-needs at the societal level.</a:t>
          </a:r>
          <a:endParaRPr lang="en-US" sz="1400" b="0" spc="-50">
            <a:ln>
              <a:solidFill>
                <a:srgbClr val="E178FF"/>
              </a:solidFill>
            </a:ln>
            <a:solidFill>
              <a:srgbClr val="FF99FF"/>
            </a:solidFill>
            <a:effectLst>
              <a:glow rad="50800">
                <a:schemeClr val="tx1"/>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xdr:col>
      <xdr:colOff>66711</xdr:colOff>
      <xdr:row>842</xdr:row>
      <xdr:rowOff>175259</xdr:rowOff>
    </xdr:from>
    <xdr:to>
      <xdr:col>11</xdr:col>
      <xdr:colOff>411481</xdr:colOff>
      <xdr:row>847</xdr:row>
      <xdr:rowOff>167639</xdr:rowOff>
    </xdr:to>
    <xdr:sp macro="" textlink="">
      <xdr:nvSpPr>
        <xdr:cNvPr id="2374" name="TextBox 2373">
          <a:extLst>
            <a:ext uri="{FF2B5EF4-FFF2-40B4-BE49-F238E27FC236}">
              <a16:creationId xmlns:a16="http://schemas.microsoft.com/office/drawing/2014/main" id="{10285ADF-7E37-4616-ABC1-DFD32E7D28F7}"/>
            </a:ext>
          </a:extLst>
        </xdr:cNvPr>
        <xdr:cNvSpPr txBox="1"/>
      </xdr:nvSpPr>
      <xdr:spPr>
        <a:xfrm>
          <a:off x="683931" y="164066219"/>
          <a:ext cx="4802470" cy="86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Aft>
              <a:spcPts val="600"/>
            </a:spcAft>
          </a:pPr>
          <a:r>
            <a:rPr lang="en-US" sz="1200" baseline="0">
              <a:latin typeface="Tahoma" panose="020B0604030504040204" pitchFamily="34" charset="0"/>
              <a:ea typeface="Tahoma" panose="020B0604030504040204" pitchFamily="34" charset="0"/>
              <a:cs typeface="Tahoma" panose="020B0604030504040204" pitchFamily="34" charset="0"/>
            </a:rPr>
            <a:t>Political fighting can never apply to the core needs themselves. </a:t>
          </a:r>
        </a:p>
        <a:p>
          <a:pPr algn="ctr"/>
          <a:r>
            <a:rPr lang="en-US" sz="3200" b="1" baseline="0">
              <a:solidFill>
                <a:srgbClr val="3C1E5A"/>
              </a:solidFill>
              <a:latin typeface="Tahoma" panose="020B0604030504040204" pitchFamily="34" charset="0"/>
              <a:ea typeface="Tahoma" panose="020B0604030504040204" pitchFamily="34" charset="0"/>
              <a:cs typeface="Tahoma" panose="020B0604030504040204" pitchFamily="34" charset="0"/>
            </a:rPr>
            <a:t>On the one hand...</a:t>
          </a:r>
          <a:endParaRPr lang="en-US" sz="3200" baseline="0">
            <a:solidFill>
              <a:srgbClr val="3C1E5A"/>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152400</xdr:colOff>
      <xdr:row>848</xdr:row>
      <xdr:rowOff>114300</xdr:rowOff>
    </xdr:from>
    <xdr:to>
      <xdr:col>12</xdr:col>
      <xdr:colOff>190500</xdr:colOff>
      <xdr:row>862</xdr:row>
      <xdr:rowOff>60960</xdr:rowOff>
    </xdr:to>
    <xdr:grpSp>
      <xdr:nvGrpSpPr>
        <xdr:cNvPr id="21" name="Group 20">
          <a:extLst>
            <a:ext uri="{FF2B5EF4-FFF2-40B4-BE49-F238E27FC236}">
              <a16:creationId xmlns:a16="http://schemas.microsoft.com/office/drawing/2014/main" id="{28598BB9-4646-4A72-A91D-11530F7D882B}"/>
            </a:ext>
          </a:extLst>
        </xdr:cNvPr>
        <xdr:cNvGrpSpPr/>
      </xdr:nvGrpSpPr>
      <xdr:grpSpPr>
        <a:xfrm>
          <a:off x="274320" y="165506400"/>
          <a:ext cx="5486400" cy="2400300"/>
          <a:chOff x="274320" y="165056820"/>
          <a:chExt cx="5486400" cy="2400300"/>
        </a:xfrm>
      </xdr:grpSpPr>
      <xdr:sp macro="" textlink="">
        <xdr:nvSpPr>
          <xdr:cNvPr id="20" name="Speech Bubble: Oval 19">
            <a:extLst>
              <a:ext uri="{FF2B5EF4-FFF2-40B4-BE49-F238E27FC236}">
                <a16:creationId xmlns:a16="http://schemas.microsoft.com/office/drawing/2014/main" id="{1F129E29-50D8-4414-8B0F-9017CA1E9839}"/>
              </a:ext>
            </a:extLst>
          </xdr:cNvPr>
          <xdr:cNvSpPr/>
        </xdr:nvSpPr>
        <xdr:spPr>
          <a:xfrm>
            <a:off x="274320" y="16505682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87" name="Speech Bubble: Oval 1586">
            <a:extLst>
              <a:ext uri="{FF2B5EF4-FFF2-40B4-BE49-F238E27FC236}">
                <a16:creationId xmlns:a16="http://schemas.microsoft.com/office/drawing/2014/main" id="{D65AB19F-AEBA-44AD-A5BE-2540DA115914}"/>
              </a:ext>
            </a:extLst>
          </xdr:cNvPr>
          <xdr:cNvSpPr/>
        </xdr:nvSpPr>
        <xdr:spPr>
          <a:xfrm>
            <a:off x="274320" y="16628364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88" name="Speech Bubble: Oval 1587">
            <a:extLst>
              <a:ext uri="{FF2B5EF4-FFF2-40B4-BE49-F238E27FC236}">
                <a16:creationId xmlns:a16="http://schemas.microsoft.com/office/drawing/2014/main" id="{33353EB7-77BF-48BE-8066-EC5005E78236}"/>
              </a:ext>
            </a:extLst>
          </xdr:cNvPr>
          <xdr:cNvSpPr/>
        </xdr:nvSpPr>
        <xdr:spPr>
          <a:xfrm flipH="1">
            <a:off x="274320" y="165666420"/>
            <a:ext cx="5486400" cy="68580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sp macro="" textlink="">
        <xdr:nvSpPr>
          <xdr:cNvPr id="1595" name="Speech Bubble: Oval 1594">
            <a:extLst>
              <a:ext uri="{FF2B5EF4-FFF2-40B4-BE49-F238E27FC236}">
                <a16:creationId xmlns:a16="http://schemas.microsoft.com/office/drawing/2014/main" id="{54D552D7-5E9F-4BDA-899D-D5F72A4BB5EB}"/>
              </a:ext>
            </a:extLst>
          </xdr:cNvPr>
          <xdr:cNvSpPr/>
        </xdr:nvSpPr>
        <xdr:spPr>
          <a:xfrm flipH="1">
            <a:off x="274320" y="166908480"/>
            <a:ext cx="5486400" cy="548640"/>
          </a:xfrm>
          <a:prstGeom prst="wedgeEllipseCallout">
            <a:avLst>
              <a:gd name="adj1" fmla="val -50375"/>
              <a:gd name="adj2" fmla="val 43981"/>
            </a:avLst>
          </a:prstGeom>
          <a:solidFill>
            <a:srgbClr val="E178FF">
              <a:alpha val="25098"/>
            </a:srgbClr>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E178FF"/>
              </a:solidFill>
            </a:endParaRPr>
          </a:p>
        </xdr:txBody>
      </xdr:sp>
    </xdr:grpSp>
    <xdr:clientData/>
  </xdr:twoCellAnchor>
  <xdr:twoCellAnchor>
    <xdr:from>
      <xdr:col>1</xdr:col>
      <xdr:colOff>15240</xdr:colOff>
      <xdr:row>848</xdr:row>
      <xdr:rowOff>153216</xdr:rowOff>
    </xdr:from>
    <xdr:to>
      <xdr:col>13</xdr:col>
      <xdr:colOff>15240</xdr:colOff>
      <xdr:row>869</xdr:row>
      <xdr:rowOff>130356</xdr:rowOff>
    </xdr:to>
    <xdr:sp macro="" textlink="">
      <xdr:nvSpPr>
        <xdr:cNvPr id="2375" name="TextBox 2374">
          <a:extLst>
            <a:ext uri="{FF2B5EF4-FFF2-40B4-BE49-F238E27FC236}">
              <a16:creationId xmlns:a16="http://schemas.microsoft.com/office/drawing/2014/main" id="{9CB4A2C9-6C91-4B4E-B7C4-AA0D445496D2}"/>
            </a:ext>
          </a:extLst>
        </xdr:cNvPr>
        <xdr:cNvSpPr txBox="1"/>
      </xdr:nvSpPr>
      <xdr:spPr>
        <a:xfrm>
          <a:off x="137160" y="156980436"/>
          <a:ext cx="5943600" cy="3657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n>
                <a:solidFill>
                  <a:srgbClr val="FFC3F5"/>
                </a:solidFill>
              </a:ln>
              <a:solidFill>
                <a:srgbClr val="F0CDFF"/>
              </a:solidFill>
              <a:latin typeface="Verdana" panose="020B0604030504040204" pitchFamily="34" charset="0"/>
              <a:ea typeface="Verdana" panose="020B0604030504040204" pitchFamily="34" charset="0"/>
            </a:rPr>
            <a:t>"The hottest</a:t>
          </a:r>
          <a:r>
            <a:rPr lang="en-US" sz="1400" baseline="0">
              <a:ln>
                <a:solidFill>
                  <a:srgbClr val="FFC3F5"/>
                </a:solidFill>
              </a:ln>
              <a:solidFill>
                <a:srgbClr val="F0CDFF"/>
              </a:solidFill>
              <a:latin typeface="Verdana" panose="020B0604030504040204" pitchFamily="34" charset="0"/>
              <a:ea typeface="Verdana" panose="020B0604030504040204" pitchFamily="34" charset="0"/>
            </a:rPr>
            <a:t> places in hell are reserved for those who, in times of great moral crisis, maintain their neutrality."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Dante Aligheiri</a:t>
          </a:r>
        </a:p>
        <a:p>
          <a:endParaRPr lang="en-US" sz="1400" baseline="0">
            <a:ln>
              <a:solidFill>
                <a:srgbClr val="FFC3F5"/>
              </a:solidFill>
            </a:ln>
            <a:solidFill>
              <a:srgbClr val="E178FF"/>
            </a:solidFill>
            <a:latin typeface="Verdana" panose="020B0604030504040204" pitchFamily="34" charset="0"/>
            <a:ea typeface="Verdana" panose="020B0604030504040204" pitchFamily="34" charset="0"/>
          </a:endParaRPr>
        </a:p>
        <a:p>
          <a:pPr lvl="1"/>
          <a:r>
            <a:rPr lang="en-US" sz="1400" baseline="0">
              <a:ln>
                <a:solidFill>
                  <a:srgbClr val="FFC3F5"/>
                </a:solidFill>
              </a:ln>
              <a:solidFill>
                <a:srgbClr val="F0CDFF"/>
              </a:solidFill>
              <a:latin typeface="Verdana" panose="020B0604030504040204" pitchFamily="34" charset="0"/>
              <a:ea typeface="Verdana" panose="020B0604030504040204" pitchFamily="34" charset="0"/>
            </a:rPr>
            <a:t>"Take sides. Neutrality helps the oppressor, never the victim."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Elie Eiesel</a:t>
          </a:r>
        </a:p>
        <a:p>
          <a:endParaRPr lang="en-US" sz="1400" baseline="0">
            <a:ln>
              <a:solidFill>
                <a:srgbClr val="FFC3F5"/>
              </a:solidFill>
            </a:ln>
            <a:solidFill>
              <a:srgbClr val="E178FF"/>
            </a:solidFill>
            <a:latin typeface="Verdana" panose="020B0604030504040204" pitchFamily="34" charset="0"/>
            <a:ea typeface="Verdana" panose="020B0604030504040204" pitchFamily="34" charset="0"/>
          </a:endParaRPr>
        </a:p>
        <a:p>
          <a:r>
            <a:rPr lang="en-US" sz="1400" baseline="0">
              <a:ln>
                <a:solidFill>
                  <a:srgbClr val="FFC3F5"/>
                </a:solidFill>
              </a:ln>
              <a:solidFill>
                <a:srgbClr val="F0CDFF"/>
              </a:solidFill>
              <a:latin typeface="Verdana" panose="020B0604030504040204" pitchFamily="34" charset="0"/>
              <a:ea typeface="Verdana" panose="020B0604030504040204" pitchFamily="34" charset="0"/>
            </a:rPr>
            <a:t>"If you are neutral in situations of injustice, you have chosen the side of the oppressor."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Desmond Tutu</a:t>
          </a:r>
        </a:p>
        <a:p>
          <a:endParaRPr lang="en-US" sz="1400" baseline="0">
            <a:ln>
              <a:solidFill>
                <a:srgbClr val="FFC3F5"/>
              </a:solidFill>
            </a:ln>
            <a:solidFill>
              <a:srgbClr val="E178FF"/>
            </a:solidFill>
            <a:latin typeface="Verdana" panose="020B0604030504040204" pitchFamily="34" charset="0"/>
            <a:ea typeface="Verdana" panose="020B0604030504040204" pitchFamily="34" charset="0"/>
          </a:endParaRPr>
        </a:p>
        <a:p>
          <a:pPr lvl="1"/>
          <a:r>
            <a:rPr lang="en-US" sz="1400" baseline="0">
              <a:ln>
                <a:solidFill>
                  <a:srgbClr val="FFC3F5"/>
                </a:solidFill>
              </a:ln>
              <a:solidFill>
                <a:srgbClr val="F0CDFF"/>
              </a:solidFill>
              <a:latin typeface="Verdana" panose="020B0604030504040204" pitchFamily="34" charset="0"/>
              <a:ea typeface="Verdana" panose="020B0604030504040204" pitchFamily="34" charset="0"/>
            </a:rPr>
            <a:t>"Neutral men are the devils' allies." </a:t>
          </a:r>
          <a:r>
            <a:rPr lang="en-US" sz="1400" baseline="0">
              <a:ln>
                <a:noFill/>
              </a:ln>
              <a:solidFill>
                <a:srgbClr val="E178FF"/>
              </a:solidFill>
              <a:latin typeface="Verdana" panose="020B0604030504040204" pitchFamily="34" charset="0"/>
              <a:ea typeface="Verdana" panose="020B0604030504040204" pitchFamily="34" charset="0"/>
            </a:rPr>
            <a:t>- </a:t>
          </a:r>
          <a:r>
            <a:rPr lang="en-US" sz="1400" i="1" baseline="0">
              <a:ln>
                <a:noFill/>
              </a:ln>
              <a:solidFill>
                <a:srgbClr val="E178FF"/>
              </a:solidFill>
              <a:latin typeface="Verdana" panose="020B0604030504040204" pitchFamily="34" charset="0"/>
              <a:ea typeface="Verdana" panose="020B0604030504040204" pitchFamily="34" charset="0"/>
            </a:rPr>
            <a:t>Edwin Hubbel Chapin</a:t>
          </a:r>
        </a:p>
        <a:p>
          <a:endParaRPr lang="en-US" sz="1400" baseline="0">
            <a:solidFill>
              <a:srgbClr val="A0FFCD"/>
            </a:solidFill>
            <a:latin typeface="Verdana" panose="020B0604030504040204" pitchFamily="34" charset="0"/>
            <a:ea typeface="Verdana" panose="020B0604030504040204" pitchFamily="34" charset="0"/>
          </a:endParaRPr>
        </a:p>
        <a:p>
          <a:pPr algn="ctr">
            <a:spcBef>
              <a:spcPts val="1200"/>
            </a:spcBef>
            <a:spcAft>
              <a:spcPts val="600"/>
            </a:spcAft>
          </a:pPr>
          <a:r>
            <a:rPr lang="en-US" sz="3200" b="1" baseline="0">
              <a:solidFill>
                <a:srgbClr val="A0FFCD"/>
              </a:solidFill>
              <a:latin typeface="Verdana" panose="020B0604030504040204" pitchFamily="34" charset="0"/>
              <a:ea typeface="Verdana" panose="020B0604030504040204" pitchFamily="34" charset="0"/>
              <a:cs typeface="Arial" panose="020B0604020202020204" pitchFamily="34" charset="0"/>
            </a:rPr>
            <a:t>HOWEVER...</a:t>
          </a:r>
        </a:p>
        <a:p>
          <a:pPr algn="ctr"/>
          <a:r>
            <a:rPr lang="en-US" sz="1400" b="1" spc="80" baseline="0">
              <a:solidFill>
                <a:srgbClr val="A0FFCD"/>
              </a:solidFill>
              <a:latin typeface="Verdana" panose="020B0604030504040204" pitchFamily="34" charset="0"/>
              <a:ea typeface="Verdana" panose="020B0604030504040204" pitchFamily="34" charset="0"/>
              <a:cs typeface="Arial" panose="020B0604020202020204" pitchFamily="34" charset="0"/>
            </a:rPr>
            <a:t>Taking a side against what another </a:t>
          </a:r>
          <a:r>
            <a:rPr lang="en-US" sz="1400" b="1" i="1" spc="80" baseline="0">
              <a:ln>
                <a:solidFill>
                  <a:srgbClr val="A0FFCD"/>
                </a:solidFill>
              </a:ln>
              <a:solidFill>
                <a:srgbClr val="A0FFCD"/>
              </a:solidFill>
              <a:latin typeface="Verdana" panose="020B0604030504040204" pitchFamily="34" charset="0"/>
              <a:ea typeface="Verdana" panose="020B0604030504040204" pitchFamily="34" charset="0"/>
              <a:cs typeface="Arial" panose="020B0604020202020204" pitchFamily="34" charset="0"/>
            </a:rPr>
            <a:t>needs</a:t>
          </a:r>
          <a:r>
            <a:rPr lang="en-US" sz="1400" b="1" spc="80" baseline="0">
              <a:solidFill>
                <a:srgbClr val="A0FFCD"/>
              </a:solidFill>
              <a:latin typeface="Verdana" panose="020B0604030504040204" pitchFamily="34" charset="0"/>
              <a:ea typeface="Verdana" panose="020B0604030504040204" pitchFamily="34" charset="0"/>
              <a:cs typeface="Arial" panose="020B0604020202020204" pitchFamily="34" charset="0"/>
            </a:rPr>
            <a:t> does not</a:t>
          </a:r>
          <a:r>
            <a:rPr lang="en-US" sz="1400" b="1" baseline="0">
              <a:solidFill>
                <a:srgbClr val="A0FFCD"/>
              </a:solidFill>
              <a:latin typeface="Verdana" panose="020B0604030504040204" pitchFamily="34" charset="0"/>
              <a:ea typeface="Verdana" panose="020B0604030504040204" pitchFamily="34" charset="0"/>
              <a:cs typeface="Arial" panose="020B0604020202020204" pitchFamily="34" charset="0"/>
            </a:rPr>
            <a:t> extinguish moral conflict, but enflames it</a:t>
          </a:r>
          <a:r>
            <a:rPr lang="en-US" sz="1400" baseline="0">
              <a:solidFill>
                <a:srgbClr val="A0FFCD"/>
              </a:solidFill>
              <a:latin typeface="Verdana" panose="020B0604030504040204" pitchFamily="34" charset="0"/>
              <a:ea typeface="Verdana" panose="020B0604030504040204" pitchFamily="34" charset="0"/>
              <a:cs typeface="Arial" panose="020B0604020202020204" pitchFamily="34" charset="0"/>
            </a:rPr>
            <a:t>. - Steph Turner</a:t>
          </a:r>
        </a:p>
      </xdr:txBody>
    </xdr:sp>
    <xdr:clientData/>
  </xdr:twoCellAnchor>
  <xdr:twoCellAnchor>
    <xdr:from>
      <xdr:col>2</xdr:col>
      <xdr:colOff>373379</xdr:colOff>
      <xdr:row>826</xdr:row>
      <xdr:rowOff>30480</xdr:rowOff>
    </xdr:from>
    <xdr:to>
      <xdr:col>11</xdr:col>
      <xdr:colOff>304799</xdr:colOff>
      <xdr:row>842</xdr:row>
      <xdr:rowOff>144780</xdr:rowOff>
    </xdr:to>
    <xdr:sp macro="" textlink="">
      <xdr:nvSpPr>
        <xdr:cNvPr id="1586" name="Government exists as a force for good.">
          <a:extLst>
            <a:ext uri="{FF2B5EF4-FFF2-40B4-BE49-F238E27FC236}">
              <a16:creationId xmlns:a16="http://schemas.microsoft.com/office/drawing/2014/main" id="{17BA8A9C-A4C7-40EE-A37A-BBA60B477D43}"/>
            </a:ext>
          </a:extLst>
        </xdr:cNvPr>
        <xdr:cNvSpPr txBox="1">
          <a:spLocks/>
        </xdr:cNvSpPr>
      </xdr:nvSpPr>
      <xdr:spPr>
        <a:xfrm>
          <a:off x="990599" y="161764980"/>
          <a:ext cx="4389120" cy="291846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buNone/>
          </a:pPr>
          <a:r>
            <a:rPr lang="en-US" sz="2000" b="1" i="1">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So</a:t>
          </a:r>
          <a:r>
            <a:rPr lang="en-US" sz="2000" b="1" i="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what </a:t>
          </a:r>
          <a:r>
            <a:rPr lang="en-US" sz="20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if you oppose those who oppose you. Anyone can be defensive and wait for the others to make the first move.</a:t>
          </a:r>
        </a:p>
        <a:p>
          <a:pPr marL="0" indent="0" algn="l">
            <a:lnSpc>
              <a:spcPct val="100000"/>
            </a:lnSpc>
            <a:spcBef>
              <a:spcPts val="1200"/>
            </a:spcBef>
            <a:buNone/>
          </a:pPr>
          <a:r>
            <a:rPr lang="en-US" sz="20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Be </a:t>
          </a:r>
          <a:r>
            <a:rPr lang="en-US" sz="2000" b="1" baseline="0">
              <a:gradFill flip="none" rotWithShape="1">
                <a:gsLst>
                  <a:gs pos="0">
                    <a:srgbClr val="A0FFCD">
                      <a:shade val="30000"/>
                      <a:satMod val="115000"/>
                    </a:srgbClr>
                  </a:gs>
                  <a:gs pos="50000">
                    <a:srgbClr val="A0FFCD">
                      <a:shade val="67500"/>
                      <a:satMod val="115000"/>
                    </a:srgbClr>
                  </a:gs>
                  <a:gs pos="100000">
                    <a:srgbClr val="A0FFCD">
                      <a:shade val="100000"/>
                      <a:satMod val="115000"/>
                    </a:srgbClr>
                  </a:gs>
                </a:gsLst>
                <a:lin ang="16200000" scaled="1"/>
                <a:tileRect/>
              </a:gra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remarkable</a:t>
          </a:r>
          <a:r>
            <a:rPr lang="en-US" sz="20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by </a:t>
          </a:r>
          <a:r>
            <a:rPr lang="en-US" sz="2000" b="1" i="1" baseline="0">
              <a:solidFill>
                <a:srgbClr val="A0FFCD"/>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you</a:t>
          </a:r>
          <a:r>
            <a:rPr lang="en-US" sz="20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moving  first. Offer what </a:t>
          </a:r>
          <a:r>
            <a:rPr lang="en-US" sz="2000" b="1" i="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you</a:t>
          </a:r>
          <a:r>
            <a:rPr lang="en-US" sz="2000" b="1" baseline="0">
              <a:solidFill>
                <a:srgbClr val="F0CDFF"/>
              </a:solidFill>
              <a:effectLst>
                <a:outerShdw blurRad="50800" dist="38100" dir="5400000" algn="t"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 can to those who politically oppose you. We dare you to be great!</a:t>
          </a:r>
        </a:p>
        <a:p>
          <a:pPr marL="0" indent="0" algn="l">
            <a:lnSpc>
              <a:spcPct val="100000"/>
            </a:lnSpc>
            <a:buNone/>
          </a:pPr>
          <a:endParaRPr lang="en-US" sz="2000" b="1">
            <a:solidFill>
              <a:srgbClr val="F0CDFF"/>
            </a:solidFill>
            <a:effectLst>
              <a:outerShdw blurRad="50800" dist="38100" dir="5400000" algn="t" rotWithShape="0">
                <a:prstClr val="black">
                  <a:alpha val="40000"/>
                </a:prstClr>
              </a:outerShdw>
            </a:effectLst>
            <a:latin typeface="Franklin Gothic Demi" panose="020B0703020102020204" pitchFamily="34" charset="0"/>
            <a:ea typeface="Tahoma" panose="020B0604030504040204" pitchFamily="34" charset="0"/>
            <a:cs typeface="Tahoma" panose="020B0604030504040204" pitchFamily="34" charset="0"/>
          </a:endParaRPr>
        </a:p>
      </xdr:txBody>
    </xdr:sp>
    <xdr:clientData/>
  </xdr:twoCellAnchor>
  <xdr:twoCellAnchor>
    <xdr:from>
      <xdr:col>1</xdr:col>
      <xdr:colOff>167640</xdr:colOff>
      <xdr:row>901</xdr:row>
      <xdr:rowOff>45720</xdr:rowOff>
    </xdr:from>
    <xdr:to>
      <xdr:col>12</xdr:col>
      <xdr:colOff>388620</xdr:colOff>
      <xdr:row>917</xdr:row>
      <xdr:rowOff>76200</xdr:rowOff>
    </xdr:to>
    <xdr:grpSp>
      <xdr:nvGrpSpPr>
        <xdr:cNvPr id="11" name="Group 10">
          <a:extLst>
            <a:ext uri="{FF2B5EF4-FFF2-40B4-BE49-F238E27FC236}">
              <a16:creationId xmlns:a16="http://schemas.microsoft.com/office/drawing/2014/main" id="{024164B0-029A-4A04-9D58-7299A64293D8}"/>
            </a:ext>
          </a:extLst>
        </xdr:cNvPr>
        <xdr:cNvGrpSpPr/>
      </xdr:nvGrpSpPr>
      <xdr:grpSpPr>
        <a:xfrm>
          <a:off x="289560" y="174932340"/>
          <a:ext cx="5669280" cy="2834640"/>
          <a:chOff x="289560" y="174879000"/>
          <a:chExt cx="5669280" cy="2834640"/>
        </a:xfrm>
      </xdr:grpSpPr>
      <xdr:sp macro="" textlink="">
        <xdr:nvSpPr>
          <xdr:cNvPr id="54" name="Rectangle: Rounded Corners 53">
            <a:extLst>
              <a:ext uri="{FF2B5EF4-FFF2-40B4-BE49-F238E27FC236}">
                <a16:creationId xmlns:a16="http://schemas.microsoft.com/office/drawing/2014/main" id="{65ACE544-DA17-472D-8659-2B1367B52C2A}"/>
              </a:ext>
            </a:extLst>
          </xdr:cNvPr>
          <xdr:cNvSpPr/>
        </xdr:nvSpPr>
        <xdr:spPr>
          <a:xfrm>
            <a:off x="289560" y="174879000"/>
            <a:ext cx="5669280" cy="2834640"/>
          </a:xfrm>
          <a:prstGeom prst="round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3200" b="1" baseline="0">
                <a:solidFill>
                  <a:srgbClr val="F5D2FF"/>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Wellness is psychosocial</a:t>
            </a:r>
            <a:r>
              <a:rPr lang="en-US" sz="1200" b="1" baseline="0">
                <a:solidFill>
                  <a:srgbClr val="E178FF"/>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p>
        </xdr:txBody>
      </xdr:sp>
      <xdr:grpSp>
        <xdr:nvGrpSpPr>
          <xdr:cNvPr id="25" name="Group 24">
            <a:extLst>
              <a:ext uri="{FF2B5EF4-FFF2-40B4-BE49-F238E27FC236}">
                <a16:creationId xmlns:a16="http://schemas.microsoft.com/office/drawing/2014/main" id="{601B2167-D388-42AB-8AA2-4AEE5A7DF332}"/>
              </a:ext>
            </a:extLst>
          </xdr:cNvPr>
          <xdr:cNvGrpSpPr/>
        </xdr:nvGrpSpPr>
        <xdr:grpSpPr>
          <a:xfrm>
            <a:off x="326877" y="175104908"/>
            <a:ext cx="5577759" cy="1976569"/>
            <a:chOff x="6598137" y="128211428"/>
            <a:chExt cx="5577759" cy="1976569"/>
          </a:xfrm>
        </xdr:grpSpPr>
        <xdr:grpSp>
          <xdr:nvGrpSpPr>
            <xdr:cNvPr id="1651" name="Group 1650">
              <a:extLst>
                <a:ext uri="{FF2B5EF4-FFF2-40B4-BE49-F238E27FC236}">
                  <a16:creationId xmlns:a16="http://schemas.microsoft.com/office/drawing/2014/main" id="{90BB418F-CBE9-400C-BC17-0B6381CB3A2C}"/>
                </a:ext>
              </a:extLst>
            </xdr:cNvPr>
            <xdr:cNvGrpSpPr/>
          </xdr:nvGrpSpPr>
          <xdr:grpSpPr>
            <a:xfrm>
              <a:off x="6643082" y="129775408"/>
              <a:ext cx="5480282" cy="412589"/>
              <a:chOff x="6403140" y="11490406"/>
              <a:chExt cx="2765483" cy="386211"/>
            </a:xfrm>
            <a:effectLst>
              <a:outerShdw blurRad="63500" sx="102000" sy="102000" algn="ctr" rotWithShape="0">
                <a:prstClr val="black">
                  <a:alpha val="40000"/>
                </a:prstClr>
              </a:outerShdw>
            </a:effectLst>
          </xdr:grpSpPr>
          <xdr:sp macro="" textlink="">
            <xdr:nvSpPr>
              <xdr:cNvPr id="1652" name="Right Brace 1651">
                <a:extLst>
                  <a:ext uri="{FF2B5EF4-FFF2-40B4-BE49-F238E27FC236}">
                    <a16:creationId xmlns:a16="http://schemas.microsoft.com/office/drawing/2014/main" id="{1C3DAC3D-1D88-45AD-BB7C-9683DDDD72E1}"/>
                  </a:ext>
                </a:extLst>
              </xdr:cNvPr>
              <xdr:cNvSpPr/>
            </xdr:nvSpPr>
            <xdr:spPr>
              <a:xfrm rot="5400000">
                <a:off x="7693286" y="10870572"/>
                <a:ext cx="182880" cy="1614995"/>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653" name="Right Bracket 1652">
                <a:extLst>
                  <a:ext uri="{FF2B5EF4-FFF2-40B4-BE49-F238E27FC236}">
                    <a16:creationId xmlns:a16="http://schemas.microsoft.com/office/drawing/2014/main" id="{D97DF208-2A5E-4C38-B542-EF3E489B3249}"/>
                  </a:ext>
                </a:extLst>
              </xdr:cNvPr>
              <xdr:cNvSpPr/>
            </xdr:nvSpPr>
            <xdr:spPr>
              <a:xfrm rot="5400000">
                <a:off x="6938861" y="10957479"/>
                <a:ext cx="82127" cy="115357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54" name="Right Bracket 1653">
                <a:extLst>
                  <a:ext uri="{FF2B5EF4-FFF2-40B4-BE49-F238E27FC236}">
                    <a16:creationId xmlns:a16="http://schemas.microsoft.com/office/drawing/2014/main" id="{E5928E82-B840-46DD-86AD-C81B439373CC}"/>
                  </a:ext>
                </a:extLst>
              </xdr:cNvPr>
              <xdr:cNvSpPr/>
            </xdr:nvSpPr>
            <xdr:spPr>
              <a:xfrm rot="5400000">
                <a:off x="8550773" y="10954684"/>
                <a:ext cx="82127" cy="1153572"/>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655" name="Flowchart: Delay 1654">
                <a:extLst>
                  <a:ext uri="{FF2B5EF4-FFF2-40B4-BE49-F238E27FC236}">
                    <a16:creationId xmlns:a16="http://schemas.microsoft.com/office/drawing/2014/main" id="{98746EF3-F821-42C0-A8B0-DC2F119DA834}"/>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grpSp>
          <xdr:nvGrpSpPr>
            <xdr:cNvPr id="1894" name="Group 1893">
              <a:extLst>
                <a:ext uri="{FF2B5EF4-FFF2-40B4-BE49-F238E27FC236}">
                  <a16:creationId xmlns:a16="http://schemas.microsoft.com/office/drawing/2014/main" id="{8E03F6B4-6859-41BC-93B2-4B9F15B2169B}"/>
                </a:ext>
              </a:extLst>
            </xdr:cNvPr>
            <xdr:cNvGrpSpPr/>
          </xdr:nvGrpSpPr>
          <xdr:grpSpPr>
            <a:xfrm>
              <a:off x="6598137" y="128211428"/>
              <a:ext cx="5577759" cy="1659837"/>
              <a:chOff x="5173197" y="1094588"/>
              <a:chExt cx="5577759" cy="1659837"/>
            </a:xfrm>
            <a:noFill/>
          </xdr:grpSpPr>
          <xdr:sp macro="" textlink="">
            <xdr:nvSpPr>
              <xdr:cNvPr id="1895" name="TextBox 1894">
                <a:extLst>
                  <a:ext uri="{FF2B5EF4-FFF2-40B4-BE49-F238E27FC236}">
                    <a16:creationId xmlns:a16="http://schemas.microsoft.com/office/drawing/2014/main" id="{4E8EFB8A-B91E-4635-A38D-CEA37C4134EB}"/>
                  </a:ext>
                </a:extLst>
              </xdr:cNvPr>
              <xdr:cNvSpPr txBox="1"/>
            </xdr:nvSpPr>
            <xdr:spPr>
              <a:xfrm rot="21300000">
                <a:off x="5173197" y="1094588"/>
                <a:ext cx="2514600" cy="1645920"/>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C3F5"/>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Your</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to </a:t>
                </a: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me</a:t>
                </a:r>
              </a:p>
              <a:p>
                <a:pPr algn="ctr">
                  <a:spcBef>
                    <a:spcPts val="600"/>
                  </a:spcBef>
                </a:pPr>
                <a:r>
                  <a:rPr lang="en-US" sz="12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can only be </a:t>
                </a:r>
              </a:p>
              <a:p>
                <a:pPr algn="ctr">
                  <a:spcBef>
                    <a:spcPts val="0"/>
                  </a:spcBef>
                </a:pPr>
                <a:r>
                  <a:rPr lang="en-US" sz="12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as good as</a:t>
                </a:r>
              </a:p>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my</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a:t>
                </a:r>
                <a:b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b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to </a:t>
                </a:r>
                <a:r>
                  <a:rPr lang="en-US" sz="1600" b="1" baseline="0">
                    <a:solidFill>
                      <a:srgbClr val="FFC3F5"/>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1896" name="TextBox 1895">
                <a:extLst>
                  <a:ext uri="{FF2B5EF4-FFF2-40B4-BE49-F238E27FC236}">
                    <a16:creationId xmlns:a16="http://schemas.microsoft.com/office/drawing/2014/main" id="{A246B2CE-74A1-4096-96C0-6D2DC2B0447A}"/>
                  </a:ext>
                </a:extLst>
              </xdr:cNvPr>
              <xdr:cNvSpPr txBox="1"/>
            </xdr:nvSpPr>
            <xdr:spPr>
              <a:xfrm rot="315309">
                <a:off x="8236356" y="1108505"/>
                <a:ext cx="2514600" cy="1645920"/>
              </a:xfrm>
              <a:prstGeom prst="rect">
                <a:avLst/>
              </a:prstGeom>
              <a:solidFill>
                <a:srgbClr val="FF99FF">
                  <a:alpha val="20000"/>
                </a:srgbClr>
              </a:solidFill>
              <a:ln w="9525" cmpd="sng">
                <a:solidFill>
                  <a:srgbClr val="7030A0"/>
                </a:solidFill>
                <a:prstDash val="sysDo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My</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a:t>
                </a:r>
                <a:b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b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to </a:t>
                </a:r>
                <a:r>
                  <a:rPr lang="en-US" sz="1600" b="1" baseline="0">
                    <a:solidFill>
                      <a:srgbClr val="FFC3F5"/>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a:t>
                </a:r>
              </a:p>
              <a:p>
                <a:pPr algn="ctr">
                  <a:spcBef>
                    <a:spcPts val="600"/>
                  </a:spcBef>
                </a:pPr>
                <a:r>
                  <a:rPr lang="en-US" sz="12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can only be </a:t>
                </a:r>
              </a:p>
              <a:p>
                <a:pPr algn="ctr">
                  <a:spcBef>
                    <a:spcPts val="0"/>
                  </a:spcBef>
                </a:pPr>
                <a:r>
                  <a:rPr lang="en-US" sz="12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as good as</a:t>
                </a:r>
              </a:p>
              <a:p>
                <a:pPr algn="ctr">
                  <a:spcBef>
                    <a:spcPts val="600"/>
                  </a:spcBef>
                </a:pPr>
                <a:r>
                  <a:rPr lang="en-US" sz="1600" b="1" baseline="0">
                    <a:solidFill>
                      <a:srgbClr val="FFC3F5"/>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your</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response-ability to </a:t>
                </a:r>
                <a:r>
                  <a:rPr lang="en-US" sz="1600" b="1" baseline="0">
                    <a:solidFill>
                      <a:srgbClr val="A0FFCD"/>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me</a:t>
                </a:r>
                <a:r>
                  <a:rPr lang="en-US" sz="1600" b="1"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t>
                </a:r>
                <a:endParaRPr lang="en-US" sz="1400" baseline="0">
                  <a:solidFill>
                    <a:srgbClr val="E178FF"/>
                  </a:solidFill>
                  <a:effectLst>
                    <a:outerShdw blurRad="50800" dist="38100" dir="18900000" algn="bl"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grpSp>
      </xdr:grpSp>
    </xdr:grpSp>
    <xdr:clientData/>
  </xdr:twoCellAnchor>
  <xdr:twoCellAnchor>
    <xdr:from>
      <xdr:col>5</xdr:col>
      <xdr:colOff>457558</xdr:colOff>
      <xdr:row>607</xdr:row>
      <xdr:rowOff>151851</xdr:rowOff>
    </xdr:from>
    <xdr:to>
      <xdr:col>6</xdr:col>
      <xdr:colOff>189515</xdr:colOff>
      <xdr:row>609</xdr:row>
      <xdr:rowOff>54693</xdr:rowOff>
    </xdr:to>
    <xdr:sp macro="" textlink="">
      <xdr:nvSpPr>
        <xdr:cNvPr id="1927" name="Freeform: Shape 1926">
          <a:extLst>
            <a:ext uri="{FF2B5EF4-FFF2-40B4-BE49-F238E27FC236}">
              <a16:creationId xmlns:a16="http://schemas.microsoft.com/office/drawing/2014/main" id="{8D5A49D5-BF55-4F4D-9F8A-9FCBB5329F08}"/>
            </a:ext>
          </a:extLst>
        </xdr:cNvPr>
        <xdr:cNvSpPr/>
      </xdr:nvSpPr>
      <xdr:spPr>
        <a:xfrm>
          <a:off x="2560678"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3C1E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607</xdr:row>
      <xdr:rowOff>151851</xdr:rowOff>
    </xdr:from>
    <xdr:to>
      <xdr:col>8</xdr:col>
      <xdr:colOff>27809</xdr:colOff>
      <xdr:row>609</xdr:row>
      <xdr:rowOff>54693</xdr:rowOff>
    </xdr:to>
    <xdr:sp macro="" textlink="">
      <xdr:nvSpPr>
        <xdr:cNvPr id="1928" name="Freeform: Shape 1927">
          <a:extLst>
            <a:ext uri="{FF2B5EF4-FFF2-40B4-BE49-F238E27FC236}">
              <a16:creationId xmlns:a16="http://schemas.microsoft.com/office/drawing/2014/main" id="{EC929FC2-C82E-4849-B2F3-0EA4261B9C70}"/>
            </a:ext>
          </a:extLst>
        </xdr:cNvPr>
        <xdr:cNvSpPr/>
      </xdr:nvSpPr>
      <xdr:spPr>
        <a:xfrm flipH="1">
          <a:off x="3389572" y="3603711"/>
          <a:ext cx="227257" cy="28384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104140</xdr:colOff>
      <xdr:row>603</xdr:row>
      <xdr:rowOff>144595</xdr:rowOff>
    </xdr:from>
    <xdr:to>
      <xdr:col>13</xdr:col>
      <xdr:colOff>16764</xdr:colOff>
      <xdr:row>610</xdr:row>
      <xdr:rowOff>82279</xdr:rowOff>
    </xdr:to>
    <xdr:grpSp>
      <xdr:nvGrpSpPr>
        <xdr:cNvPr id="1930" name="Group 1929">
          <a:extLst>
            <a:ext uri="{FF2B5EF4-FFF2-40B4-BE49-F238E27FC236}">
              <a16:creationId xmlns:a16="http://schemas.microsoft.com/office/drawing/2014/main" id="{D2FC8D9C-DAC7-4EA1-9BC8-29EB64195681}"/>
            </a:ext>
          </a:extLst>
        </xdr:cNvPr>
        <xdr:cNvGrpSpPr/>
      </xdr:nvGrpSpPr>
      <xdr:grpSpPr>
        <a:xfrm>
          <a:off x="104140" y="119466175"/>
          <a:ext cx="5978144" cy="1210224"/>
          <a:chOff x="104140" y="2900155"/>
          <a:chExt cx="5978144" cy="1134024"/>
        </a:xfrm>
      </xdr:grpSpPr>
      <xdr:sp macro="" textlink="">
        <xdr:nvSpPr>
          <xdr:cNvPr id="1932" name="Rectangle 1931">
            <a:extLst>
              <a:ext uri="{FF2B5EF4-FFF2-40B4-BE49-F238E27FC236}">
                <a16:creationId xmlns:a16="http://schemas.microsoft.com/office/drawing/2014/main" id="{49BE1A6B-611B-460A-AFA2-B99820F734E0}"/>
              </a:ext>
            </a:extLst>
          </xdr:cNvPr>
          <xdr:cNvSpPr/>
        </xdr:nvSpPr>
        <xdr:spPr>
          <a:xfrm>
            <a:off x="2655558" y="2900155"/>
            <a:ext cx="931916" cy="1134024"/>
          </a:xfrm>
          <a:prstGeom prst="rect">
            <a:avLst/>
          </a:prstGeom>
          <a:noFill/>
        </xdr:spPr>
        <xdr:txBody>
          <a:bodyPr wrap="none" lIns="91440" tIns="45720" rIns="91440" bIns="45720">
            <a:noAutofit/>
          </a:bodyPr>
          <a:lstStyle/>
          <a:p>
            <a:pPr algn="ctr">
              <a:lnSpc>
                <a:spcPts val="9600"/>
              </a:lnSpc>
            </a:pPr>
            <a:r>
              <a:rPr lang="en-US" sz="9600" b="1" cap="none" spc="0">
                <a:ln w="38100">
                  <a:solidFill>
                    <a:srgbClr val="CC00CC"/>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1935" name="Speech Bubble: Rectangle with Corners Rounded 1934">
            <a:extLst>
              <a:ext uri="{FF2B5EF4-FFF2-40B4-BE49-F238E27FC236}">
                <a16:creationId xmlns:a16="http://schemas.microsoft.com/office/drawing/2014/main" id="{FFC966D3-7636-4A8C-A978-02CAEFA4DA1F}"/>
              </a:ext>
            </a:extLst>
          </xdr:cNvPr>
          <xdr:cNvSpPr/>
        </xdr:nvSpPr>
        <xdr:spPr>
          <a:xfrm flipH="1">
            <a:off x="3556180" y="3106362"/>
            <a:ext cx="2526104" cy="868102"/>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36" name="Speech Bubble: Rectangle with Corners Rounded 1935">
            <a:extLst>
              <a:ext uri="{FF2B5EF4-FFF2-40B4-BE49-F238E27FC236}">
                <a16:creationId xmlns:a16="http://schemas.microsoft.com/office/drawing/2014/main" id="{6C1ACA57-867D-493E-A8DC-A3F0D9BFEAB0}"/>
              </a:ext>
            </a:extLst>
          </xdr:cNvPr>
          <xdr:cNvSpPr/>
        </xdr:nvSpPr>
        <xdr:spPr>
          <a:xfrm>
            <a:off x="104140" y="3106362"/>
            <a:ext cx="2522061" cy="868102"/>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6</xdr:col>
      <xdr:colOff>0</xdr:colOff>
      <xdr:row>629</xdr:row>
      <xdr:rowOff>83820</xdr:rowOff>
    </xdr:from>
    <xdr:to>
      <xdr:col>8</xdr:col>
      <xdr:colOff>60960</xdr:colOff>
      <xdr:row>639</xdr:row>
      <xdr:rowOff>68580</xdr:rowOff>
    </xdr:to>
    <xdr:sp macro="" textlink="">
      <xdr:nvSpPr>
        <xdr:cNvPr id="1937" name="TextBox 1936">
          <a:extLst>
            <a:ext uri="{FF2B5EF4-FFF2-40B4-BE49-F238E27FC236}">
              <a16:creationId xmlns:a16="http://schemas.microsoft.com/office/drawing/2014/main" id="{5737CBA2-2B9E-41A4-98F2-B2BD66D2AFF1}"/>
            </a:ext>
          </a:extLst>
        </xdr:cNvPr>
        <xdr:cNvSpPr txBox="1"/>
      </xdr:nvSpPr>
      <xdr:spPr>
        <a:xfrm>
          <a:off x="2598420" y="124007880"/>
          <a:ext cx="1051560" cy="1737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As long</a:t>
          </a:r>
          <a:r>
            <a:rPr lang="en-US" sz="1100" b="1" baseline="0">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as you remain stuck in </a:t>
          </a:r>
          <a:r>
            <a:rPr lang="en-US" sz="1100" b="1" i="1" spc="-30" baseline="0">
              <a:ln>
                <a:solidFill>
                  <a:srgbClr val="CC00CC"/>
                </a:solidFill>
              </a:ln>
              <a:solidFill>
                <a:srgbClr val="7030A0"/>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psychosocial</a:t>
          </a:r>
          <a:r>
            <a:rPr lang="en-US" sz="1100" b="1" i="1" baseline="0">
              <a:ln>
                <a:solidFill>
                  <a:srgbClr val="CC00CC"/>
                </a:solidFill>
              </a:ln>
              <a:solidFill>
                <a:srgbClr val="7030A0"/>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imbalance</a:t>
          </a:r>
          <a:r>
            <a:rPr lang="en-US" sz="1100" b="1" baseline="0">
              <a:ln>
                <a:solidFill>
                  <a:srgbClr val="CC00CC"/>
                </a:solidFill>
              </a:ln>
              <a:solidFill>
                <a:srgbClr val="CC00CC"/>
              </a:solidFill>
              <a:effectLst>
                <a:outerShdw blurRad="50800" dist="38100" dir="5400000" algn="t" rotWithShape="0">
                  <a:srgbClr val="3C1E5A">
                    <a:alpha val="40000"/>
                  </a:srgbClr>
                </a:outerShdw>
              </a:effectLst>
              <a:latin typeface="Tahoma" panose="020B0604030504040204" pitchFamily="34" charset="0"/>
              <a:ea typeface="Tahoma" panose="020B0604030504040204" pitchFamily="34" charset="0"/>
              <a:cs typeface="Tahoma" panose="020B0604030504040204" pitchFamily="34" charset="0"/>
            </a:rPr>
            <a:t>, you will be in constant</a:t>
          </a:r>
          <a:r>
            <a:rPr lang="en-US" sz="1100" b="1" baseline="0">
              <a:ln>
                <a:solidFill>
                  <a:srgbClr val="CC00CC"/>
                </a:solidFill>
              </a:ln>
              <a:solidFill>
                <a:srgbClr val="FF99FF"/>
              </a:solidFill>
              <a:latin typeface="Tahoma" panose="020B0604030504040204" pitchFamily="34" charset="0"/>
              <a:ea typeface="Tahoma" panose="020B0604030504040204" pitchFamily="34" charset="0"/>
              <a:cs typeface="Tahoma" panose="020B0604030504040204" pitchFamily="34" charset="0"/>
            </a:rPr>
            <a:t> </a:t>
          </a:r>
          <a:r>
            <a:rPr lang="en-US" sz="2400" b="0" baseline="0">
              <a:solidFill>
                <a:srgbClr val="FFFF00"/>
              </a:solidFill>
              <a:effectLst>
                <a:glow rad="38100">
                  <a:schemeClr val="tx1"/>
                </a:glow>
              </a:effectLst>
              <a:latin typeface="Arial Black" panose="020B0A04020102020204" pitchFamily="34" charset="0"/>
              <a:ea typeface="Tahoma" panose="020B0604030504040204" pitchFamily="34" charset="0"/>
              <a:cs typeface="Tahoma" panose="020B0604030504040204" pitchFamily="34" charset="0"/>
            </a:rPr>
            <a:t>pain</a:t>
          </a:r>
          <a:r>
            <a:rPr lang="en-US" sz="1100" baseline="0">
              <a:latin typeface="Tahoma" panose="020B0604030504040204" pitchFamily="34" charset="0"/>
              <a:ea typeface="Tahoma" panose="020B0604030504040204" pitchFamily="34" charset="0"/>
              <a:cs typeface="Tahoma" panose="020B0604030504040204" pitchFamily="34" charset="0"/>
            </a:rPr>
            <a:t>.</a:t>
          </a:r>
        </a:p>
      </xdr:txBody>
    </xdr:sp>
    <xdr:clientData/>
  </xdr:twoCellAnchor>
  <xdr:twoCellAnchor>
    <xdr:from>
      <xdr:col>1</xdr:col>
      <xdr:colOff>238794</xdr:colOff>
      <xdr:row>872</xdr:row>
      <xdr:rowOff>137160</xdr:rowOff>
    </xdr:from>
    <xdr:to>
      <xdr:col>12</xdr:col>
      <xdr:colOff>276894</xdr:colOff>
      <xdr:row>877</xdr:row>
      <xdr:rowOff>22860</xdr:rowOff>
    </xdr:to>
    <xdr:sp macro="" textlink="">
      <xdr:nvSpPr>
        <xdr:cNvPr id="1942" name="TextBox 1941">
          <a:extLst>
            <a:ext uri="{FF2B5EF4-FFF2-40B4-BE49-F238E27FC236}">
              <a16:creationId xmlns:a16="http://schemas.microsoft.com/office/drawing/2014/main" id="{962323EF-748D-4E8C-A9E3-4E67FCA35268}"/>
            </a:ext>
          </a:extLst>
        </xdr:cNvPr>
        <xdr:cNvSpPr txBox="1"/>
      </xdr:nvSpPr>
      <xdr:spPr>
        <a:xfrm>
          <a:off x="360714" y="169613580"/>
          <a:ext cx="54864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685800" rIns="685800" rtlCol="0" anchor="ctr"/>
        <a:lstStyle/>
        <a:p>
          <a:pPr algn="ctr"/>
          <a:r>
            <a:rPr lang="en-US" sz="2000" b="1">
              <a:solidFill>
                <a:srgbClr val="F5D2FF"/>
              </a:solidFill>
              <a:latin typeface="Tahoma" panose="020B0604030504040204" pitchFamily="34" charset="0"/>
              <a:ea typeface="Tahoma" panose="020B0604030504040204" pitchFamily="34" charset="0"/>
              <a:cs typeface="Tahoma" panose="020B0604030504040204" pitchFamily="34" charset="0"/>
            </a:rPr>
            <a:t>Let's understand others as</a:t>
          </a:r>
          <a:r>
            <a:rPr lang="en-US" sz="2000" b="1" baseline="0">
              <a:solidFill>
                <a:srgbClr val="F5D2FF"/>
              </a:solidFill>
              <a:latin typeface="Tahoma" panose="020B0604030504040204" pitchFamily="34" charset="0"/>
              <a:ea typeface="Tahoma" panose="020B0604030504040204" pitchFamily="34" charset="0"/>
              <a:cs typeface="Tahoma" panose="020B0604030504040204" pitchFamily="34" charset="0"/>
            </a:rPr>
            <a:t> we seek others to understand us</a:t>
          </a:r>
          <a:r>
            <a:rPr lang="en-US" sz="2000" b="1">
              <a:solidFill>
                <a:srgbClr val="F5D2FF"/>
              </a:solidFill>
              <a:latin typeface="Tahoma" panose="020B0604030504040204" pitchFamily="34" charset="0"/>
              <a:ea typeface="Tahoma" panose="020B0604030504040204" pitchFamily="34" charset="0"/>
              <a:cs typeface="Tahoma" panose="020B0604030504040204" pitchFamily="34" charset="0"/>
            </a:rPr>
            <a:t>. </a:t>
          </a:r>
          <a:endParaRPr lang="en-US" sz="1800" b="1" baseline="0">
            <a:solidFill>
              <a:srgbClr val="F5D2FF"/>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22860</xdr:colOff>
      <xdr:row>648</xdr:row>
      <xdr:rowOff>15240</xdr:rowOff>
    </xdr:from>
    <xdr:to>
      <xdr:col>13</xdr:col>
      <xdr:colOff>68580</xdr:colOff>
      <xdr:row>653</xdr:row>
      <xdr:rowOff>29633</xdr:rowOff>
    </xdr:to>
    <xdr:sp macro="" textlink="">
      <xdr:nvSpPr>
        <xdr:cNvPr id="1943" name="TextBox 1942">
          <a:extLst>
            <a:ext uri="{FF2B5EF4-FFF2-40B4-BE49-F238E27FC236}">
              <a16:creationId xmlns:a16="http://schemas.microsoft.com/office/drawing/2014/main" id="{88B97E45-A89A-4BEE-8817-463B1DED5058}"/>
            </a:ext>
          </a:extLst>
        </xdr:cNvPr>
        <xdr:cNvSpPr txBox="1"/>
      </xdr:nvSpPr>
      <xdr:spPr>
        <a:xfrm>
          <a:off x="22860" y="127596900"/>
          <a:ext cx="6111240" cy="898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spc="-20" baseline="0">
              <a:latin typeface="Tahoma" panose="020B0604030504040204" pitchFamily="34" charset="0"/>
              <a:ea typeface="Tahoma" panose="020B0604030504040204" pitchFamily="34" charset="0"/>
              <a:cs typeface="Tahoma" panose="020B0604030504040204" pitchFamily="34" charset="0"/>
            </a:rPr>
            <a:t>Anankelogy finds a continuum from those extremely to moderately </a:t>
          </a:r>
          <a:r>
            <a:rPr lang="en-US" sz="1200" spc="-2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wide-oriented</a:t>
          </a:r>
          <a:r>
            <a:rPr lang="en-US" sz="1200" spc="-20" baseline="0">
              <a:latin typeface="Tahoma" panose="020B0604030504040204" pitchFamily="34" charset="0"/>
              <a:ea typeface="Tahoma" panose="020B0604030504040204" pitchFamily="34" charset="0"/>
              <a:cs typeface="Tahoma" panose="020B0604030504040204" pitchFamily="34" charset="0"/>
            </a:rPr>
            <a:t> to those </a:t>
          </a:r>
          <a:r>
            <a:rPr lang="en-US" sz="1200" baseline="0">
              <a:latin typeface="Tahoma" panose="020B0604030504040204" pitchFamily="34" charset="0"/>
              <a:ea typeface="Tahoma" panose="020B0604030504040204" pitchFamily="34" charset="0"/>
              <a:cs typeface="Tahoma" panose="020B0604030504040204" pitchFamily="34" charset="0"/>
            </a:rPr>
            <a:t>who</a:t>
          </a:r>
          <a:r>
            <a:rPr lang="en-US" sz="1200" spc="20" baseline="0">
              <a:latin typeface="Tahoma" panose="020B0604030504040204" pitchFamily="34" charset="0"/>
              <a:ea typeface="Tahoma" panose="020B0604030504040204" pitchFamily="34" charset="0"/>
              <a:cs typeface="Tahoma" panose="020B0604030504040204" pitchFamily="34" charset="0"/>
            </a:rPr>
            <a:t> are moderately to extremely </a:t>
          </a:r>
          <a:r>
            <a:rPr lang="en-US" sz="1200" spc="20" baseline="0">
              <a:ln>
                <a:solidFill>
                  <a:srgbClr val="C00000"/>
                </a:solidFill>
              </a:ln>
              <a:solidFill>
                <a:srgbClr val="FF0000"/>
              </a:solidFill>
              <a:latin typeface="Tahoma" panose="020B0604030504040204" pitchFamily="34" charset="0"/>
              <a:ea typeface="Tahoma" panose="020B0604030504040204" pitchFamily="34" charset="0"/>
              <a:cs typeface="Tahoma" panose="020B0604030504040204" pitchFamily="34" charset="0"/>
            </a:rPr>
            <a:t>deep-oriented</a:t>
          </a:r>
          <a:r>
            <a:rPr lang="en-US" sz="1200" spc="20" baseline="0">
              <a:latin typeface="Tahoma" panose="020B0604030504040204" pitchFamily="34" charset="0"/>
              <a:ea typeface="Tahoma" panose="020B0604030504040204" pitchFamily="34" charset="0"/>
              <a:cs typeface="Tahoma" panose="020B0604030504040204" pitchFamily="34" charset="0"/>
            </a:rPr>
            <a:t>. This range of specific </a:t>
          </a:r>
          <a:r>
            <a:rPr lang="en-US" sz="1200" i="1" spc="20" baseline="0">
              <a:latin typeface="Tahoma" panose="020B0604030504040204" pitchFamily="34" charset="0"/>
              <a:ea typeface="Tahoma" panose="020B0604030504040204" pitchFamily="34" charset="0"/>
              <a:cs typeface="Tahoma" panose="020B0604030504040204" pitchFamily="34" charset="0"/>
            </a:rPr>
            <a:t>psychosocial </a:t>
          </a:r>
          <a:r>
            <a:rPr lang="en-US" sz="1200" i="1" baseline="0">
              <a:latin typeface="Tahoma" panose="020B0604030504040204" pitchFamily="34" charset="0"/>
              <a:ea typeface="Tahoma" panose="020B0604030504040204" pitchFamily="34" charset="0"/>
              <a:cs typeface="Tahoma" panose="020B0604030504040204" pitchFamily="34" charset="0"/>
            </a:rPr>
            <a:t>orientations </a:t>
          </a:r>
          <a:r>
            <a:rPr lang="en-US" sz="1200" baseline="0">
              <a:latin typeface="Tahoma" panose="020B0604030504040204" pitchFamily="34" charset="0"/>
              <a:ea typeface="Tahoma" panose="020B0604030504040204" pitchFamily="34" charset="0"/>
              <a:cs typeface="Tahoma" panose="020B0604030504040204" pitchFamily="34" charset="0"/>
            </a:rPr>
            <a:t>form the basis for much of our spectrum of political diversity. </a:t>
          </a:r>
        </a:p>
      </xdr:txBody>
    </xdr:sp>
    <xdr:clientData/>
  </xdr:twoCellAnchor>
  <xdr:twoCellAnchor>
    <xdr:from>
      <xdr:col>0</xdr:col>
      <xdr:colOff>106680</xdr:colOff>
      <xdr:row>793</xdr:row>
      <xdr:rowOff>106680</xdr:rowOff>
    </xdr:from>
    <xdr:to>
      <xdr:col>12</xdr:col>
      <xdr:colOff>480060</xdr:colOff>
      <xdr:row>808</xdr:row>
      <xdr:rowOff>144780</xdr:rowOff>
    </xdr:to>
    <xdr:sp macro="" textlink="">
      <xdr:nvSpPr>
        <xdr:cNvPr id="1938" name="psychosocial reduction">
          <a:extLst>
            <a:ext uri="{FF2B5EF4-FFF2-40B4-BE49-F238E27FC236}">
              <a16:creationId xmlns:a16="http://schemas.microsoft.com/office/drawing/2014/main" id="{0DAE2A26-C13F-4EBA-A79F-DD188E567CAB}"/>
            </a:ext>
          </a:extLst>
        </xdr:cNvPr>
        <xdr:cNvSpPr txBox="1"/>
      </xdr:nvSpPr>
      <xdr:spPr>
        <a:xfrm>
          <a:off x="106680" y="172638720"/>
          <a:ext cx="5943600" cy="3017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500"/>
            </a:lnSpc>
          </a:pP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We cannot function fully while suffering </a:t>
          </a:r>
          <a:r>
            <a:rPr lang="en-US" sz="1400"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psychosocial imbalance</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when our </a:t>
          </a:r>
          <a:r>
            <a:rPr lang="en-US" sz="1400" baseline="0">
              <a:ln>
                <a:solidFill>
                  <a:srgbClr val="1E5A28"/>
                </a:solidFill>
              </a:ln>
              <a:solidFill>
                <a:srgbClr val="1E5A28"/>
              </a:solidFill>
              <a:effectLst/>
              <a:latin typeface="Tahoma" panose="020B0604030504040204" pitchFamily="34" charset="0"/>
              <a:ea typeface="Tahoma" panose="020B0604030504040204" pitchFamily="34" charset="0"/>
              <a:cs typeface="Tahoma" panose="020B0604030504040204" pitchFamily="34" charset="0"/>
            </a:rPr>
            <a:t>self-needs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effectLst/>
              <a:latin typeface="Tahoma" panose="020B0604030504040204" pitchFamily="34" charset="0"/>
              <a:ea typeface="Tahoma" panose="020B0604030504040204" pitchFamily="34" charset="0"/>
              <a:cs typeface="Tahoma" panose="020B0604030504040204" pitchFamily="34" charset="0"/>
            </a:rPr>
            <a:t>social-needs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remain in painful tension with each other.</a:t>
          </a:r>
        </a:p>
        <a:p>
          <a:endPar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lvl="1">
            <a:lnSpc>
              <a:spcPts val="1400"/>
            </a:lnSpc>
          </a:pP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The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less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your </a:t>
          </a:r>
          <a:r>
            <a:rPr lang="en-US" sz="1400" baseline="0">
              <a:ln>
                <a:solidFill>
                  <a:srgbClr val="1E5A28"/>
                </a:solidFill>
              </a:ln>
              <a:solidFill>
                <a:srgbClr val="1E5A28"/>
              </a:solidFill>
              <a:effectLst/>
              <a:latin typeface="Tahoma" panose="020B0604030504040204" pitchFamily="34" charset="0"/>
              <a:ea typeface="Tahoma" panose="020B0604030504040204" pitchFamily="34" charset="0"/>
              <a:cs typeface="Tahoma" panose="020B0604030504040204" pitchFamily="34" charset="0"/>
            </a:rPr>
            <a:t>self-needs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effectLst/>
              <a:latin typeface="Tahoma" panose="020B0604030504040204" pitchFamily="34" charset="0"/>
              <a:ea typeface="Tahoma" panose="020B0604030504040204" pitchFamily="34" charset="0"/>
              <a:cs typeface="Tahoma" panose="020B0604030504040204" pitchFamily="34" charset="0"/>
            </a:rPr>
            <a:t>social-needs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resolve on par with each other, the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more</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you struggle in pain. Your other needs cannot fully resolve, leaving you with </a:t>
          </a:r>
          <a:r>
            <a:rPr lang="en-US" sz="1400" b="1" i="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less</a:t>
          </a:r>
          <a:r>
            <a:rPr lang="en-US" sz="14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energy to live your life. </a:t>
          </a:r>
        </a:p>
        <a:p>
          <a:endParaRPr lang="en-US" sz="1400" baseline="0">
            <a:latin typeface="Tahoma" panose="020B0604030504040204" pitchFamily="34" charset="0"/>
            <a:ea typeface="Tahoma" panose="020B0604030504040204" pitchFamily="34" charset="0"/>
            <a:cs typeface="Tahoma" panose="020B0604030504040204" pitchFamily="34" charset="0"/>
          </a:endParaRPr>
        </a:p>
        <a:p>
          <a:pPr>
            <a:lnSpc>
              <a:spcPts val="1500"/>
            </a:lnSpc>
          </a:pPr>
          <a:r>
            <a:rPr lang="en-US" sz="1400" spc="-10" baseline="0">
              <a:latin typeface="Tahoma" panose="020B0604030504040204" pitchFamily="34" charset="0"/>
              <a:ea typeface="Tahoma" panose="020B0604030504040204" pitchFamily="34" charset="0"/>
              <a:cs typeface="Tahoma" panose="020B0604030504040204" pitchFamily="34" charset="0"/>
            </a:rPr>
            <a:t>We can only function fully from a position of </a:t>
          </a:r>
          <a:r>
            <a:rPr lang="en-US" sz="1400" i="1" spc="-10" baseline="0">
              <a:latin typeface="Tahoma" panose="020B0604030504040204" pitchFamily="34" charset="0"/>
              <a:ea typeface="Tahoma" panose="020B0604030504040204" pitchFamily="34" charset="0"/>
              <a:cs typeface="Tahoma" panose="020B0604030504040204" pitchFamily="34" charset="0"/>
            </a:rPr>
            <a:t>psychosocial equilibrium</a:t>
          </a:r>
          <a:r>
            <a:rPr lang="en-US" sz="1400" spc="-10" baseline="0">
              <a:latin typeface="Tahoma" panose="020B0604030504040204" pitchFamily="34" charset="0"/>
              <a:ea typeface="Tahoma" panose="020B0604030504040204" pitchFamily="34" charset="0"/>
              <a:cs typeface="Tahoma" panose="020B0604030504040204" pitchFamily="34" charset="0"/>
            </a:rPr>
            <a:t>, when </a:t>
          </a:r>
          <a:r>
            <a:rPr lang="en-US" sz="1400" baseline="0">
              <a:latin typeface="Tahoma" panose="020B0604030504040204" pitchFamily="34" charset="0"/>
              <a:ea typeface="Tahoma" panose="020B0604030504040204" pitchFamily="34" charset="0"/>
              <a:cs typeface="Tahoma" panose="020B0604030504040204" pitchFamily="34" charset="0"/>
            </a:rPr>
            <a:t>our internal </a:t>
          </a:r>
          <a:r>
            <a:rPr lang="en-US" sz="1400" baseline="0">
              <a:ln>
                <a:solidFill>
                  <a:srgbClr val="1E5A28"/>
                </a:solidFill>
              </a:ln>
              <a:solidFill>
                <a:srgbClr val="1E5A28"/>
              </a:solidFill>
              <a:latin typeface="Tahoma" panose="020B0604030504040204" pitchFamily="34" charset="0"/>
              <a:ea typeface="Tahoma" panose="020B0604030504040204" pitchFamily="34" charset="0"/>
              <a:cs typeface="Tahoma" panose="020B0604030504040204" pitchFamily="34" charset="0"/>
            </a:rPr>
            <a:t>self-needs</a:t>
          </a:r>
          <a:r>
            <a:rPr lang="en-US" sz="1400" baseline="0">
              <a:latin typeface="Tahoma" panose="020B0604030504040204" pitchFamily="34" charset="0"/>
              <a:ea typeface="Tahoma" panose="020B0604030504040204" pitchFamily="34" charset="0"/>
              <a:cs typeface="Tahoma" panose="020B0604030504040204" pitchFamily="34" charset="0"/>
            </a:rPr>
            <a:t> remain in relative balance with our external </a:t>
          </a:r>
          <a:r>
            <a:rPr lang="en-US" sz="1400" baseline="0">
              <a:ln>
                <a:solidFill>
                  <a:srgbClr val="411E5A"/>
                </a:solidFill>
              </a:ln>
              <a:solidFill>
                <a:srgbClr val="411E5A"/>
              </a:solidFill>
              <a:latin typeface="Tahoma" panose="020B0604030504040204" pitchFamily="34" charset="0"/>
              <a:ea typeface="Tahoma" panose="020B0604030504040204" pitchFamily="34" charset="0"/>
              <a:cs typeface="Tahoma" panose="020B0604030504040204" pitchFamily="34" charset="0"/>
            </a:rPr>
            <a:t>social-needs</a:t>
          </a:r>
          <a:r>
            <a:rPr lang="en-US" sz="1400" baseline="0">
              <a:latin typeface="Tahoma" panose="020B0604030504040204" pitchFamily="34" charset="0"/>
              <a:ea typeface="Tahoma" panose="020B0604030504040204" pitchFamily="34" charset="0"/>
              <a:cs typeface="Tahoma" panose="020B0604030504040204" pitchFamily="34" charset="0"/>
            </a:rPr>
            <a:t>. </a:t>
          </a:r>
        </a:p>
        <a:p>
          <a:endParaRPr lang="en-US" sz="1400" baseline="0">
            <a:latin typeface="Tahoma" panose="020B0604030504040204" pitchFamily="34" charset="0"/>
            <a:ea typeface="Tahoma" panose="020B0604030504040204" pitchFamily="34" charset="0"/>
            <a:cs typeface="Tahoma" panose="020B0604030504040204" pitchFamily="34" charset="0"/>
          </a:endParaRPr>
        </a:p>
        <a:p>
          <a:pPr lvl="1">
            <a:lnSpc>
              <a:spcPts val="1400"/>
            </a:lnSpc>
          </a:pPr>
          <a:r>
            <a:rPr lang="en-US" sz="1400" baseline="0">
              <a:latin typeface="Tahoma" panose="020B0604030504040204" pitchFamily="34" charset="0"/>
              <a:ea typeface="Tahoma" panose="020B0604030504040204" pitchFamily="34" charset="0"/>
              <a:cs typeface="Tahoma" panose="020B0604030504040204" pitchFamily="34" charset="0"/>
            </a:rPr>
            <a:t>The </a:t>
          </a:r>
          <a:r>
            <a:rPr lang="en-US" sz="1400" b="1" i="1" baseline="0">
              <a:latin typeface="Tahoma" panose="020B0604030504040204" pitchFamily="34" charset="0"/>
              <a:ea typeface="Tahoma" panose="020B0604030504040204" pitchFamily="34" charset="0"/>
              <a:cs typeface="Tahoma" panose="020B0604030504040204" pitchFamily="34" charset="0"/>
            </a:rPr>
            <a:t>more</a:t>
          </a:r>
          <a:r>
            <a:rPr lang="en-US" sz="1400" baseline="0">
              <a:latin typeface="Tahoma" panose="020B0604030504040204" pitchFamily="34" charset="0"/>
              <a:ea typeface="Tahoma" panose="020B0604030504040204" pitchFamily="34" charset="0"/>
              <a:cs typeface="Tahoma" panose="020B0604030504040204" pitchFamily="34" charset="0"/>
            </a:rPr>
            <a:t> your </a:t>
          </a:r>
          <a:r>
            <a:rPr lang="en-US" sz="1400" baseline="0">
              <a:ln>
                <a:solidFill>
                  <a:srgbClr val="1E5A28"/>
                </a:solidFill>
              </a:ln>
              <a:solidFill>
                <a:srgbClr val="1E5A28"/>
              </a:solidFill>
              <a:latin typeface="Tahoma" panose="020B0604030504040204" pitchFamily="34" charset="0"/>
              <a:ea typeface="Tahoma" panose="020B0604030504040204" pitchFamily="34" charset="0"/>
              <a:cs typeface="Tahoma" panose="020B0604030504040204" pitchFamily="34" charset="0"/>
            </a:rPr>
            <a:t>self-needs</a:t>
          </a:r>
          <a:r>
            <a:rPr lang="en-US" sz="1400" baseline="0">
              <a:latin typeface="Tahoma" panose="020B0604030504040204" pitchFamily="34" charset="0"/>
              <a:ea typeface="Tahoma" panose="020B0604030504040204" pitchFamily="34" charset="0"/>
              <a:cs typeface="Tahoma" panose="020B0604030504040204" pitchFamily="34" charset="0"/>
            </a:rPr>
            <a:t> and </a:t>
          </a:r>
          <a:r>
            <a:rPr lang="en-US" sz="1400" baseline="0">
              <a:ln>
                <a:solidFill>
                  <a:srgbClr val="411E5A"/>
                </a:solidFill>
              </a:ln>
              <a:solidFill>
                <a:srgbClr val="411E5A"/>
              </a:solidFill>
              <a:latin typeface="Tahoma" panose="020B0604030504040204" pitchFamily="34" charset="0"/>
              <a:ea typeface="Tahoma" panose="020B0604030504040204" pitchFamily="34" charset="0"/>
              <a:cs typeface="Tahoma" panose="020B0604030504040204" pitchFamily="34" charset="0"/>
            </a:rPr>
            <a:t>social-needs</a:t>
          </a:r>
          <a:r>
            <a:rPr lang="en-US" sz="1400" baseline="0">
              <a:latin typeface="Tahoma" panose="020B0604030504040204" pitchFamily="34" charset="0"/>
              <a:ea typeface="Tahoma" panose="020B0604030504040204" pitchFamily="34" charset="0"/>
              <a:cs typeface="Tahoma" panose="020B0604030504040204" pitchFamily="34" charset="0"/>
            </a:rPr>
            <a:t> resolve on par with each other, the </a:t>
          </a:r>
          <a:r>
            <a:rPr lang="en-US" sz="1400" b="1" i="1" baseline="0">
              <a:latin typeface="Tahoma" panose="020B0604030504040204" pitchFamily="34" charset="0"/>
              <a:ea typeface="Tahoma" panose="020B0604030504040204" pitchFamily="34" charset="0"/>
              <a:cs typeface="Tahoma" panose="020B0604030504040204" pitchFamily="34" charset="0"/>
            </a:rPr>
            <a:t>less</a:t>
          </a:r>
          <a:r>
            <a:rPr lang="en-US" sz="1400" baseline="0">
              <a:latin typeface="Tahoma" panose="020B0604030504040204" pitchFamily="34" charset="0"/>
              <a:ea typeface="Tahoma" panose="020B0604030504040204" pitchFamily="34" charset="0"/>
              <a:cs typeface="Tahoma" panose="020B0604030504040204" pitchFamily="34" charset="0"/>
            </a:rPr>
            <a:t> you struggle in pain. Your other needs can then more fully resolve, giving you </a:t>
          </a:r>
          <a:r>
            <a:rPr lang="en-US" sz="1400" b="1" i="1" baseline="0">
              <a:latin typeface="Tahoma" panose="020B0604030504040204" pitchFamily="34" charset="0"/>
              <a:ea typeface="Tahoma" panose="020B0604030504040204" pitchFamily="34" charset="0"/>
              <a:cs typeface="Tahoma" panose="020B0604030504040204" pitchFamily="34" charset="0"/>
            </a:rPr>
            <a:t>more</a:t>
          </a:r>
          <a:r>
            <a:rPr lang="en-US" sz="1400" baseline="0">
              <a:latin typeface="Tahoma" panose="020B0604030504040204" pitchFamily="34" charset="0"/>
              <a:ea typeface="Tahoma" panose="020B0604030504040204" pitchFamily="34" charset="0"/>
              <a:cs typeface="Tahoma" panose="020B0604030504040204" pitchFamily="34" charset="0"/>
            </a:rPr>
            <a:t> energy to live life fully. </a:t>
          </a:r>
          <a:endParaRPr lang="en-US" sz="16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45720</xdr:colOff>
      <xdr:row>779</xdr:row>
      <xdr:rowOff>15241</xdr:rowOff>
    </xdr:from>
    <xdr:to>
      <xdr:col>13</xdr:col>
      <xdr:colOff>45720</xdr:colOff>
      <xdr:row>782</xdr:row>
      <xdr:rowOff>76201</xdr:rowOff>
    </xdr:to>
    <xdr:sp macro="" textlink="">
      <xdr:nvSpPr>
        <xdr:cNvPr id="1945" name="psychosocial reduction">
          <a:extLst>
            <a:ext uri="{FF2B5EF4-FFF2-40B4-BE49-F238E27FC236}">
              <a16:creationId xmlns:a16="http://schemas.microsoft.com/office/drawing/2014/main" id="{2E2E4FCA-0F95-4A05-A716-82AF3CD20727}"/>
            </a:ext>
          </a:extLst>
        </xdr:cNvPr>
        <xdr:cNvSpPr txBox="1"/>
      </xdr:nvSpPr>
      <xdr:spPr>
        <a:xfrm>
          <a:off x="167640" y="153108661"/>
          <a:ext cx="594360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US" sz="1400" spc="-10" baseline="0">
              <a:latin typeface="Tahoma" panose="020B0604030504040204" pitchFamily="34" charset="0"/>
              <a:ea typeface="Tahoma" panose="020B0604030504040204" pitchFamily="34" charset="0"/>
              <a:cs typeface="Tahoma" panose="020B0604030504040204" pitchFamily="34" charset="0"/>
            </a:rPr>
            <a:t>Political fighting normalizes the problem of "psychosocial imbalance." If kept </a:t>
          </a:r>
          <a:r>
            <a:rPr lang="en-US" sz="1400" baseline="0">
              <a:latin typeface="Tahoma" panose="020B0604030504040204" pitchFamily="34" charset="0"/>
              <a:ea typeface="Tahoma" panose="020B0604030504040204" pitchFamily="34" charset="0"/>
              <a:cs typeface="Tahoma" panose="020B0604030504040204" pitchFamily="34" charset="0"/>
            </a:rPr>
            <a:t>generalizing for relief, you easily cling to either psychosocial extreme:</a:t>
          </a:r>
        </a:p>
      </xdr:txBody>
    </xdr:sp>
    <xdr:clientData/>
  </xdr:twoCellAnchor>
  <xdr:twoCellAnchor>
    <xdr:from>
      <xdr:col>7</xdr:col>
      <xdr:colOff>266700</xdr:colOff>
      <xdr:row>782</xdr:row>
      <xdr:rowOff>152400</xdr:rowOff>
    </xdr:from>
    <xdr:to>
      <xdr:col>13</xdr:col>
      <xdr:colOff>38100</xdr:colOff>
      <xdr:row>787</xdr:row>
      <xdr:rowOff>7620</xdr:rowOff>
    </xdr:to>
    <xdr:sp macro="" textlink="">
      <xdr:nvSpPr>
        <xdr:cNvPr id="1946" name="psychosocial reduction">
          <a:extLst>
            <a:ext uri="{FF2B5EF4-FFF2-40B4-BE49-F238E27FC236}">
              <a16:creationId xmlns:a16="http://schemas.microsoft.com/office/drawing/2014/main" id="{CAE8EBCE-4370-42C7-9B71-BC70F67E053F}"/>
            </a:ext>
          </a:extLst>
        </xdr:cNvPr>
        <xdr:cNvSpPr txBox="1"/>
      </xdr:nvSpPr>
      <xdr:spPr>
        <a:xfrm>
          <a:off x="3360420" y="170756580"/>
          <a:ext cx="2743200"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emphasize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internal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psychological factors </a:t>
          </a:r>
        </a:p>
        <a:p>
          <a:pPr algn="ctr">
            <a:spcBef>
              <a:spcPts val="300"/>
            </a:spcBef>
          </a:pP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to the neglect of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external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socio-environmental factors</a:t>
          </a:r>
        </a:p>
      </xdr:txBody>
    </xdr:sp>
    <xdr:clientData/>
  </xdr:twoCellAnchor>
  <xdr:twoCellAnchor>
    <xdr:from>
      <xdr:col>1</xdr:col>
      <xdr:colOff>53340</xdr:colOff>
      <xdr:row>782</xdr:row>
      <xdr:rowOff>152400</xdr:rowOff>
    </xdr:from>
    <xdr:to>
      <xdr:col>6</xdr:col>
      <xdr:colOff>320040</xdr:colOff>
      <xdr:row>787</xdr:row>
      <xdr:rowOff>7620</xdr:rowOff>
    </xdr:to>
    <xdr:sp macro="" textlink="">
      <xdr:nvSpPr>
        <xdr:cNvPr id="1966" name="psychosocial reduction">
          <a:extLst>
            <a:ext uri="{FF2B5EF4-FFF2-40B4-BE49-F238E27FC236}">
              <a16:creationId xmlns:a16="http://schemas.microsoft.com/office/drawing/2014/main" id="{0DFE7A68-86BB-4887-890F-9C8C6CE47847}"/>
            </a:ext>
          </a:extLst>
        </xdr:cNvPr>
        <xdr:cNvSpPr txBox="1"/>
      </xdr:nvSpPr>
      <xdr:spPr>
        <a:xfrm>
          <a:off x="175260" y="170756580"/>
          <a:ext cx="2743200"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emphasize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external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socio-environmental  factors </a:t>
          </a:r>
        </a:p>
        <a:p>
          <a:pPr algn="ctr">
            <a:spcBef>
              <a:spcPts val="300"/>
            </a:spcBef>
          </a:pPr>
          <a:r>
            <a:rPr lang="en-US" sz="1100" baseline="0">
              <a:solidFill>
                <a:schemeClr val="dk1"/>
              </a:solidFill>
              <a:latin typeface="Tahoma" panose="020B0604030504040204" pitchFamily="34" charset="0"/>
              <a:ea typeface="Tahoma" panose="020B0604030504040204" pitchFamily="34" charset="0"/>
              <a:cs typeface="Tahoma" panose="020B0604030504040204" pitchFamily="34" charset="0"/>
            </a:rPr>
            <a:t>to the neglect of </a:t>
          </a:r>
        </a:p>
        <a:p>
          <a:pPr algn="ctr"/>
          <a:r>
            <a:rPr lang="en-US" sz="1100" b="1" i="1" baseline="0">
              <a:solidFill>
                <a:schemeClr val="dk1"/>
              </a:solidFill>
              <a:latin typeface="Tahoma" panose="020B0604030504040204" pitchFamily="34" charset="0"/>
              <a:ea typeface="Tahoma" panose="020B0604030504040204" pitchFamily="34" charset="0"/>
              <a:cs typeface="Tahoma" panose="020B0604030504040204" pitchFamily="34" charset="0"/>
            </a:rPr>
            <a:t>internal</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 psychological</a:t>
          </a:r>
          <a:r>
            <a:rPr lang="en-US" sz="1100" b="1" baseline="0">
              <a:solidFill>
                <a:schemeClr val="dk1"/>
              </a:solidFill>
              <a:effectLst/>
              <a:latin typeface="+mn-lt"/>
              <a:ea typeface="+mn-ea"/>
              <a:cs typeface="+mn-cs"/>
            </a:rPr>
            <a:t> </a:t>
          </a:r>
          <a:r>
            <a:rPr lang="en-US" sz="1100" b="1" baseline="0">
              <a:solidFill>
                <a:schemeClr val="dk1"/>
              </a:solidFill>
              <a:latin typeface="Tahoma" panose="020B0604030504040204" pitchFamily="34" charset="0"/>
              <a:ea typeface="Tahoma" panose="020B0604030504040204" pitchFamily="34" charset="0"/>
              <a:cs typeface="Tahoma" panose="020B0604030504040204" pitchFamily="34" charset="0"/>
            </a:rPr>
            <a:t>factors</a:t>
          </a:r>
        </a:p>
      </xdr:txBody>
    </xdr:sp>
    <xdr:clientData/>
  </xdr:twoCellAnchor>
  <xdr:twoCellAnchor>
    <xdr:from>
      <xdr:col>0</xdr:col>
      <xdr:colOff>68580</xdr:colOff>
      <xdr:row>813</xdr:row>
      <xdr:rowOff>38100</xdr:rowOff>
    </xdr:from>
    <xdr:to>
      <xdr:col>6</xdr:col>
      <xdr:colOff>487680</xdr:colOff>
      <xdr:row>823</xdr:row>
      <xdr:rowOff>114300</xdr:rowOff>
    </xdr:to>
    <xdr:sp macro="" textlink="">
      <xdr:nvSpPr>
        <xdr:cNvPr id="2135" name="TextBox 2134">
          <a:extLst>
            <a:ext uri="{FF2B5EF4-FFF2-40B4-BE49-F238E27FC236}">
              <a16:creationId xmlns:a16="http://schemas.microsoft.com/office/drawing/2014/main" id="{607F087E-5A0F-412A-BD23-4D5C223989C0}"/>
            </a:ext>
          </a:extLst>
        </xdr:cNvPr>
        <xdr:cNvSpPr txBox="1"/>
      </xdr:nvSpPr>
      <xdr:spPr>
        <a:xfrm>
          <a:off x="68580" y="176425860"/>
          <a:ext cx="3017520" cy="1828800"/>
        </a:xfrm>
        <a:prstGeom prst="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spcBef>
              <a:spcPts val="0"/>
            </a:spcBef>
            <a:spcAft>
              <a:spcPts val="600"/>
            </a:spcAft>
          </a:pPr>
          <a:r>
            <a:rPr lang="en-US" sz="2000" b="1" baseline="0">
              <a:solidFill>
                <a:srgbClr val="7030A0"/>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The popular immature reaction?</a:t>
          </a:r>
        </a:p>
      </xdr:txBody>
    </xdr:sp>
    <xdr:clientData/>
  </xdr:twoCellAnchor>
  <xdr:twoCellAnchor>
    <xdr:from>
      <xdr:col>1</xdr:col>
      <xdr:colOff>186726</xdr:colOff>
      <xdr:row>787</xdr:row>
      <xdr:rowOff>45747</xdr:rowOff>
    </xdr:from>
    <xdr:to>
      <xdr:col>6</xdr:col>
      <xdr:colOff>346700</xdr:colOff>
      <xdr:row>792</xdr:row>
      <xdr:rowOff>17410</xdr:rowOff>
    </xdr:to>
    <xdr:grpSp>
      <xdr:nvGrpSpPr>
        <xdr:cNvPr id="28" name="Group 27">
          <a:extLst>
            <a:ext uri="{FF2B5EF4-FFF2-40B4-BE49-F238E27FC236}">
              <a16:creationId xmlns:a16="http://schemas.microsoft.com/office/drawing/2014/main" id="{2AD5FA36-B235-4806-825E-B95228720512}"/>
            </a:ext>
          </a:extLst>
        </xdr:cNvPr>
        <xdr:cNvGrpSpPr/>
      </xdr:nvGrpSpPr>
      <xdr:grpSpPr>
        <a:xfrm>
          <a:off x="308646" y="154541247"/>
          <a:ext cx="2636474" cy="847963"/>
          <a:chOff x="232446" y="172143447"/>
          <a:chExt cx="2636474" cy="847963"/>
        </a:xfrm>
      </xdr:grpSpPr>
      <xdr:sp macro="" textlink="">
        <xdr:nvSpPr>
          <xdr:cNvPr id="2114" name="TextBox 2113">
            <a:extLst>
              <a:ext uri="{FF2B5EF4-FFF2-40B4-BE49-F238E27FC236}">
                <a16:creationId xmlns:a16="http://schemas.microsoft.com/office/drawing/2014/main" id="{7AC2971D-FBF0-42D9-9474-8803FB12F4E8}"/>
              </a:ext>
            </a:extLst>
          </xdr:cNvPr>
          <xdr:cNvSpPr txBox="1"/>
        </xdr:nvSpPr>
        <xdr:spPr>
          <a:xfrm rot="21300000">
            <a:off x="1771640" y="172143447"/>
            <a:ext cx="1097280" cy="640080"/>
          </a:xfrm>
          <a:prstGeom prst="rect">
            <a:avLst/>
          </a:prstGeom>
          <a:solidFill>
            <a:srgbClr val="A0FFCD">
              <a:alpha val="20000"/>
            </a:srgbClr>
          </a:solidFill>
          <a:ln w="9525" cmpd="sng">
            <a:solidFill>
              <a:srgbClr val="00B05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internal factors</a:t>
            </a:r>
          </a:p>
        </xdr:txBody>
      </xdr:sp>
      <xdr:grpSp>
        <xdr:nvGrpSpPr>
          <xdr:cNvPr id="2169" name="Group 2168">
            <a:extLst>
              <a:ext uri="{FF2B5EF4-FFF2-40B4-BE49-F238E27FC236}">
                <a16:creationId xmlns:a16="http://schemas.microsoft.com/office/drawing/2014/main" id="{230441B7-592B-436F-B9EE-74472DCD360D}"/>
              </a:ext>
            </a:extLst>
          </xdr:cNvPr>
          <xdr:cNvGrpSpPr/>
        </xdr:nvGrpSpPr>
        <xdr:grpSpPr>
          <a:xfrm>
            <a:off x="403863" y="172696768"/>
            <a:ext cx="2286000" cy="294642"/>
            <a:chOff x="6423132" y="11373244"/>
            <a:chExt cx="2733955" cy="503373"/>
          </a:xfrm>
          <a:effectLst>
            <a:outerShdw blurRad="63500" sx="102000" sy="102000" algn="ctr" rotWithShape="0">
              <a:prstClr val="black">
                <a:alpha val="40000"/>
              </a:prstClr>
            </a:outerShdw>
          </a:effectLst>
        </xdr:grpSpPr>
        <xdr:sp macro="" textlink="">
          <xdr:nvSpPr>
            <xdr:cNvPr id="2170" name="Right Brace 2169">
              <a:extLst>
                <a:ext uri="{FF2B5EF4-FFF2-40B4-BE49-F238E27FC236}">
                  <a16:creationId xmlns:a16="http://schemas.microsoft.com/office/drawing/2014/main" id="{676FFAFF-FE5F-4F9B-8E11-B0DBB5A6C933}"/>
                </a:ext>
              </a:extLst>
            </xdr:cNvPr>
            <xdr:cNvSpPr/>
          </xdr:nvSpPr>
          <xdr:spPr>
            <a:xfrm rot="5100000">
              <a:off x="7697894" y="10763672"/>
              <a:ext cx="182880" cy="1828799"/>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171" name="Right Bracket 2170">
              <a:extLst>
                <a:ext uri="{FF2B5EF4-FFF2-40B4-BE49-F238E27FC236}">
                  <a16:creationId xmlns:a16="http://schemas.microsoft.com/office/drawing/2014/main" id="{31A9D39B-4E89-4417-A840-1CAE655BDB9E}"/>
                </a:ext>
              </a:extLst>
            </xdr:cNvPr>
            <xdr:cNvSpPr/>
          </xdr:nvSpPr>
          <xdr:spPr>
            <a:xfrm rot="5400000">
              <a:off x="6839268" y="11187102"/>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72" name="Right Bracket 2171">
              <a:extLst>
                <a:ext uri="{FF2B5EF4-FFF2-40B4-BE49-F238E27FC236}">
                  <a16:creationId xmlns:a16="http://schemas.microsoft.com/office/drawing/2014/main" id="{C6C2DE2E-80AE-455B-8AA4-0F35B84714B6}"/>
                </a:ext>
              </a:extLst>
            </xdr:cNvPr>
            <xdr:cNvSpPr/>
          </xdr:nvSpPr>
          <xdr:spPr>
            <a:xfrm rot="5400000">
              <a:off x="8658823" y="10957108"/>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81" name="Flowchart: Delay 2180">
              <a:extLst>
                <a:ext uri="{FF2B5EF4-FFF2-40B4-BE49-F238E27FC236}">
                  <a16:creationId xmlns:a16="http://schemas.microsoft.com/office/drawing/2014/main" id="{5753CC5B-8F67-4A8D-9263-3D4381E4C839}"/>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sp macro="" textlink="">
        <xdr:nvSpPr>
          <xdr:cNvPr id="2193" name="TextBox 2192">
            <a:extLst>
              <a:ext uri="{FF2B5EF4-FFF2-40B4-BE49-F238E27FC236}">
                <a16:creationId xmlns:a16="http://schemas.microsoft.com/office/drawing/2014/main" id="{8E68C6C1-4264-4311-B18B-7324AAD677B9}"/>
              </a:ext>
            </a:extLst>
          </xdr:cNvPr>
          <xdr:cNvSpPr txBox="1"/>
        </xdr:nvSpPr>
        <xdr:spPr>
          <a:xfrm rot="21300000">
            <a:off x="232446" y="172311085"/>
            <a:ext cx="1097280" cy="641154"/>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external factors</a:t>
            </a:r>
            <a:endParaRPr lang="en-US" sz="1400"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7</xdr:col>
      <xdr:colOff>240065</xdr:colOff>
      <xdr:row>787</xdr:row>
      <xdr:rowOff>68605</xdr:rowOff>
    </xdr:from>
    <xdr:to>
      <xdr:col>12</xdr:col>
      <xdr:colOff>400039</xdr:colOff>
      <xdr:row>792</xdr:row>
      <xdr:rowOff>17426</xdr:rowOff>
    </xdr:to>
    <xdr:grpSp>
      <xdr:nvGrpSpPr>
        <xdr:cNvPr id="26" name="Group 25">
          <a:extLst>
            <a:ext uri="{FF2B5EF4-FFF2-40B4-BE49-F238E27FC236}">
              <a16:creationId xmlns:a16="http://schemas.microsoft.com/office/drawing/2014/main" id="{DA056B9D-CFCA-4790-8EC5-E61C2918F16F}"/>
            </a:ext>
          </a:extLst>
        </xdr:cNvPr>
        <xdr:cNvGrpSpPr/>
      </xdr:nvGrpSpPr>
      <xdr:grpSpPr>
        <a:xfrm>
          <a:off x="3333785" y="154564105"/>
          <a:ext cx="2636474" cy="825121"/>
          <a:chOff x="3470945" y="172166305"/>
          <a:chExt cx="2636474" cy="825121"/>
        </a:xfrm>
      </xdr:grpSpPr>
      <xdr:grpSp>
        <xdr:nvGrpSpPr>
          <xdr:cNvPr id="2187" name="Group 2186">
            <a:extLst>
              <a:ext uri="{FF2B5EF4-FFF2-40B4-BE49-F238E27FC236}">
                <a16:creationId xmlns:a16="http://schemas.microsoft.com/office/drawing/2014/main" id="{AD30A251-144D-4E50-B80F-C1AAAE81C2C6}"/>
              </a:ext>
            </a:extLst>
          </xdr:cNvPr>
          <xdr:cNvGrpSpPr/>
        </xdr:nvGrpSpPr>
        <xdr:grpSpPr>
          <a:xfrm>
            <a:off x="3619504" y="172701867"/>
            <a:ext cx="2285999" cy="289559"/>
            <a:chOff x="6423133" y="11381929"/>
            <a:chExt cx="2733954" cy="494688"/>
          </a:xfrm>
          <a:effectLst>
            <a:outerShdw blurRad="63500" sx="102000" sy="102000" algn="ctr" rotWithShape="0">
              <a:prstClr val="black">
                <a:alpha val="40000"/>
              </a:prstClr>
            </a:outerShdw>
          </a:effectLst>
        </xdr:grpSpPr>
        <xdr:sp macro="" textlink="">
          <xdr:nvSpPr>
            <xdr:cNvPr id="2188" name="Right Brace 2187">
              <a:extLst>
                <a:ext uri="{FF2B5EF4-FFF2-40B4-BE49-F238E27FC236}">
                  <a16:creationId xmlns:a16="http://schemas.microsoft.com/office/drawing/2014/main" id="{CDC3B625-A7BB-41F7-91B4-5BDDC0234519}"/>
                </a:ext>
              </a:extLst>
            </xdr:cNvPr>
            <xdr:cNvSpPr/>
          </xdr:nvSpPr>
          <xdr:spPr>
            <a:xfrm rot="5700000">
              <a:off x="7697894" y="10763672"/>
              <a:ext cx="182880" cy="1828799"/>
            </a:xfrm>
            <a:prstGeom prst="rightBrace">
              <a:avLst>
                <a:gd name="adj1" fmla="val 64950"/>
                <a:gd name="adj2" fmla="val 50000"/>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190" name="Right Bracket 2189">
              <a:extLst>
                <a:ext uri="{FF2B5EF4-FFF2-40B4-BE49-F238E27FC236}">
                  <a16:creationId xmlns:a16="http://schemas.microsoft.com/office/drawing/2014/main" id="{D34438F7-D901-47F7-AF6E-D30BEBB43B2E}"/>
                </a:ext>
              </a:extLst>
            </xdr:cNvPr>
            <xdr:cNvSpPr/>
          </xdr:nvSpPr>
          <xdr:spPr>
            <a:xfrm rot="5400000">
              <a:off x="6839269" y="10965793"/>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91" name="Right Bracket 2190">
              <a:extLst>
                <a:ext uri="{FF2B5EF4-FFF2-40B4-BE49-F238E27FC236}">
                  <a16:creationId xmlns:a16="http://schemas.microsoft.com/office/drawing/2014/main" id="{0DF9E5A0-D53C-48BB-9D7F-FA1872B51632}"/>
                </a:ext>
              </a:extLst>
            </xdr:cNvPr>
            <xdr:cNvSpPr/>
          </xdr:nvSpPr>
          <xdr:spPr>
            <a:xfrm rot="5400000">
              <a:off x="8658823" y="11178418"/>
              <a:ext cx="82127" cy="914400"/>
            </a:xfrm>
            <a:prstGeom prst="rightBracket">
              <a:avLst/>
            </a:prstGeom>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2192" name="Flowchart: Delay 2191">
              <a:extLst>
                <a:ext uri="{FF2B5EF4-FFF2-40B4-BE49-F238E27FC236}">
                  <a16:creationId xmlns:a16="http://schemas.microsoft.com/office/drawing/2014/main" id="{F406A038-C8A4-4A5E-9F36-172C0CBB748E}"/>
                </a:ext>
              </a:extLst>
            </xdr:cNvPr>
            <xdr:cNvSpPr/>
          </xdr:nvSpPr>
          <xdr:spPr>
            <a:xfrm rot="16200000">
              <a:off x="7734299" y="11675533"/>
              <a:ext cx="93134" cy="309034"/>
            </a:xfrm>
            <a:prstGeom prst="flowChartDelay">
              <a:avLst/>
            </a:prstGeom>
            <a:solidFill>
              <a:srgbClr val="C896FF"/>
            </a:solidFill>
            <a:ln w="19050">
              <a:solidFill>
                <a:srgbClr val="C896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grpSp>
      <xdr:sp macro="" textlink="">
        <xdr:nvSpPr>
          <xdr:cNvPr id="2195" name="TextBox 2194">
            <a:extLst>
              <a:ext uri="{FF2B5EF4-FFF2-40B4-BE49-F238E27FC236}">
                <a16:creationId xmlns:a16="http://schemas.microsoft.com/office/drawing/2014/main" id="{98BA1BB3-C69C-424E-A4E6-99695D7E3042}"/>
              </a:ext>
            </a:extLst>
          </xdr:cNvPr>
          <xdr:cNvSpPr txBox="1"/>
        </xdr:nvSpPr>
        <xdr:spPr>
          <a:xfrm rot="300000">
            <a:off x="5010139" y="172303468"/>
            <a:ext cx="1097280" cy="640080"/>
          </a:xfrm>
          <a:prstGeom prst="rect">
            <a:avLst/>
          </a:prstGeom>
          <a:solidFill>
            <a:srgbClr val="A0FFCD">
              <a:alpha val="20000"/>
            </a:srgbClr>
          </a:solidFill>
          <a:ln w="9525" cmpd="sng">
            <a:solidFill>
              <a:srgbClr val="00B05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A0FFCD"/>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internal factors</a:t>
            </a:r>
          </a:p>
        </xdr:txBody>
      </xdr:sp>
      <xdr:sp macro="" textlink="">
        <xdr:nvSpPr>
          <xdr:cNvPr id="2196" name="TextBox 2195">
            <a:extLst>
              <a:ext uri="{FF2B5EF4-FFF2-40B4-BE49-F238E27FC236}">
                <a16:creationId xmlns:a16="http://schemas.microsoft.com/office/drawing/2014/main" id="{3FC9E5BD-502A-417D-8E57-9CE00EB0205B}"/>
              </a:ext>
            </a:extLst>
          </xdr:cNvPr>
          <xdr:cNvSpPr txBox="1"/>
        </xdr:nvSpPr>
        <xdr:spPr>
          <a:xfrm rot="300000">
            <a:off x="3470945" y="172166305"/>
            <a:ext cx="1097280" cy="641154"/>
          </a:xfrm>
          <a:prstGeom prst="rect">
            <a:avLst/>
          </a:prstGeom>
          <a:solidFill>
            <a:srgbClr val="FF99FF">
              <a:alpha val="20000"/>
            </a:srgbClr>
          </a:solidFill>
          <a:ln w="9525" cmpd="sng">
            <a:solidFill>
              <a:srgbClr val="7030A0"/>
            </a:solidFill>
            <a:prstDash val="sysDot"/>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600"/>
              </a:spcBef>
            </a:pP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external</a:t>
            </a:r>
            <a:r>
              <a:rPr lang="en-US" sz="1600" b="1" baseline="0">
                <a:solidFill>
                  <a:srgbClr val="E178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 </a:t>
            </a:r>
            <a:r>
              <a:rPr lang="en-US" sz="1600" b="1" baseline="0">
                <a:solidFill>
                  <a:srgbClr val="FF99FF"/>
                </a:solidFill>
                <a:effectLst>
                  <a:outerShdw blurRad="50800" dist="38100" dir="13500000" algn="br"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factors</a:t>
            </a:r>
          </a:p>
        </xdr:txBody>
      </xdr:sp>
    </xdr:grpSp>
    <xdr:clientData/>
  </xdr:twoCellAnchor>
  <xdr:twoCellAnchor>
    <xdr:from>
      <xdr:col>5</xdr:col>
      <xdr:colOff>457558</xdr:colOff>
      <xdr:row>816</xdr:row>
      <xdr:rowOff>151851</xdr:rowOff>
    </xdr:from>
    <xdr:to>
      <xdr:col>6</xdr:col>
      <xdr:colOff>189515</xdr:colOff>
      <xdr:row>818</xdr:row>
      <xdr:rowOff>54693</xdr:rowOff>
    </xdr:to>
    <xdr:sp macro="" textlink="">
      <xdr:nvSpPr>
        <xdr:cNvPr id="2210" name="Freeform: Shape 2209">
          <a:extLst>
            <a:ext uri="{FF2B5EF4-FFF2-40B4-BE49-F238E27FC236}">
              <a16:creationId xmlns:a16="http://schemas.microsoft.com/office/drawing/2014/main" id="{002FFCA3-284E-4722-815D-AE37EF7E842B}"/>
            </a:ext>
          </a:extLst>
        </xdr:cNvPr>
        <xdr:cNvSpPr/>
      </xdr:nvSpPr>
      <xdr:spPr>
        <a:xfrm>
          <a:off x="2560678" y="120098271"/>
          <a:ext cx="227257" cy="25336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rgbClr val="3C1E5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295852</xdr:colOff>
      <xdr:row>816</xdr:row>
      <xdr:rowOff>151851</xdr:rowOff>
    </xdr:from>
    <xdr:to>
      <xdr:col>8</xdr:col>
      <xdr:colOff>27809</xdr:colOff>
      <xdr:row>818</xdr:row>
      <xdr:rowOff>54693</xdr:rowOff>
    </xdr:to>
    <xdr:sp macro="" textlink="">
      <xdr:nvSpPr>
        <xdr:cNvPr id="2211" name="Freeform: Shape 2210">
          <a:extLst>
            <a:ext uri="{FF2B5EF4-FFF2-40B4-BE49-F238E27FC236}">
              <a16:creationId xmlns:a16="http://schemas.microsoft.com/office/drawing/2014/main" id="{B03F741C-8716-4667-95C6-F54E552F57E8}"/>
            </a:ext>
          </a:extLst>
        </xdr:cNvPr>
        <xdr:cNvSpPr/>
      </xdr:nvSpPr>
      <xdr:spPr>
        <a:xfrm flipH="1">
          <a:off x="3389572" y="120098271"/>
          <a:ext cx="227257" cy="253362"/>
        </a:xfrm>
        <a:custGeom>
          <a:avLst/>
          <a:gdLst>
            <a:gd name="connsiteX0" fmla="*/ 16057 w 221797"/>
            <a:gd name="connsiteY0" fmla="*/ 15240 h 281940"/>
            <a:gd name="connsiteX1" fmla="*/ 16057 w 221797"/>
            <a:gd name="connsiteY1" fmla="*/ 15240 h 281940"/>
            <a:gd name="connsiteX2" fmla="*/ 8437 w 221797"/>
            <a:gd name="connsiteY2" fmla="*/ 198120 h 281940"/>
            <a:gd name="connsiteX3" fmla="*/ 817 w 221797"/>
            <a:gd name="connsiteY3" fmla="*/ 220980 h 281940"/>
            <a:gd name="connsiteX4" fmla="*/ 817 w 221797"/>
            <a:gd name="connsiteY4" fmla="*/ 281940 h 281940"/>
            <a:gd name="connsiteX5" fmla="*/ 221797 w 221797"/>
            <a:gd name="connsiteY5" fmla="*/ 0 h 281940"/>
            <a:gd name="connsiteX6" fmla="*/ 16057 w 221797"/>
            <a:gd name="connsiteY6" fmla="*/ 15240 h 281940"/>
            <a:gd name="connsiteX0" fmla="*/ 0 w 225830"/>
            <a:gd name="connsiteY0" fmla="*/ 45181 h 281940"/>
            <a:gd name="connsiteX1" fmla="*/ 20090 w 225830"/>
            <a:gd name="connsiteY1" fmla="*/ 15240 h 281940"/>
            <a:gd name="connsiteX2" fmla="*/ 12470 w 225830"/>
            <a:gd name="connsiteY2" fmla="*/ 198120 h 281940"/>
            <a:gd name="connsiteX3" fmla="*/ 4850 w 225830"/>
            <a:gd name="connsiteY3" fmla="*/ 220980 h 281940"/>
            <a:gd name="connsiteX4" fmla="*/ 4850 w 225830"/>
            <a:gd name="connsiteY4" fmla="*/ 281940 h 281940"/>
            <a:gd name="connsiteX5" fmla="*/ 225830 w 225830"/>
            <a:gd name="connsiteY5" fmla="*/ 0 h 281940"/>
            <a:gd name="connsiteX6" fmla="*/ 0 w 225830"/>
            <a:gd name="connsiteY6" fmla="*/ 45181 h 281940"/>
            <a:gd name="connsiteX0" fmla="*/ 221798 w 221798"/>
            <a:gd name="connsiteY0" fmla="*/ 0 h 281940"/>
            <a:gd name="connsiteX1" fmla="*/ 16058 w 221798"/>
            <a:gd name="connsiteY1" fmla="*/ 15240 h 281940"/>
            <a:gd name="connsiteX2" fmla="*/ 8438 w 221798"/>
            <a:gd name="connsiteY2" fmla="*/ 198120 h 281940"/>
            <a:gd name="connsiteX3" fmla="*/ 818 w 221798"/>
            <a:gd name="connsiteY3" fmla="*/ 220980 h 281940"/>
            <a:gd name="connsiteX4" fmla="*/ 818 w 221798"/>
            <a:gd name="connsiteY4" fmla="*/ 281940 h 281940"/>
            <a:gd name="connsiteX5" fmla="*/ 221798 w 221798"/>
            <a:gd name="connsiteY5" fmla="*/ 0 h 281940"/>
            <a:gd name="connsiteX0" fmla="*/ 235496 w 235496"/>
            <a:gd name="connsiteY0" fmla="*/ 0 h 290306"/>
            <a:gd name="connsiteX1" fmla="*/ 29756 w 235496"/>
            <a:gd name="connsiteY1" fmla="*/ 15240 h 290306"/>
            <a:gd name="connsiteX2" fmla="*/ 22136 w 235496"/>
            <a:gd name="connsiteY2" fmla="*/ 198120 h 290306"/>
            <a:gd name="connsiteX3" fmla="*/ 14516 w 235496"/>
            <a:gd name="connsiteY3" fmla="*/ 281940 h 290306"/>
            <a:gd name="connsiteX4" fmla="*/ 235496 w 235496"/>
            <a:gd name="connsiteY4" fmla="*/ 0 h 290306"/>
            <a:gd name="connsiteX0" fmla="*/ 241038 w 241038"/>
            <a:gd name="connsiteY0" fmla="*/ 8961 h 290922"/>
            <a:gd name="connsiteX1" fmla="*/ 35298 w 241038"/>
            <a:gd name="connsiteY1" fmla="*/ 24201 h 290922"/>
            <a:gd name="connsiteX2" fmla="*/ 20058 w 241038"/>
            <a:gd name="connsiteY2" fmla="*/ 290901 h 290922"/>
            <a:gd name="connsiteX3" fmla="*/ 241038 w 241038"/>
            <a:gd name="connsiteY3" fmla="*/ 8961 h 290922"/>
            <a:gd name="connsiteX0" fmla="*/ 220980 w 220980"/>
            <a:gd name="connsiteY0" fmla="*/ 8961 h 290901"/>
            <a:gd name="connsiteX1" fmla="*/ 15240 w 220980"/>
            <a:gd name="connsiteY1" fmla="*/ 24201 h 290901"/>
            <a:gd name="connsiteX2" fmla="*/ 0 w 220980"/>
            <a:gd name="connsiteY2" fmla="*/ 290901 h 290901"/>
            <a:gd name="connsiteX3" fmla="*/ 220980 w 220980"/>
            <a:gd name="connsiteY3" fmla="*/ 8961 h 290901"/>
            <a:gd name="connsiteX0" fmla="*/ 240898 w 240898"/>
            <a:gd name="connsiteY0" fmla="*/ 0 h 281940"/>
            <a:gd name="connsiteX1" fmla="*/ 0 w 240898"/>
            <a:gd name="connsiteY1" fmla="*/ 60151 h 281940"/>
            <a:gd name="connsiteX2" fmla="*/ 19918 w 240898"/>
            <a:gd name="connsiteY2" fmla="*/ 281940 h 281940"/>
            <a:gd name="connsiteX3" fmla="*/ 240898 w 240898"/>
            <a:gd name="connsiteY3" fmla="*/ 0 h 281940"/>
            <a:gd name="connsiteX0" fmla="*/ 220980 w 220980"/>
            <a:gd name="connsiteY0" fmla="*/ 0 h 281940"/>
            <a:gd name="connsiteX1" fmla="*/ 10217 w 220980"/>
            <a:gd name="connsiteY1" fmla="*/ 60151 h 281940"/>
            <a:gd name="connsiteX2" fmla="*/ 0 w 220980"/>
            <a:gd name="connsiteY2" fmla="*/ 281940 h 281940"/>
            <a:gd name="connsiteX3" fmla="*/ 220980 w 220980"/>
            <a:gd name="connsiteY3" fmla="*/ 0 h 281940"/>
            <a:gd name="connsiteX0" fmla="*/ 225830 w 225830"/>
            <a:gd name="connsiteY0" fmla="*/ 0 h 281940"/>
            <a:gd name="connsiteX1" fmla="*/ 0 w 225830"/>
            <a:gd name="connsiteY1" fmla="*/ 80111 h 281940"/>
            <a:gd name="connsiteX2" fmla="*/ 4850 w 225830"/>
            <a:gd name="connsiteY2" fmla="*/ 281940 h 281940"/>
            <a:gd name="connsiteX3" fmla="*/ 225830 w 225830"/>
            <a:gd name="connsiteY3" fmla="*/ 0 h 281940"/>
          </a:gdLst>
          <a:ahLst/>
          <a:cxnLst>
            <a:cxn ang="0">
              <a:pos x="connsiteX0" y="connsiteY0"/>
            </a:cxn>
            <a:cxn ang="0">
              <a:pos x="connsiteX1" y="connsiteY1"/>
            </a:cxn>
            <a:cxn ang="0">
              <a:pos x="connsiteX2" y="connsiteY2"/>
            </a:cxn>
            <a:cxn ang="0">
              <a:pos x="connsiteX3" y="connsiteY3"/>
            </a:cxn>
          </a:cxnLst>
          <a:rect l="l" t="t" r="r" b="b"/>
          <a:pathLst>
            <a:path w="225830" h="281940">
              <a:moveTo>
                <a:pt x="225830" y="0"/>
              </a:moveTo>
              <a:cubicBezTo>
                <a:pt x="157250" y="5080"/>
                <a:pt x="36830" y="33121"/>
                <a:pt x="0" y="80111"/>
              </a:cubicBezTo>
              <a:lnTo>
                <a:pt x="4850" y="281940"/>
              </a:lnTo>
              <a:lnTo>
                <a:pt x="225830" y="0"/>
              </a:lnTo>
              <a:close/>
            </a:path>
          </a:pathLst>
        </a:cu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96519</xdr:colOff>
      <xdr:row>812</xdr:row>
      <xdr:rowOff>106681</xdr:rowOff>
    </xdr:from>
    <xdr:to>
      <xdr:col>13</xdr:col>
      <xdr:colOff>25072</xdr:colOff>
      <xdr:row>819</xdr:row>
      <xdr:rowOff>89901</xdr:rowOff>
    </xdr:to>
    <xdr:grpSp>
      <xdr:nvGrpSpPr>
        <xdr:cNvPr id="2212" name="Group 2211">
          <a:extLst>
            <a:ext uri="{FF2B5EF4-FFF2-40B4-BE49-F238E27FC236}">
              <a16:creationId xmlns:a16="http://schemas.microsoft.com/office/drawing/2014/main" id="{EAFDEF2A-236E-4910-856F-C7F57C275E39}"/>
            </a:ext>
          </a:extLst>
        </xdr:cNvPr>
        <xdr:cNvGrpSpPr/>
      </xdr:nvGrpSpPr>
      <xdr:grpSpPr>
        <a:xfrm>
          <a:off x="96519" y="158983681"/>
          <a:ext cx="5994073" cy="1210040"/>
          <a:chOff x="104139" y="3154974"/>
          <a:chExt cx="5994073" cy="879205"/>
        </a:xfrm>
      </xdr:grpSpPr>
      <xdr:sp macro="" textlink="">
        <xdr:nvSpPr>
          <xdr:cNvPr id="2213" name="Rectangle 2212">
            <a:extLst>
              <a:ext uri="{FF2B5EF4-FFF2-40B4-BE49-F238E27FC236}">
                <a16:creationId xmlns:a16="http://schemas.microsoft.com/office/drawing/2014/main" id="{77CE949A-D7F9-4710-9122-408D3968231B}"/>
              </a:ext>
            </a:extLst>
          </xdr:cNvPr>
          <xdr:cNvSpPr/>
        </xdr:nvSpPr>
        <xdr:spPr>
          <a:xfrm>
            <a:off x="2663178" y="3154974"/>
            <a:ext cx="931916" cy="879205"/>
          </a:xfrm>
          <a:prstGeom prst="rect">
            <a:avLst/>
          </a:prstGeom>
          <a:noFill/>
        </xdr:spPr>
        <xdr:txBody>
          <a:bodyPr wrap="none" lIns="91440" tIns="45720" rIns="91440" bIns="45720">
            <a:noAutofit/>
          </a:bodyPr>
          <a:lstStyle/>
          <a:p>
            <a:pPr algn="ctr">
              <a:lnSpc>
                <a:spcPts val="9600"/>
              </a:lnSpc>
            </a:pPr>
            <a:r>
              <a:rPr lang="en-US" sz="9600" b="1" cap="none" spc="0">
                <a:ln w="38100">
                  <a:solidFill>
                    <a:srgbClr val="730000"/>
                  </a:solidFill>
                  <a:prstDash val="solid"/>
                </a:ln>
                <a:noFill/>
                <a:effectLst>
                  <a:outerShdw blurRad="38100" dist="22860" dir="5400000" algn="tl" rotWithShape="0">
                    <a:srgbClr val="000000">
                      <a:alpha val="30000"/>
                    </a:srgbClr>
                  </a:outerShdw>
                </a:effectLst>
                <a:latin typeface="Arial Black" panose="020B0A04020102020204" pitchFamily="34" charset="0"/>
              </a:rPr>
              <a:t>?</a:t>
            </a:r>
          </a:p>
        </xdr:txBody>
      </xdr:sp>
      <xdr:sp macro="" textlink="">
        <xdr:nvSpPr>
          <xdr:cNvPr id="2214" name="Speech Bubble: Rectangle with Corners Rounded 2213">
            <a:extLst>
              <a:ext uri="{FF2B5EF4-FFF2-40B4-BE49-F238E27FC236}">
                <a16:creationId xmlns:a16="http://schemas.microsoft.com/office/drawing/2014/main" id="{0E858382-E82A-4031-A749-E7A1A75660F5}"/>
              </a:ext>
            </a:extLst>
          </xdr:cNvPr>
          <xdr:cNvSpPr/>
        </xdr:nvSpPr>
        <xdr:spPr>
          <a:xfrm flipH="1">
            <a:off x="3556180" y="3315537"/>
            <a:ext cx="2542032" cy="658927"/>
          </a:xfrm>
          <a:prstGeom prst="wedgeRoundRectCallout">
            <a:avLst>
              <a:gd name="adj1" fmla="val 57738"/>
              <a:gd name="adj2" fmla="val 2500"/>
              <a:gd name="adj3" fmla="val 16667"/>
            </a:avLst>
          </a:prstGeom>
          <a:noFill/>
          <a:ln w="57150">
            <a:solidFill>
              <a:srgbClr val="96FFC8">
                <a:alpha val="80000"/>
              </a:srgb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15" name="Speech Bubble: Rectangle with Corners Rounded 2214">
            <a:extLst>
              <a:ext uri="{FF2B5EF4-FFF2-40B4-BE49-F238E27FC236}">
                <a16:creationId xmlns:a16="http://schemas.microsoft.com/office/drawing/2014/main" id="{3E5A22AC-6D75-4F7C-B340-AB7C88C6053C}"/>
              </a:ext>
            </a:extLst>
          </xdr:cNvPr>
          <xdr:cNvSpPr/>
        </xdr:nvSpPr>
        <xdr:spPr>
          <a:xfrm>
            <a:off x="104139" y="3315537"/>
            <a:ext cx="2542032" cy="658927"/>
          </a:xfrm>
          <a:prstGeom prst="wedgeRoundRectCallout">
            <a:avLst>
              <a:gd name="adj1" fmla="val 57738"/>
              <a:gd name="adj2" fmla="val 2500"/>
              <a:gd name="adj3" fmla="val 16667"/>
            </a:avLst>
          </a:prstGeom>
          <a:noFill/>
          <a:ln w="57150">
            <a:solidFill>
              <a:srgbClr val="D7B9FF">
                <a:alpha val="85098"/>
              </a:srgbClr>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7620</xdr:colOff>
      <xdr:row>813</xdr:row>
      <xdr:rowOff>30480</xdr:rowOff>
    </xdr:from>
    <xdr:to>
      <xdr:col>13</xdr:col>
      <xdr:colOff>53340</xdr:colOff>
      <xdr:row>823</xdr:row>
      <xdr:rowOff>106680</xdr:rowOff>
    </xdr:to>
    <xdr:sp macro="" textlink="">
      <xdr:nvSpPr>
        <xdr:cNvPr id="2218" name="TextBox 2217">
          <a:extLst>
            <a:ext uri="{FF2B5EF4-FFF2-40B4-BE49-F238E27FC236}">
              <a16:creationId xmlns:a16="http://schemas.microsoft.com/office/drawing/2014/main" id="{23EC8160-B92D-4380-AD34-5A2E09824F12}"/>
            </a:ext>
          </a:extLst>
        </xdr:cNvPr>
        <xdr:cNvSpPr txBox="1"/>
      </xdr:nvSpPr>
      <xdr:spPr>
        <a:xfrm>
          <a:off x="3101340" y="176418240"/>
          <a:ext cx="3017520" cy="1828800"/>
        </a:xfrm>
        <a:prstGeom prst="rect">
          <a:avLst/>
        </a:prstGeom>
        <a:solidFill>
          <a:srgbClr val="E178FF">
            <a:alpha val="5098"/>
          </a:srgbClr>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b"/>
        <a:lstStyle/>
        <a:p>
          <a:pPr algn="r">
            <a:spcBef>
              <a:spcPts val="0"/>
            </a:spcBef>
            <a:spcAft>
              <a:spcPts val="600"/>
            </a:spcAft>
          </a:pPr>
          <a:r>
            <a:rPr lang="en-US" sz="2000" b="1" baseline="0">
              <a:solidFill>
                <a:srgbClr val="00B050"/>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An uncommon mature response?</a:t>
          </a:r>
        </a:p>
      </xdr:txBody>
    </xdr:sp>
    <xdr:clientData/>
  </xdr:twoCellAnchor>
  <xdr:twoCellAnchor>
    <xdr:from>
      <xdr:col>1</xdr:col>
      <xdr:colOff>15240</xdr:colOff>
      <xdr:row>694</xdr:row>
      <xdr:rowOff>99060</xdr:rowOff>
    </xdr:from>
    <xdr:to>
      <xdr:col>13</xdr:col>
      <xdr:colOff>0</xdr:colOff>
      <xdr:row>698</xdr:row>
      <xdr:rowOff>144780</xdr:rowOff>
    </xdr:to>
    <xdr:sp macro="" textlink="">
      <xdr:nvSpPr>
        <xdr:cNvPr id="2222" name="TextBox 2221">
          <a:extLst>
            <a:ext uri="{FF2B5EF4-FFF2-40B4-BE49-F238E27FC236}">
              <a16:creationId xmlns:a16="http://schemas.microsoft.com/office/drawing/2014/main" id="{1E016203-892B-421C-BF26-A845143186FC}"/>
            </a:ext>
          </a:extLst>
        </xdr:cNvPr>
        <xdr:cNvSpPr txBox="1"/>
      </xdr:nvSpPr>
      <xdr:spPr>
        <a:xfrm>
          <a:off x="137160" y="127490220"/>
          <a:ext cx="5928360" cy="746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50" b="0">
              <a:latin typeface="Tahoma" panose="020B0604030504040204" pitchFamily="34" charset="0"/>
              <a:ea typeface="Tahoma" panose="020B0604030504040204" pitchFamily="34" charset="0"/>
              <a:cs typeface="Tahoma" panose="020B0604030504040204" pitchFamily="34" charset="0"/>
            </a:rPr>
            <a:t>Political elites</a:t>
          </a:r>
          <a:r>
            <a:rPr lang="en-US" sz="1150" b="0" baseline="0">
              <a:latin typeface="Tahoma" panose="020B0604030504040204" pitchFamily="34" charset="0"/>
              <a:ea typeface="Tahoma" panose="020B0604030504040204" pitchFamily="34" charset="0"/>
              <a:cs typeface="Tahoma" panose="020B0604030504040204" pitchFamily="34" charset="0"/>
            </a:rPr>
            <a:t> rise to their positions of influence largely from accessing resources to resolve </a:t>
          </a:r>
          <a:r>
            <a:rPr lang="en-US" sz="1150" b="0" spc="-10" baseline="0">
              <a:latin typeface="Tahoma" panose="020B0604030504040204" pitchFamily="34" charset="0"/>
              <a:ea typeface="Tahoma" panose="020B0604030504040204" pitchFamily="34" charset="0"/>
              <a:cs typeface="Tahoma" panose="020B0604030504040204" pitchFamily="34" charset="0"/>
            </a:rPr>
            <a:t>needs at a level foreign to you. </a:t>
          </a:r>
          <a:r>
            <a:rPr lang="en-US" sz="1150" b="0" spc="-10">
              <a:latin typeface="Tahoma" panose="020B0604030504040204" pitchFamily="34" charset="0"/>
              <a:ea typeface="Tahoma" panose="020B0604030504040204" pitchFamily="34" charset="0"/>
              <a:cs typeface="Tahoma" panose="020B0604030504040204" pitchFamily="34" charset="0"/>
            </a:rPr>
            <a:t>Through</a:t>
          </a:r>
          <a:r>
            <a:rPr lang="en-US" sz="1150" b="0" spc="-10" baseline="0">
              <a:latin typeface="Tahoma" panose="020B0604030504040204" pitchFamily="34" charset="0"/>
              <a:ea typeface="Tahoma" panose="020B0604030504040204" pitchFamily="34" charset="0"/>
              <a:cs typeface="Tahoma" panose="020B0604030504040204" pitchFamily="34" charset="0"/>
            </a:rPr>
            <a:t> the lens of their more resolved psychosocial needs</a:t>
          </a:r>
          <a:r>
            <a:rPr lang="en-US" sz="1150" b="0" baseline="0">
              <a:latin typeface="Tahoma" panose="020B0604030504040204" pitchFamily="34" charset="0"/>
              <a:ea typeface="Tahoma" panose="020B0604030504040204" pitchFamily="34" charset="0"/>
              <a:cs typeface="Tahoma" panose="020B0604030504040204" pitchFamily="34" charset="0"/>
            </a:rPr>
            <a:t>, political centricism expressed in neoliberalism makes clear sense. How we put up with it remains a little cloudy. At least until now.</a:t>
          </a:r>
        </a:p>
      </xdr:txBody>
    </xdr:sp>
    <xdr:clientData/>
  </xdr:twoCellAnchor>
  <xdr:twoCellAnchor>
    <xdr:from>
      <xdr:col>1</xdr:col>
      <xdr:colOff>230520</xdr:colOff>
      <xdr:row>877</xdr:row>
      <xdr:rowOff>114300</xdr:rowOff>
    </xdr:from>
    <xdr:to>
      <xdr:col>12</xdr:col>
      <xdr:colOff>268620</xdr:colOff>
      <xdr:row>885</xdr:row>
      <xdr:rowOff>83820</xdr:rowOff>
    </xdr:to>
    <xdr:sp macro="" textlink="">
      <xdr:nvSpPr>
        <xdr:cNvPr id="2422" name="TextBox 2421">
          <a:extLst>
            <a:ext uri="{FF2B5EF4-FFF2-40B4-BE49-F238E27FC236}">
              <a16:creationId xmlns:a16="http://schemas.microsoft.com/office/drawing/2014/main" id="{077A81AD-5087-4EAB-A25B-3793DF715F94}"/>
            </a:ext>
          </a:extLst>
        </xdr:cNvPr>
        <xdr:cNvSpPr txBox="1"/>
      </xdr:nvSpPr>
      <xdr:spPr>
        <a:xfrm>
          <a:off x="352440" y="170741340"/>
          <a:ext cx="5486400" cy="1371600"/>
        </a:xfrm>
        <a:prstGeom prst="rect">
          <a:avLst/>
        </a:prstGeom>
        <a:noFill/>
        <a:ln w="9525" cmpd="sng">
          <a:solidFill>
            <a:srgbClr val="FF99FF">
              <a:alpha val="25000"/>
            </a:srgbClr>
          </a:solidFill>
        </a:ln>
        <a:effectLst>
          <a:outerShdw blurRad="63500" sx="102000" sy="102000" algn="ctr" rotWithShape="0">
            <a:srgbClr val="FF99FF">
              <a:alpha val="75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aseline="0">
              <a:solidFill>
                <a:srgbClr val="FF99FF"/>
              </a:solidFill>
              <a:latin typeface="Arial" panose="020B0604020202020204" pitchFamily="34" charset="0"/>
              <a:cs typeface="Arial" panose="020B0604020202020204" pitchFamily="34" charset="0"/>
            </a:rPr>
            <a:t>When stuck in </a:t>
          </a:r>
          <a:r>
            <a:rPr lang="en-US" sz="1400" baseline="0">
              <a:solidFill>
                <a:srgbClr val="FFFF00"/>
              </a:solidFill>
              <a:latin typeface="Arial" panose="020B0604020202020204" pitchFamily="34" charset="0"/>
              <a:cs typeface="Arial" panose="020B0604020202020204" pitchFamily="34" charset="0"/>
            </a:rPr>
            <a:t>pain</a:t>
          </a:r>
          <a:r>
            <a:rPr lang="en-US" sz="1400" baseline="0">
              <a:solidFill>
                <a:srgbClr val="FF99FF"/>
              </a:solidFill>
              <a:latin typeface="Arial" panose="020B0604020202020204" pitchFamily="34" charset="0"/>
              <a:cs typeface="Arial" panose="020B0604020202020204" pitchFamily="34" charset="0"/>
            </a:rPr>
            <a:t>,</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fast relief</a:t>
          </a:r>
        </a:p>
        <a:p>
          <a:pPr algn="ctr"/>
          <a:r>
            <a:rPr lang="en-US" sz="1400" b="0" baseline="0">
              <a:solidFill>
                <a:srgbClr val="FF99FF"/>
              </a:solidFill>
              <a:latin typeface="Arial Narrow" panose="020B0606020202030204" pitchFamily="34" charset="0"/>
            </a:rPr>
            <a:t>seems far more important than</a:t>
          </a:r>
          <a:r>
            <a:rPr lang="en-US" sz="1400" b="1" baseline="0">
              <a:solidFill>
                <a:srgbClr val="FF99FF"/>
              </a:solidFill>
            </a:rPr>
            <a:t> </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slow reason</a:t>
          </a: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xdr:col>
      <xdr:colOff>230520</xdr:colOff>
      <xdr:row>885</xdr:row>
      <xdr:rowOff>9310</xdr:rowOff>
    </xdr:from>
    <xdr:to>
      <xdr:col>12</xdr:col>
      <xdr:colOff>268620</xdr:colOff>
      <xdr:row>897</xdr:row>
      <xdr:rowOff>100750</xdr:rowOff>
    </xdr:to>
    <xdr:sp macro="" textlink="">
      <xdr:nvSpPr>
        <xdr:cNvPr id="2423" name="TextBox 2422">
          <a:extLst>
            <a:ext uri="{FF2B5EF4-FFF2-40B4-BE49-F238E27FC236}">
              <a16:creationId xmlns:a16="http://schemas.microsoft.com/office/drawing/2014/main" id="{6480834A-E8BB-428E-93AC-80AE21717ACB}"/>
            </a:ext>
          </a:extLst>
        </xdr:cNvPr>
        <xdr:cNvSpPr txBox="1"/>
      </xdr:nvSpPr>
      <xdr:spPr>
        <a:xfrm>
          <a:off x="352440" y="172038430"/>
          <a:ext cx="5486400" cy="219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But politial elites</a:t>
          </a:r>
        </a:p>
        <a:p>
          <a:pPr algn="ctr"/>
          <a:r>
            <a:rPr lang="en-US" sz="1400" b="0" baseline="0">
              <a:solidFill>
                <a:srgbClr val="FF99FF"/>
              </a:solidFill>
              <a:latin typeface="Arial Narrow" panose="020B0606020202030204" pitchFamily="34" charset="0"/>
            </a:rPr>
            <a:t>expect and depend on you to favor</a:t>
          </a:r>
        </a:p>
        <a:p>
          <a:pPr algn="ctr"/>
          <a:r>
            <a:rPr lang="en-US" sz="1600" b="1" baseline="0">
              <a:solidFill>
                <a:srgbClr val="FF99FF"/>
              </a:solidFill>
              <a:latin typeface="Tahoma" panose="020B0604030504040204" pitchFamily="34" charset="0"/>
              <a:ea typeface="Tahoma" panose="020B0604030504040204" pitchFamily="34" charset="0"/>
              <a:cs typeface="Tahoma" panose="020B0604030504040204" pitchFamily="34" charset="0"/>
            </a:rPr>
            <a:t>fast generalizing relief </a:t>
          </a:r>
        </a:p>
        <a:p>
          <a:pPr algn="ctr"/>
          <a:r>
            <a:rPr lang="en-US" sz="1800" b="0" i="1" baseline="0">
              <a:solidFill>
                <a:srgbClr val="FF99FF"/>
              </a:solidFill>
              <a:latin typeface="Arial Narrow" panose="020B0606020202030204" pitchFamily="34" charset="0"/>
            </a:rPr>
            <a:t>over</a:t>
          </a:r>
          <a:r>
            <a:rPr lang="en-US" sz="1400" b="1" baseline="0">
              <a:solidFill>
                <a:srgbClr val="FF99FF"/>
              </a:solidFill>
            </a:rPr>
            <a:t> </a:t>
          </a:r>
        </a:p>
        <a:p>
          <a:pPr algn="ctr"/>
          <a:r>
            <a:rPr lang="en-US" sz="2400" b="1" baseline="0">
              <a:solidFill>
                <a:srgbClr val="FF99FF"/>
              </a:solidFill>
              <a:latin typeface="Tahoma" panose="020B0604030504040204" pitchFamily="34" charset="0"/>
              <a:ea typeface="Tahoma" panose="020B0604030504040204" pitchFamily="34" charset="0"/>
              <a:cs typeface="Tahoma" panose="020B0604030504040204" pitchFamily="34" charset="0"/>
            </a:rPr>
            <a:t>slow reason</a:t>
          </a: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 </a:t>
          </a:r>
        </a:p>
        <a:p>
          <a:pPr algn="ct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to keep them in power</a:t>
          </a:r>
        </a:p>
        <a:p>
          <a:pPr algn="ctr"/>
          <a:r>
            <a:rPr lang="en-US" sz="1400" baseline="0">
              <a:solidFill>
                <a:srgbClr val="FF99FF"/>
              </a:solidFill>
              <a:latin typeface="Tahoma" panose="020B0604030504040204" pitchFamily="34" charset="0"/>
              <a:ea typeface="Tahoma" panose="020B0604030504040204" pitchFamily="34" charset="0"/>
              <a:cs typeface="Tahoma" panose="020B0604030504040204" pitchFamily="34" charset="0"/>
            </a:rPr>
            <a:t>over your expected inability to respond to specific needs.</a:t>
          </a:r>
        </a:p>
      </xdr:txBody>
    </xdr:sp>
    <xdr:clientData/>
  </xdr:twoCellAnchor>
  <xdr:twoCellAnchor>
    <xdr:from>
      <xdr:col>0</xdr:col>
      <xdr:colOff>114300</xdr:colOff>
      <xdr:row>586</xdr:row>
      <xdr:rowOff>36518</xdr:rowOff>
    </xdr:from>
    <xdr:to>
      <xdr:col>12</xdr:col>
      <xdr:colOff>487680</xdr:colOff>
      <xdr:row>597</xdr:row>
      <xdr:rowOff>130525</xdr:rowOff>
    </xdr:to>
    <xdr:grpSp>
      <xdr:nvGrpSpPr>
        <xdr:cNvPr id="34" name="Group 33">
          <a:extLst>
            <a:ext uri="{FF2B5EF4-FFF2-40B4-BE49-F238E27FC236}">
              <a16:creationId xmlns:a16="http://schemas.microsoft.com/office/drawing/2014/main" id="{200B2EBB-25F4-41D5-A1D4-CB94C470A289}"/>
            </a:ext>
          </a:extLst>
        </xdr:cNvPr>
        <xdr:cNvGrpSpPr/>
      </xdr:nvGrpSpPr>
      <xdr:grpSpPr>
        <a:xfrm>
          <a:off x="114300" y="116172938"/>
          <a:ext cx="5943600" cy="2021867"/>
          <a:chOff x="22860" y="115845278"/>
          <a:chExt cx="6134100" cy="2021867"/>
        </a:xfrm>
      </xdr:grpSpPr>
      <xdr:sp macro="" textlink="">
        <xdr:nvSpPr>
          <xdr:cNvPr id="2425" name="Block Arc 2424">
            <a:extLst>
              <a:ext uri="{FF2B5EF4-FFF2-40B4-BE49-F238E27FC236}">
                <a16:creationId xmlns:a16="http://schemas.microsoft.com/office/drawing/2014/main" id="{35999DDE-EC99-4DC6-971D-32F82FD9AF90}"/>
              </a:ext>
            </a:extLst>
          </xdr:cNvPr>
          <xdr:cNvSpPr/>
        </xdr:nvSpPr>
        <xdr:spPr>
          <a:xfrm>
            <a:off x="3581400" y="116799360"/>
            <a:ext cx="2575560" cy="350520"/>
          </a:xfrm>
          <a:prstGeom prst="blockArc">
            <a:avLst/>
          </a:prstGeom>
          <a:pattFill prst="shingle">
            <a:fgClr>
              <a:srgbClr val="FF7171"/>
            </a:fgClr>
            <a:bgClr>
              <a:schemeClr val="bg1"/>
            </a:bgClr>
          </a:pattFill>
          <a:ln w="3175">
            <a:solidFill>
              <a:srgbClr val="FF717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32" name="Block Arc 31">
            <a:extLst>
              <a:ext uri="{FF2B5EF4-FFF2-40B4-BE49-F238E27FC236}">
                <a16:creationId xmlns:a16="http://schemas.microsoft.com/office/drawing/2014/main" id="{1E5DE675-022E-4C5C-95CF-A61CDE5B02B2}"/>
              </a:ext>
            </a:extLst>
          </xdr:cNvPr>
          <xdr:cNvSpPr/>
        </xdr:nvSpPr>
        <xdr:spPr>
          <a:xfrm>
            <a:off x="22860" y="116799360"/>
            <a:ext cx="2575560" cy="350520"/>
          </a:xfrm>
          <a:prstGeom prst="blockArc">
            <a:avLst/>
          </a:prstGeom>
          <a:pattFill prst="shingle">
            <a:fgClr>
              <a:srgbClr val="00B0F0"/>
            </a:fgClr>
            <a:bgClr>
              <a:schemeClr val="bg1"/>
            </a:bgClr>
          </a:pattFill>
          <a:ln w="3175">
            <a:solidFill>
              <a:srgbClr val="00B0F0"/>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nvGrpSpPr>
          <xdr:cNvPr id="167" name="Group 166">
            <a:extLst>
              <a:ext uri="{FF2B5EF4-FFF2-40B4-BE49-F238E27FC236}">
                <a16:creationId xmlns:a16="http://schemas.microsoft.com/office/drawing/2014/main" id="{94F4FAF0-527A-49DF-9E14-17141D2BB8F6}"/>
              </a:ext>
            </a:extLst>
          </xdr:cNvPr>
          <xdr:cNvGrpSpPr/>
        </xdr:nvGrpSpPr>
        <xdr:grpSpPr>
          <a:xfrm>
            <a:off x="37336" y="115845278"/>
            <a:ext cx="6092519" cy="2021867"/>
            <a:chOff x="295784" y="107859518"/>
            <a:chExt cx="5607875" cy="2021867"/>
          </a:xfrm>
        </xdr:grpSpPr>
        <xdr:grpSp>
          <xdr:nvGrpSpPr>
            <xdr:cNvPr id="1274" name="Group 1273">
              <a:extLst>
                <a:ext uri="{FF2B5EF4-FFF2-40B4-BE49-F238E27FC236}">
                  <a16:creationId xmlns:a16="http://schemas.microsoft.com/office/drawing/2014/main" id="{21AFE314-6091-4E89-8961-46910C8B6B97}"/>
                </a:ext>
              </a:extLst>
            </xdr:cNvPr>
            <xdr:cNvGrpSpPr>
              <a:grpSpLocks noChangeAspect="1"/>
            </xdr:cNvGrpSpPr>
          </xdr:nvGrpSpPr>
          <xdr:grpSpPr>
            <a:xfrm>
              <a:off x="3672553" y="107859518"/>
              <a:ext cx="790042" cy="1982459"/>
              <a:chOff x="14944724" y="104774999"/>
              <a:chExt cx="1371601" cy="3409948"/>
            </a:xfrm>
          </xdr:grpSpPr>
          <xdr:grpSp>
            <xdr:nvGrpSpPr>
              <xdr:cNvPr id="1275" name="Group 1274">
                <a:extLst>
                  <a:ext uri="{FF2B5EF4-FFF2-40B4-BE49-F238E27FC236}">
                    <a16:creationId xmlns:a16="http://schemas.microsoft.com/office/drawing/2014/main" id="{613AB782-5F1C-447B-B0AA-A975CE29DDD1}"/>
                  </a:ext>
                </a:extLst>
              </xdr:cNvPr>
              <xdr:cNvGrpSpPr/>
            </xdr:nvGrpSpPr>
            <xdr:grpSpPr>
              <a:xfrm>
                <a:off x="14944724" y="105441747"/>
                <a:ext cx="1053296" cy="2743200"/>
                <a:chOff x="14944724" y="105441747"/>
                <a:chExt cx="1053296" cy="2743200"/>
              </a:xfrm>
            </xdr:grpSpPr>
            <xdr:grpSp>
              <xdr:nvGrpSpPr>
                <xdr:cNvPr id="1277" name="Group 1276">
                  <a:extLst>
                    <a:ext uri="{FF2B5EF4-FFF2-40B4-BE49-F238E27FC236}">
                      <a16:creationId xmlns:a16="http://schemas.microsoft.com/office/drawing/2014/main" id="{41115423-FEFB-4CA0-B543-6853CB100B55}"/>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282" name="Rectangle: Rounded Corners 1281">
                    <a:extLst>
                      <a:ext uri="{FF2B5EF4-FFF2-40B4-BE49-F238E27FC236}">
                        <a16:creationId xmlns:a16="http://schemas.microsoft.com/office/drawing/2014/main" id="{CA652DC7-522C-4A5F-8BA0-249C3339AF62}"/>
                      </a:ext>
                    </a:extLst>
                  </xdr:cNvPr>
                  <xdr:cNvSpPr/>
                </xdr:nvSpPr>
                <xdr:spPr>
                  <a:xfrm>
                    <a:off x="4819649"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3" name="Rectangle: Rounded Corners 1282">
                    <a:extLst>
                      <a:ext uri="{FF2B5EF4-FFF2-40B4-BE49-F238E27FC236}">
                        <a16:creationId xmlns:a16="http://schemas.microsoft.com/office/drawing/2014/main" id="{E2C1B791-B98F-45CB-A686-48E31F9277C7}"/>
                      </a:ext>
                    </a:extLst>
                  </xdr:cNvPr>
                  <xdr:cNvSpPr/>
                </xdr:nvSpPr>
                <xdr:spPr>
                  <a:xfrm>
                    <a:off x="6962774" y="106403773"/>
                    <a:ext cx="457200" cy="22860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4" name="Rectangle: Rounded Corners 1283">
                    <a:extLst>
                      <a:ext uri="{FF2B5EF4-FFF2-40B4-BE49-F238E27FC236}">
                        <a16:creationId xmlns:a16="http://schemas.microsoft.com/office/drawing/2014/main" id="{50452C54-0C3A-429F-817B-A434F6D8C436}"/>
                      </a:ext>
                    </a:extLst>
                  </xdr:cNvPr>
                  <xdr:cNvSpPr/>
                </xdr:nvSpPr>
                <xdr:spPr>
                  <a:xfrm rot="16200000">
                    <a:off x="5553075" y="105336972"/>
                    <a:ext cx="1133477" cy="2581278"/>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5" name="Rectangle: Rounded Corners 1284">
                    <a:extLst>
                      <a:ext uri="{FF2B5EF4-FFF2-40B4-BE49-F238E27FC236}">
                        <a16:creationId xmlns:a16="http://schemas.microsoft.com/office/drawing/2014/main" id="{53158D05-7124-4474-BE08-38D77EEA96F6}"/>
                      </a:ext>
                    </a:extLst>
                  </xdr:cNvPr>
                  <xdr:cNvSpPr/>
                </xdr:nvSpPr>
                <xdr:spPr>
                  <a:xfrm rot="16200000">
                    <a:off x="5557838" y="104751184"/>
                    <a:ext cx="1133477" cy="1143003"/>
                  </a:xfrm>
                  <a:prstGeom prst="roundRect">
                    <a:avLst>
                      <a:gd name="adj" fmla="val 47917"/>
                    </a:avLst>
                  </a:prstGeom>
                  <a:solidFill>
                    <a:srgbClr val="FF99CC"/>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6" name="Rectangle: Rounded Corners 1285">
                    <a:extLst>
                      <a:ext uri="{FF2B5EF4-FFF2-40B4-BE49-F238E27FC236}">
                        <a16:creationId xmlns:a16="http://schemas.microsoft.com/office/drawing/2014/main" id="{81531C6D-18C2-4D92-A333-C822891796A9}"/>
                      </a:ext>
                    </a:extLst>
                  </xdr:cNvPr>
                  <xdr:cNvSpPr/>
                </xdr:nvSpPr>
                <xdr:spPr>
                  <a:xfrm rot="16200000">
                    <a:off x="5210177" y="107203872"/>
                    <a:ext cx="1828799" cy="1143003"/>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7" name="Rectangle: Rounded Corners 1286">
                    <a:extLst>
                      <a:ext uri="{FF2B5EF4-FFF2-40B4-BE49-F238E27FC236}">
                        <a16:creationId xmlns:a16="http://schemas.microsoft.com/office/drawing/2014/main" id="{928EED1C-5E40-447F-ACAF-2B8150493879}"/>
                      </a:ext>
                    </a:extLst>
                  </xdr:cNvPr>
                  <xdr:cNvSpPr/>
                </xdr:nvSpPr>
                <xdr:spPr>
                  <a:xfrm>
                    <a:off x="541972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88" name="Rectangle: Rounded Corners 1287">
                    <a:extLst>
                      <a:ext uri="{FF2B5EF4-FFF2-40B4-BE49-F238E27FC236}">
                        <a16:creationId xmlns:a16="http://schemas.microsoft.com/office/drawing/2014/main" id="{B247E78A-83BC-44EA-A7FD-EDD1410439ED}"/>
                      </a:ext>
                    </a:extLst>
                  </xdr:cNvPr>
                  <xdr:cNvSpPr/>
                </xdr:nvSpPr>
                <xdr:spPr>
                  <a:xfrm>
                    <a:off x="6200775" y="106499024"/>
                    <a:ext cx="640080" cy="5029200"/>
                  </a:xfrm>
                  <a:prstGeom prst="roundRect">
                    <a:avLst>
                      <a:gd name="adj" fmla="val 47917"/>
                    </a:avLst>
                  </a:prstGeom>
                  <a:solidFill>
                    <a:srgbClr val="FF99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78" name="Group 1277">
                  <a:extLst>
                    <a:ext uri="{FF2B5EF4-FFF2-40B4-BE49-F238E27FC236}">
                      <a16:creationId xmlns:a16="http://schemas.microsoft.com/office/drawing/2014/main" id="{5DCBECBE-A211-4990-96DC-B1C830A04989}"/>
                    </a:ext>
                  </a:extLst>
                </xdr:cNvPr>
                <xdr:cNvGrpSpPr/>
              </xdr:nvGrpSpPr>
              <xdr:grpSpPr>
                <a:xfrm>
                  <a:off x="15001875" y="106064797"/>
                  <a:ext cx="953589" cy="1109382"/>
                  <a:chOff x="-11112" y="0"/>
                  <a:chExt cx="1112519" cy="1371600"/>
                </a:xfrm>
              </xdr:grpSpPr>
              <xdr:sp macro="" textlink="">
                <xdr:nvSpPr>
                  <xdr:cNvPr id="1279" name="Rectangle 1278">
                    <a:extLst>
                      <a:ext uri="{FF2B5EF4-FFF2-40B4-BE49-F238E27FC236}">
                        <a16:creationId xmlns:a16="http://schemas.microsoft.com/office/drawing/2014/main" id="{E6F17E9C-F155-4830-9851-056C0C85BBE4}"/>
                      </a:ext>
                    </a:extLst>
                  </xdr:cNvPr>
                  <xdr:cNvSpPr/>
                </xdr:nvSpPr>
                <xdr:spPr>
                  <a:xfrm>
                    <a:off x="-11112" y="0"/>
                    <a:ext cx="457200" cy="1371600"/>
                  </a:xfrm>
                  <a:prstGeom prst="rect">
                    <a:avLst/>
                  </a:prstGeom>
                  <a:gradFill>
                    <a:gsLst>
                      <a:gs pos="0">
                        <a:schemeClr val="bg1">
                          <a:lumMod val="95000"/>
                        </a:schemeClr>
                      </a:gs>
                      <a:gs pos="44000">
                        <a:schemeClr val="bg1">
                          <a:lumMod val="95000"/>
                        </a:schemeClr>
                      </a:gs>
                      <a:gs pos="45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280" name="Rectangle 1279">
                    <a:extLst>
                      <a:ext uri="{FF2B5EF4-FFF2-40B4-BE49-F238E27FC236}">
                        <a16:creationId xmlns:a16="http://schemas.microsoft.com/office/drawing/2014/main" id="{1A17E65E-BDFF-4A3F-8C2F-E7CF9F0FD9F4}"/>
                      </a:ext>
                    </a:extLst>
                  </xdr:cNvPr>
                  <xdr:cNvSpPr/>
                </xdr:nvSpPr>
                <xdr:spPr>
                  <a:xfrm>
                    <a:off x="644207" y="0"/>
                    <a:ext cx="457200" cy="1371600"/>
                  </a:xfrm>
                  <a:prstGeom prst="rect">
                    <a:avLst/>
                  </a:prstGeom>
                  <a:gradFill>
                    <a:gsLst>
                      <a:gs pos="0">
                        <a:schemeClr val="bg1">
                          <a:lumMod val="95000"/>
                        </a:schemeClr>
                      </a:gs>
                      <a:gs pos="35000">
                        <a:schemeClr val="bg1">
                          <a:lumMod val="95000"/>
                        </a:schemeClr>
                      </a:gs>
                      <a:gs pos="36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281" name="Straight Connector 1280">
                    <a:extLst>
                      <a:ext uri="{FF2B5EF4-FFF2-40B4-BE49-F238E27FC236}">
                        <a16:creationId xmlns:a16="http://schemas.microsoft.com/office/drawing/2014/main" id="{511988FF-0A37-4541-852B-FE2648E0317A}"/>
                      </a:ext>
                    </a:extLst>
                  </xdr:cNvPr>
                  <xdr:cNvCxnSpPr/>
                </xdr:nvCxnSpPr>
                <xdr:spPr>
                  <a:xfrm rot="600000" flipV="1">
                    <a:off x="446043" y="515148"/>
                    <a:ext cx="203729" cy="129739"/>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76" name="Thought Bubble: Cloud 1275">
                <a:extLst>
                  <a:ext uri="{FF2B5EF4-FFF2-40B4-BE49-F238E27FC236}">
                    <a16:creationId xmlns:a16="http://schemas.microsoft.com/office/drawing/2014/main" id="{A7242A5A-64CE-4C04-9FDE-E81A442E2976}"/>
                  </a:ext>
                </a:extLst>
              </xdr:cNvPr>
              <xdr:cNvSpPr/>
            </xdr:nvSpPr>
            <xdr:spPr>
              <a:xfrm>
                <a:off x="15144750"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89" name="Group 1288">
              <a:extLst>
                <a:ext uri="{FF2B5EF4-FFF2-40B4-BE49-F238E27FC236}">
                  <a16:creationId xmlns:a16="http://schemas.microsoft.com/office/drawing/2014/main" id="{277E2160-B4CA-4AD7-B3CE-396DC27EB72F}"/>
                </a:ext>
              </a:extLst>
            </xdr:cNvPr>
            <xdr:cNvGrpSpPr>
              <a:grpSpLocks noChangeAspect="1"/>
            </xdr:cNvGrpSpPr>
          </xdr:nvGrpSpPr>
          <xdr:grpSpPr>
            <a:xfrm>
              <a:off x="5228833" y="107882313"/>
              <a:ext cx="674826" cy="1982459"/>
              <a:chOff x="14921419" y="104774999"/>
              <a:chExt cx="1171575" cy="3409948"/>
            </a:xfrm>
          </xdr:grpSpPr>
          <xdr:grpSp>
            <xdr:nvGrpSpPr>
              <xdr:cNvPr id="1290" name="Group 1289">
                <a:extLst>
                  <a:ext uri="{FF2B5EF4-FFF2-40B4-BE49-F238E27FC236}">
                    <a16:creationId xmlns:a16="http://schemas.microsoft.com/office/drawing/2014/main" id="{7FC9AEFF-ECFC-48E4-874E-18A4C1F829D7}"/>
                  </a:ext>
                </a:extLst>
              </xdr:cNvPr>
              <xdr:cNvGrpSpPr/>
            </xdr:nvGrpSpPr>
            <xdr:grpSpPr>
              <a:xfrm>
                <a:off x="14944724" y="105441747"/>
                <a:ext cx="1053296" cy="2743200"/>
                <a:chOff x="14944724" y="105441747"/>
                <a:chExt cx="1053296" cy="2743200"/>
              </a:xfrm>
            </xdr:grpSpPr>
            <xdr:grpSp>
              <xdr:nvGrpSpPr>
                <xdr:cNvPr id="1292" name="Group 1291">
                  <a:extLst>
                    <a:ext uri="{FF2B5EF4-FFF2-40B4-BE49-F238E27FC236}">
                      <a16:creationId xmlns:a16="http://schemas.microsoft.com/office/drawing/2014/main" id="{9BA63704-1B16-4323-A830-73D2062A6BDB}"/>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297" name="Rectangle: Rounded Corners 1296">
                    <a:extLst>
                      <a:ext uri="{FF2B5EF4-FFF2-40B4-BE49-F238E27FC236}">
                        <a16:creationId xmlns:a16="http://schemas.microsoft.com/office/drawing/2014/main" id="{899313F2-DA7C-463F-8ECB-5526C48B1A0D}"/>
                      </a:ext>
                    </a:extLst>
                  </xdr:cNvPr>
                  <xdr:cNvSpPr/>
                </xdr:nvSpPr>
                <xdr:spPr>
                  <a:xfrm>
                    <a:off x="4819649"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98" name="Rectangle: Rounded Corners 1297">
                    <a:extLst>
                      <a:ext uri="{FF2B5EF4-FFF2-40B4-BE49-F238E27FC236}">
                        <a16:creationId xmlns:a16="http://schemas.microsoft.com/office/drawing/2014/main" id="{C9DC1C2D-EB17-4412-9707-F3282623ABF0}"/>
                      </a:ext>
                    </a:extLst>
                  </xdr:cNvPr>
                  <xdr:cNvSpPr/>
                </xdr:nvSpPr>
                <xdr:spPr>
                  <a:xfrm>
                    <a:off x="6962774" y="106403773"/>
                    <a:ext cx="457200" cy="22860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299" name="Rectangle: Rounded Corners 1298">
                    <a:extLst>
                      <a:ext uri="{FF2B5EF4-FFF2-40B4-BE49-F238E27FC236}">
                        <a16:creationId xmlns:a16="http://schemas.microsoft.com/office/drawing/2014/main" id="{775CE06A-29B5-43F1-900F-51C88F72C569}"/>
                      </a:ext>
                    </a:extLst>
                  </xdr:cNvPr>
                  <xdr:cNvSpPr/>
                </xdr:nvSpPr>
                <xdr:spPr>
                  <a:xfrm rot="16200000">
                    <a:off x="5553075" y="105336972"/>
                    <a:ext cx="1133477" cy="2581278"/>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0" name="Rectangle: Rounded Corners 1299">
                    <a:extLst>
                      <a:ext uri="{FF2B5EF4-FFF2-40B4-BE49-F238E27FC236}">
                        <a16:creationId xmlns:a16="http://schemas.microsoft.com/office/drawing/2014/main" id="{D9D4FE1F-6844-4CD2-A8EB-FEA2DB12A453}"/>
                      </a:ext>
                    </a:extLst>
                  </xdr:cNvPr>
                  <xdr:cNvSpPr/>
                </xdr:nvSpPr>
                <xdr:spPr>
                  <a:xfrm rot="16200000">
                    <a:off x="5557838" y="104751184"/>
                    <a:ext cx="1133477" cy="1143003"/>
                  </a:xfrm>
                  <a:prstGeom prst="roundRect">
                    <a:avLst>
                      <a:gd name="adj" fmla="val 47917"/>
                    </a:avLst>
                  </a:prstGeom>
                  <a:solidFill>
                    <a:srgbClr val="FF000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1" name="Rectangle: Rounded Corners 1300">
                    <a:extLst>
                      <a:ext uri="{FF2B5EF4-FFF2-40B4-BE49-F238E27FC236}">
                        <a16:creationId xmlns:a16="http://schemas.microsoft.com/office/drawing/2014/main" id="{83EB3FA7-57FA-467D-8AA4-ED7AC74377E6}"/>
                      </a:ext>
                    </a:extLst>
                  </xdr:cNvPr>
                  <xdr:cNvSpPr/>
                </xdr:nvSpPr>
                <xdr:spPr>
                  <a:xfrm rot="16200000">
                    <a:off x="5210177" y="107203872"/>
                    <a:ext cx="1828799" cy="1143003"/>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2" name="Rectangle: Rounded Corners 1301">
                    <a:extLst>
                      <a:ext uri="{FF2B5EF4-FFF2-40B4-BE49-F238E27FC236}">
                        <a16:creationId xmlns:a16="http://schemas.microsoft.com/office/drawing/2014/main" id="{27787829-233D-4EB5-964E-9DA9CB816446}"/>
                      </a:ext>
                    </a:extLst>
                  </xdr:cNvPr>
                  <xdr:cNvSpPr/>
                </xdr:nvSpPr>
                <xdr:spPr>
                  <a:xfrm>
                    <a:off x="541972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03" name="Rectangle: Rounded Corners 1302">
                    <a:extLst>
                      <a:ext uri="{FF2B5EF4-FFF2-40B4-BE49-F238E27FC236}">
                        <a16:creationId xmlns:a16="http://schemas.microsoft.com/office/drawing/2014/main" id="{3C4A1F2B-14D6-4AA6-AF30-8F2D7C21E4BD}"/>
                      </a:ext>
                    </a:extLst>
                  </xdr:cNvPr>
                  <xdr:cNvSpPr/>
                </xdr:nvSpPr>
                <xdr:spPr>
                  <a:xfrm>
                    <a:off x="6200775" y="106499024"/>
                    <a:ext cx="640080" cy="5029200"/>
                  </a:xfrm>
                  <a:prstGeom prst="roundRect">
                    <a:avLst>
                      <a:gd name="adj" fmla="val 47917"/>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293" name="Group 1292">
                  <a:extLst>
                    <a:ext uri="{FF2B5EF4-FFF2-40B4-BE49-F238E27FC236}">
                      <a16:creationId xmlns:a16="http://schemas.microsoft.com/office/drawing/2014/main" id="{C54B48A8-876E-437C-82E3-9FBA7229C8A2}"/>
                    </a:ext>
                  </a:extLst>
                </xdr:cNvPr>
                <xdr:cNvGrpSpPr/>
              </xdr:nvGrpSpPr>
              <xdr:grpSpPr>
                <a:xfrm>
                  <a:off x="15001875" y="106064797"/>
                  <a:ext cx="953589" cy="1109382"/>
                  <a:chOff x="-11112" y="0"/>
                  <a:chExt cx="1112519" cy="1371600"/>
                </a:xfrm>
              </xdr:grpSpPr>
              <xdr:sp macro="" textlink="">
                <xdr:nvSpPr>
                  <xdr:cNvPr id="1294" name="Rectangle 1293">
                    <a:extLst>
                      <a:ext uri="{FF2B5EF4-FFF2-40B4-BE49-F238E27FC236}">
                        <a16:creationId xmlns:a16="http://schemas.microsoft.com/office/drawing/2014/main" id="{49368BDE-1540-4557-8D91-66334287F77D}"/>
                      </a:ext>
                    </a:extLst>
                  </xdr:cNvPr>
                  <xdr:cNvSpPr/>
                </xdr:nvSpPr>
                <xdr:spPr>
                  <a:xfrm>
                    <a:off x="-11112" y="0"/>
                    <a:ext cx="457200" cy="1371600"/>
                  </a:xfrm>
                  <a:prstGeom prst="rect">
                    <a:avLst/>
                  </a:prstGeom>
                  <a:gradFill>
                    <a:gsLst>
                      <a:gs pos="0">
                        <a:schemeClr val="bg1">
                          <a:lumMod val="95000"/>
                        </a:schemeClr>
                      </a:gs>
                      <a:gs pos="89000">
                        <a:schemeClr val="bg1">
                          <a:lumMod val="95000"/>
                        </a:schemeClr>
                      </a:gs>
                      <a:gs pos="9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295" name="Rectangle 1294">
                    <a:extLst>
                      <a:ext uri="{FF2B5EF4-FFF2-40B4-BE49-F238E27FC236}">
                        <a16:creationId xmlns:a16="http://schemas.microsoft.com/office/drawing/2014/main" id="{EBFCAE4D-9827-47BD-9F40-93B15FECBBCD}"/>
                      </a:ext>
                    </a:extLst>
                  </xdr:cNvPr>
                  <xdr:cNvSpPr/>
                </xdr:nvSpPr>
                <xdr:spPr>
                  <a:xfrm>
                    <a:off x="644207"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296" name="Straight Connector 1295">
                    <a:extLst>
                      <a:ext uri="{FF2B5EF4-FFF2-40B4-BE49-F238E27FC236}">
                        <a16:creationId xmlns:a16="http://schemas.microsoft.com/office/drawing/2014/main" id="{56C2FAFB-93BE-4F49-9974-CBF978DCDC8A}"/>
                      </a:ext>
                    </a:extLst>
                  </xdr:cNvPr>
                  <xdr:cNvCxnSpPr/>
                </xdr:nvCxnSpPr>
                <xdr:spPr>
                  <a:xfrm rot="20700000" flipV="1">
                    <a:off x="422466" y="1008713"/>
                    <a:ext cx="240771" cy="194458"/>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291" name="Thought Bubble: Cloud 1290">
                <a:extLst>
                  <a:ext uri="{FF2B5EF4-FFF2-40B4-BE49-F238E27FC236}">
                    <a16:creationId xmlns:a16="http://schemas.microsoft.com/office/drawing/2014/main" id="{7E14935C-957A-4071-982C-4861A20EC633}"/>
                  </a:ext>
                </a:extLst>
              </xdr:cNvPr>
              <xdr:cNvSpPr/>
            </xdr:nvSpPr>
            <xdr:spPr>
              <a:xfrm>
                <a:off x="14921419"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04" name="Group 1303">
              <a:extLst>
                <a:ext uri="{FF2B5EF4-FFF2-40B4-BE49-F238E27FC236}">
                  <a16:creationId xmlns:a16="http://schemas.microsoft.com/office/drawing/2014/main" id="{8B795FAA-F7F1-42A8-9546-50D849852498}"/>
                </a:ext>
              </a:extLst>
            </xdr:cNvPr>
            <xdr:cNvGrpSpPr>
              <a:grpSpLocks noChangeAspect="1"/>
            </xdr:cNvGrpSpPr>
          </xdr:nvGrpSpPr>
          <xdr:grpSpPr>
            <a:xfrm>
              <a:off x="1817843" y="107859616"/>
              <a:ext cx="753916" cy="1968592"/>
              <a:chOff x="13365162" y="104827427"/>
              <a:chExt cx="1308883" cy="3386095"/>
            </a:xfrm>
          </xdr:grpSpPr>
          <xdr:grpSp>
            <xdr:nvGrpSpPr>
              <xdr:cNvPr id="1305" name="Group 1304">
                <a:extLst>
                  <a:ext uri="{FF2B5EF4-FFF2-40B4-BE49-F238E27FC236}">
                    <a16:creationId xmlns:a16="http://schemas.microsoft.com/office/drawing/2014/main" id="{EE8FEE5D-8020-4AD9-8BF9-D4F90FE48E89}"/>
                  </a:ext>
                </a:extLst>
              </xdr:cNvPr>
              <xdr:cNvGrpSpPr/>
            </xdr:nvGrpSpPr>
            <xdr:grpSpPr>
              <a:xfrm>
                <a:off x="13620749" y="105470322"/>
                <a:ext cx="1053296" cy="2743200"/>
                <a:chOff x="13620749" y="105470322"/>
                <a:chExt cx="1053296" cy="2743200"/>
              </a:xfrm>
            </xdr:grpSpPr>
            <xdr:grpSp>
              <xdr:nvGrpSpPr>
                <xdr:cNvPr id="1307" name="Group 1306">
                  <a:extLst>
                    <a:ext uri="{FF2B5EF4-FFF2-40B4-BE49-F238E27FC236}">
                      <a16:creationId xmlns:a16="http://schemas.microsoft.com/office/drawing/2014/main" id="{BA83228B-4C96-497E-8C52-9E2844809B06}"/>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12" name="Rectangle: Rounded Corners 1311">
                    <a:extLst>
                      <a:ext uri="{FF2B5EF4-FFF2-40B4-BE49-F238E27FC236}">
                        <a16:creationId xmlns:a16="http://schemas.microsoft.com/office/drawing/2014/main" id="{47752FE7-D5A7-4E5A-ACDE-B34175E861A9}"/>
                      </a:ext>
                    </a:extLst>
                  </xdr:cNvPr>
                  <xdr:cNvSpPr/>
                </xdr:nvSpPr>
                <xdr:spPr>
                  <a:xfrm>
                    <a:off x="4819649"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3" name="Rectangle: Rounded Corners 1312">
                    <a:extLst>
                      <a:ext uri="{FF2B5EF4-FFF2-40B4-BE49-F238E27FC236}">
                        <a16:creationId xmlns:a16="http://schemas.microsoft.com/office/drawing/2014/main" id="{6DA19FFB-42A4-4FEF-844F-F6E11598A47C}"/>
                      </a:ext>
                    </a:extLst>
                  </xdr:cNvPr>
                  <xdr:cNvSpPr/>
                </xdr:nvSpPr>
                <xdr:spPr>
                  <a:xfrm>
                    <a:off x="6962774" y="106403773"/>
                    <a:ext cx="457200" cy="22860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4" name="Rectangle: Rounded Corners 1313">
                    <a:extLst>
                      <a:ext uri="{FF2B5EF4-FFF2-40B4-BE49-F238E27FC236}">
                        <a16:creationId xmlns:a16="http://schemas.microsoft.com/office/drawing/2014/main" id="{96ABFDDD-D6E4-4E7B-A3AC-46642989A5DD}"/>
                      </a:ext>
                    </a:extLst>
                  </xdr:cNvPr>
                  <xdr:cNvSpPr/>
                </xdr:nvSpPr>
                <xdr:spPr>
                  <a:xfrm rot="16200000">
                    <a:off x="5553075" y="105336972"/>
                    <a:ext cx="1133477" cy="2581278"/>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5" name="Rectangle: Rounded Corners 1314">
                    <a:extLst>
                      <a:ext uri="{FF2B5EF4-FFF2-40B4-BE49-F238E27FC236}">
                        <a16:creationId xmlns:a16="http://schemas.microsoft.com/office/drawing/2014/main" id="{C77898FE-882F-4907-97EF-C23FB4229EA9}"/>
                      </a:ext>
                    </a:extLst>
                  </xdr:cNvPr>
                  <xdr:cNvSpPr/>
                </xdr:nvSpPr>
                <xdr:spPr>
                  <a:xfrm rot="16200000">
                    <a:off x="5557838" y="104751184"/>
                    <a:ext cx="1133477" cy="1143003"/>
                  </a:xfrm>
                  <a:prstGeom prst="roundRect">
                    <a:avLst>
                      <a:gd name="adj" fmla="val 47917"/>
                    </a:avLst>
                  </a:prstGeom>
                  <a:solidFill>
                    <a:srgbClr val="CCCCFF"/>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6" name="Rectangle: Rounded Corners 1315">
                    <a:extLst>
                      <a:ext uri="{FF2B5EF4-FFF2-40B4-BE49-F238E27FC236}">
                        <a16:creationId xmlns:a16="http://schemas.microsoft.com/office/drawing/2014/main" id="{04409CCC-C9B6-4735-B0BA-A2158FD3FE43}"/>
                      </a:ext>
                    </a:extLst>
                  </xdr:cNvPr>
                  <xdr:cNvSpPr/>
                </xdr:nvSpPr>
                <xdr:spPr>
                  <a:xfrm rot="16200000">
                    <a:off x="5210177" y="107203872"/>
                    <a:ext cx="1828799" cy="1143003"/>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7" name="Rectangle: Rounded Corners 1316">
                    <a:extLst>
                      <a:ext uri="{FF2B5EF4-FFF2-40B4-BE49-F238E27FC236}">
                        <a16:creationId xmlns:a16="http://schemas.microsoft.com/office/drawing/2014/main" id="{AADFE317-9E9F-4F29-BC06-7BF162333273}"/>
                      </a:ext>
                    </a:extLst>
                  </xdr:cNvPr>
                  <xdr:cNvSpPr/>
                </xdr:nvSpPr>
                <xdr:spPr>
                  <a:xfrm>
                    <a:off x="541972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18" name="Rectangle: Rounded Corners 1317">
                    <a:extLst>
                      <a:ext uri="{FF2B5EF4-FFF2-40B4-BE49-F238E27FC236}">
                        <a16:creationId xmlns:a16="http://schemas.microsoft.com/office/drawing/2014/main" id="{907FB693-0003-463D-8261-05B106AB3D40}"/>
                      </a:ext>
                    </a:extLst>
                  </xdr:cNvPr>
                  <xdr:cNvSpPr/>
                </xdr:nvSpPr>
                <xdr:spPr>
                  <a:xfrm>
                    <a:off x="6200775" y="106499024"/>
                    <a:ext cx="640080" cy="5029200"/>
                  </a:xfrm>
                  <a:prstGeom prst="roundRect">
                    <a:avLst>
                      <a:gd name="adj" fmla="val 47917"/>
                    </a:avLst>
                  </a:prstGeom>
                  <a:solidFill>
                    <a:srgbClr val="CCC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08" name="Group 1307">
                  <a:extLst>
                    <a:ext uri="{FF2B5EF4-FFF2-40B4-BE49-F238E27FC236}">
                      <a16:creationId xmlns:a16="http://schemas.microsoft.com/office/drawing/2014/main" id="{28DFDF0E-7855-4491-81BB-76BE1062E627}"/>
                    </a:ext>
                  </a:extLst>
                </xdr:cNvPr>
                <xdr:cNvGrpSpPr/>
              </xdr:nvGrpSpPr>
              <xdr:grpSpPr>
                <a:xfrm>
                  <a:off x="13679805" y="106093372"/>
                  <a:ext cx="953589" cy="1109382"/>
                  <a:chOff x="0" y="0"/>
                  <a:chExt cx="1112520" cy="1371600"/>
                </a:xfrm>
              </xdr:grpSpPr>
              <xdr:sp macro="" textlink="">
                <xdr:nvSpPr>
                  <xdr:cNvPr id="1309" name="Rectangle 1308">
                    <a:extLst>
                      <a:ext uri="{FF2B5EF4-FFF2-40B4-BE49-F238E27FC236}">
                        <a16:creationId xmlns:a16="http://schemas.microsoft.com/office/drawing/2014/main" id="{A0E7586C-1335-4D2A-A7AB-B8804E0F5486}"/>
                      </a:ext>
                    </a:extLst>
                  </xdr:cNvPr>
                  <xdr:cNvSpPr/>
                </xdr:nvSpPr>
                <xdr:spPr>
                  <a:xfrm>
                    <a:off x="0" y="0"/>
                    <a:ext cx="457200" cy="1371600"/>
                  </a:xfrm>
                  <a:prstGeom prst="rect">
                    <a:avLst/>
                  </a:prstGeom>
                  <a:gradFill>
                    <a:gsLst>
                      <a:gs pos="0">
                        <a:schemeClr val="bg1">
                          <a:lumMod val="95000"/>
                        </a:schemeClr>
                      </a:gs>
                      <a:gs pos="35000">
                        <a:schemeClr val="bg1">
                          <a:lumMod val="95000"/>
                        </a:schemeClr>
                      </a:gs>
                      <a:gs pos="37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10" name="Rectangle 1309">
                    <a:extLst>
                      <a:ext uri="{FF2B5EF4-FFF2-40B4-BE49-F238E27FC236}">
                        <a16:creationId xmlns:a16="http://schemas.microsoft.com/office/drawing/2014/main" id="{3E0460CD-4E1B-47F6-9B66-64941CE96BC6}"/>
                      </a:ext>
                    </a:extLst>
                  </xdr:cNvPr>
                  <xdr:cNvSpPr/>
                </xdr:nvSpPr>
                <xdr:spPr>
                  <a:xfrm>
                    <a:off x="655320" y="0"/>
                    <a:ext cx="457200" cy="1371600"/>
                  </a:xfrm>
                  <a:prstGeom prst="rect">
                    <a:avLst/>
                  </a:prstGeom>
                  <a:gradFill>
                    <a:gsLst>
                      <a:gs pos="0">
                        <a:schemeClr val="bg1">
                          <a:lumMod val="95000"/>
                        </a:schemeClr>
                      </a:gs>
                      <a:gs pos="44000">
                        <a:schemeClr val="bg1">
                          <a:lumMod val="95000"/>
                        </a:schemeClr>
                      </a:gs>
                      <a:gs pos="45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11" name="Straight Connector 1310">
                    <a:extLst>
                      <a:ext uri="{FF2B5EF4-FFF2-40B4-BE49-F238E27FC236}">
                        <a16:creationId xmlns:a16="http://schemas.microsoft.com/office/drawing/2014/main" id="{E53DD137-D5FF-4146-9CE2-7864AD5AE615}"/>
                      </a:ext>
                    </a:extLst>
                  </xdr:cNvPr>
                  <xdr:cNvCxnSpPr/>
                </xdr:nvCxnSpPr>
                <xdr:spPr>
                  <a:xfrm rot="21000000" flipH="1" flipV="1">
                    <a:off x="457297" y="501127"/>
                    <a:ext cx="185208" cy="129741"/>
                  </a:xfrm>
                  <a:prstGeom prst="line">
                    <a:avLst/>
                  </a:prstGeom>
                  <a:ln w="12700">
                    <a:solidFill>
                      <a:srgbClr val="7030A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06" name="Thought Bubble: Cloud 1305">
                <a:extLst>
                  <a:ext uri="{FF2B5EF4-FFF2-40B4-BE49-F238E27FC236}">
                    <a16:creationId xmlns:a16="http://schemas.microsoft.com/office/drawing/2014/main" id="{B0DA8FAD-ACE7-4C65-A896-CBC62344170E}"/>
                  </a:ext>
                </a:extLst>
              </xdr:cNvPr>
              <xdr:cNvSpPr/>
            </xdr:nvSpPr>
            <xdr:spPr>
              <a:xfrm flipH="1">
                <a:off x="13365162" y="104827427"/>
                <a:ext cx="1171576"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19" name="Group 1318">
              <a:extLst>
                <a:ext uri="{FF2B5EF4-FFF2-40B4-BE49-F238E27FC236}">
                  <a16:creationId xmlns:a16="http://schemas.microsoft.com/office/drawing/2014/main" id="{55A3575D-CC1E-4C40-B1D3-606F47385E5C}"/>
                </a:ext>
              </a:extLst>
            </xdr:cNvPr>
            <xdr:cNvGrpSpPr>
              <a:grpSpLocks noChangeAspect="1"/>
            </xdr:cNvGrpSpPr>
          </xdr:nvGrpSpPr>
          <xdr:grpSpPr>
            <a:xfrm>
              <a:off x="295784" y="107882306"/>
              <a:ext cx="674825" cy="1999079"/>
              <a:chOff x="13527313" y="104774987"/>
              <a:chExt cx="1171575" cy="3438535"/>
            </a:xfrm>
          </xdr:grpSpPr>
          <xdr:grpSp>
            <xdr:nvGrpSpPr>
              <xdr:cNvPr id="1320" name="Group 1319">
                <a:extLst>
                  <a:ext uri="{FF2B5EF4-FFF2-40B4-BE49-F238E27FC236}">
                    <a16:creationId xmlns:a16="http://schemas.microsoft.com/office/drawing/2014/main" id="{3D069233-6274-4009-AB8E-A983FE9A543A}"/>
                  </a:ext>
                </a:extLst>
              </xdr:cNvPr>
              <xdr:cNvGrpSpPr/>
            </xdr:nvGrpSpPr>
            <xdr:grpSpPr>
              <a:xfrm>
                <a:off x="13620749" y="105470322"/>
                <a:ext cx="1053296" cy="2743200"/>
                <a:chOff x="13620749" y="105470322"/>
                <a:chExt cx="1053296" cy="2743200"/>
              </a:xfrm>
            </xdr:grpSpPr>
            <xdr:grpSp>
              <xdr:nvGrpSpPr>
                <xdr:cNvPr id="1322" name="Group 1321">
                  <a:extLst>
                    <a:ext uri="{FF2B5EF4-FFF2-40B4-BE49-F238E27FC236}">
                      <a16:creationId xmlns:a16="http://schemas.microsoft.com/office/drawing/2014/main" id="{4432A1CF-4981-4492-8DE0-7CBE299BE31E}"/>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27" name="Rectangle: Rounded Corners 1326">
                    <a:extLst>
                      <a:ext uri="{FF2B5EF4-FFF2-40B4-BE49-F238E27FC236}">
                        <a16:creationId xmlns:a16="http://schemas.microsoft.com/office/drawing/2014/main" id="{C8BCE2B1-A7EF-44CD-97B8-343826FA11A0}"/>
                      </a:ext>
                    </a:extLst>
                  </xdr:cNvPr>
                  <xdr:cNvSpPr/>
                </xdr:nvSpPr>
                <xdr:spPr>
                  <a:xfrm>
                    <a:off x="4819649"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28" name="Rectangle: Rounded Corners 1327">
                    <a:extLst>
                      <a:ext uri="{FF2B5EF4-FFF2-40B4-BE49-F238E27FC236}">
                        <a16:creationId xmlns:a16="http://schemas.microsoft.com/office/drawing/2014/main" id="{42A49ACE-3D46-4AA6-9B15-BAC8DD82D6C9}"/>
                      </a:ext>
                    </a:extLst>
                  </xdr:cNvPr>
                  <xdr:cNvSpPr/>
                </xdr:nvSpPr>
                <xdr:spPr>
                  <a:xfrm>
                    <a:off x="6962774" y="106403773"/>
                    <a:ext cx="457200" cy="22860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29" name="Rectangle: Rounded Corners 1328">
                    <a:extLst>
                      <a:ext uri="{FF2B5EF4-FFF2-40B4-BE49-F238E27FC236}">
                        <a16:creationId xmlns:a16="http://schemas.microsoft.com/office/drawing/2014/main" id="{21E6290C-AB7C-4E86-B255-FE32A103F57A}"/>
                      </a:ext>
                    </a:extLst>
                  </xdr:cNvPr>
                  <xdr:cNvSpPr/>
                </xdr:nvSpPr>
                <xdr:spPr>
                  <a:xfrm rot="16200000">
                    <a:off x="5553075" y="105336972"/>
                    <a:ext cx="1133477" cy="2581278"/>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0" name="Rectangle: Rounded Corners 1329">
                    <a:extLst>
                      <a:ext uri="{FF2B5EF4-FFF2-40B4-BE49-F238E27FC236}">
                        <a16:creationId xmlns:a16="http://schemas.microsoft.com/office/drawing/2014/main" id="{D22C7F9F-BC3E-401E-B730-C24B5572BE5E}"/>
                      </a:ext>
                    </a:extLst>
                  </xdr:cNvPr>
                  <xdr:cNvSpPr/>
                </xdr:nvSpPr>
                <xdr:spPr>
                  <a:xfrm rot="16200000">
                    <a:off x="5557838" y="104751184"/>
                    <a:ext cx="1133477" cy="1143003"/>
                  </a:xfrm>
                  <a:prstGeom prst="roundRect">
                    <a:avLst>
                      <a:gd name="adj" fmla="val 47917"/>
                    </a:avLst>
                  </a:prstGeom>
                  <a:solidFill>
                    <a:srgbClr val="0070C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1" name="Rectangle: Rounded Corners 1330">
                    <a:extLst>
                      <a:ext uri="{FF2B5EF4-FFF2-40B4-BE49-F238E27FC236}">
                        <a16:creationId xmlns:a16="http://schemas.microsoft.com/office/drawing/2014/main" id="{15F3979A-08A4-4D6A-A264-A77C067E053F}"/>
                      </a:ext>
                    </a:extLst>
                  </xdr:cNvPr>
                  <xdr:cNvSpPr/>
                </xdr:nvSpPr>
                <xdr:spPr>
                  <a:xfrm rot="16200000">
                    <a:off x="5210177" y="107203872"/>
                    <a:ext cx="1828799" cy="1143003"/>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2" name="Rectangle: Rounded Corners 1331">
                    <a:extLst>
                      <a:ext uri="{FF2B5EF4-FFF2-40B4-BE49-F238E27FC236}">
                        <a16:creationId xmlns:a16="http://schemas.microsoft.com/office/drawing/2014/main" id="{97894A05-8447-449A-83C5-7F8174975108}"/>
                      </a:ext>
                    </a:extLst>
                  </xdr:cNvPr>
                  <xdr:cNvSpPr/>
                </xdr:nvSpPr>
                <xdr:spPr>
                  <a:xfrm>
                    <a:off x="541972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33" name="Rectangle: Rounded Corners 1332">
                    <a:extLst>
                      <a:ext uri="{FF2B5EF4-FFF2-40B4-BE49-F238E27FC236}">
                        <a16:creationId xmlns:a16="http://schemas.microsoft.com/office/drawing/2014/main" id="{D979DDC2-169A-4CF1-B9D7-3416EDA024FD}"/>
                      </a:ext>
                    </a:extLst>
                  </xdr:cNvPr>
                  <xdr:cNvSpPr/>
                </xdr:nvSpPr>
                <xdr:spPr>
                  <a:xfrm>
                    <a:off x="6200775" y="106499024"/>
                    <a:ext cx="640080" cy="5029200"/>
                  </a:xfrm>
                  <a:prstGeom prst="roundRect">
                    <a:avLst>
                      <a:gd name="adj" fmla="val 47917"/>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23" name="Group 1322">
                  <a:extLst>
                    <a:ext uri="{FF2B5EF4-FFF2-40B4-BE49-F238E27FC236}">
                      <a16:creationId xmlns:a16="http://schemas.microsoft.com/office/drawing/2014/main" id="{F78BF40C-0880-476E-A45C-F3F8BC42601D}"/>
                    </a:ext>
                  </a:extLst>
                </xdr:cNvPr>
                <xdr:cNvGrpSpPr/>
              </xdr:nvGrpSpPr>
              <xdr:grpSpPr>
                <a:xfrm>
                  <a:off x="13679805" y="106093372"/>
                  <a:ext cx="953589" cy="1109382"/>
                  <a:chOff x="0" y="0"/>
                  <a:chExt cx="1112520" cy="1371600"/>
                </a:xfrm>
              </xdr:grpSpPr>
              <xdr:sp macro="" textlink="">
                <xdr:nvSpPr>
                  <xdr:cNvPr id="1324" name="Rectangle 1323">
                    <a:extLst>
                      <a:ext uri="{FF2B5EF4-FFF2-40B4-BE49-F238E27FC236}">
                        <a16:creationId xmlns:a16="http://schemas.microsoft.com/office/drawing/2014/main" id="{ED6B0268-FFE8-4FF5-9903-1827FC8B67E6}"/>
                      </a:ext>
                    </a:extLst>
                  </xdr:cNvPr>
                  <xdr:cNvSpPr/>
                </xdr:nvSpPr>
                <xdr:spPr>
                  <a:xfrm>
                    <a:off x="0"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25" name="Rectangle 1324">
                    <a:extLst>
                      <a:ext uri="{FF2B5EF4-FFF2-40B4-BE49-F238E27FC236}">
                        <a16:creationId xmlns:a16="http://schemas.microsoft.com/office/drawing/2014/main" id="{1855A9A3-AF16-4D17-AC83-6CB64042DBE0}"/>
                      </a:ext>
                    </a:extLst>
                  </xdr:cNvPr>
                  <xdr:cNvSpPr/>
                </xdr:nvSpPr>
                <xdr:spPr>
                  <a:xfrm>
                    <a:off x="655320" y="0"/>
                    <a:ext cx="457200" cy="1371600"/>
                  </a:xfrm>
                  <a:prstGeom prst="rect">
                    <a:avLst/>
                  </a:prstGeom>
                  <a:gradFill>
                    <a:gsLst>
                      <a:gs pos="0">
                        <a:schemeClr val="bg1">
                          <a:lumMod val="95000"/>
                        </a:schemeClr>
                      </a:gs>
                      <a:gs pos="89000">
                        <a:schemeClr val="bg1">
                          <a:lumMod val="95000"/>
                        </a:schemeClr>
                      </a:gs>
                      <a:gs pos="9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26" name="Straight Connector 1325">
                    <a:extLst>
                      <a:ext uri="{FF2B5EF4-FFF2-40B4-BE49-F238E27FC236}">
                        <a16:creationId xmlns:a16="http://schemas.microsoft.com/office/drawing/2014/main" id="{A7580455-A115-4439-8AE9-311380C8BC43}"/>
                      </a:ext>
                    </a:extLst>
                  </xdr:cNvPr>
                  <xdr:cNvCxnSpPr/>
                </xdr:nvCxnSpPr>
                <xdr:spPr>
                  <a:xfrm rot="900000" flipH="1" flipV="1">
                    <a:off x="433060" y="1005572"/>
                    <a:ext cx="240771" cy="194458"/>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21" name="Thought Bubble: Cloud 1320">
                <a:extLst>
                  <a:ext uri="{FF2B5EF4-FFF2-40B4-BE49-F238E27FC236}">
                    <a16:creationId xmlns:a16="http://schemas.microsoft.com/office/drawing/2014/main" id="{9117C509-76B6-4848-8253-F67082B1267F}"/>
                  </a:ext>
                </a:extLst>
              </xdr:cNvPr>
              <xdr:cNvSpPr/>
            </xdr:nvSpPr>
            <xdr:spPr>
              <a:xfrm flipH="1">
                <a:off x="13527313" y="104774987"/>
                <a:ext cx="1171575"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34" name="Group 1333">
              <a:extLst>
                <a:ext uri="{FF2B5EF4-FFF2-40B4-BE49-F238E27FC236}">
                  <a16:creationId xmlns:a16="http://schemas.microsoft.com/office/drawing/2014/main" id="{55C303E6-E16D-4598-ADA0-620DD4817AC6}"/>
                </a:ext>
              </a:extLst>
            </xdr:cNvPr>
            <xdr:cNvGrpSpPr>
              <a:grpSpLocks noChangeAspect="1"/>
            </xdr:cNvGrpSpPr>
          </xdr:nvGrpSpPr>
          <xdr:grpSpPr>
            <a:xfrm>
              <a:off x="1037033" y="107867116"/>
              <a:ext cx="719366" cy="1999072"/>
              <a:chOff x="13425142" y="104774999"/>
              <a:chExt cx="1248903" cy="3438523"/>
            </a:xfrm>
          </xdr:grpSpPr>
          <xdr:grpSp>
            <xdr:nvGrpSpPr>
              <xdr:cNvPr id="1335" name="Group 1334">
                <a:extLst>
                  <a:ext uri="{FF2B5EF4-FFF2-40B4-BE49-F238E27FC236}">
                    <a16:creationId xmlns:a16="http://schemas.microsoft.com/office/drawing/2014/main" id="{0681B436-7A5D-48C3-9906-7BFC75649D37}"/>
                  </a:ext>
                </a:extLst>
              </xdr:cNvPr>
              <xdr:cNvGrpSpPr/>
            </xdr:nvGrpSpPr>
            <xdr:grpSpPr>
              <a:xfrm>
                <a:off x="13620749" y="105470322"/>
                <a:ext cx="1053296" cy="2743200"/>
                <a:chOff x="13620749" y="105470322"/>
                <a:chExt cx="1053296" cy="2743200"/>
              </a:xfrm>
            </xdr:grpSpPr>
            <xdr:grpSp>
              <xdr:nvGrpSpPr>
                <xdr:cNvPr id="1337" name="Group 1336">
                  <a:extLst>
                    <a:ext uri="{FF2B5EF4-FFF2-40B4-BE49-F238E27FC236}">
                      <a16:creationId xmlns:a16="http://schemas.microsoft.com/office/drawing/2014/main" id="{5D43E8CE-459B-4F6D-959F-EAD662467DF8}"/>
                    </a:ext>
                  </a:extLst>
                </xdr:cNvPr>
                <xdr:cNvGrpSpPr>
                  <a:grpSpLocks noChangeAspect="1"/>
                </xdr:cNvGrpSpPr>
              </xdr:nvGrpSpPr>
              <xdr:grpSpPr>
                <a:xfrm>
                  <a:off x="13620749" y="105470322"/>
                  <a:ext cx="1053296" cy="2743200"/>
                  <a:chOff x="4819649" y="104755947"/>
                  <a:chExt cx="2600325" cy="6772277"/>
                </a:xfrm>
                <a:solidFill>
                  <a:srgbClr val="00B0F0"/>
                </a:solidFill>
              </xdr:grpSpPr>
              <xdr:sp macro="" textlink="">
                <xdr:nvSpPr>
                  <xdr:cNvPr id="1342" name="Rectangle: Rounded Corners 1341">
                    <a:extLst>
                      <a:ext uri="{FF2B5EF4-FFF2-40B4-BE49-F238E27FC236}">
                        <a16:creationId xmlns:a16="http://schemas.microsoft.com/office/drawing/2014/main" id="{735683E5-4997-40BF-88A1-94241C8FB7CF}"/>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3" name="Rectangle: Rounded Corners 1342">
                    <a:extLst>
                      <a:ext uri="{FF2B5EF4-FFF2-40B4-BE49-F238E27FC236}">
                        <a16:creationId xmlns:a16="http://schemas.microsoft.com/office/drawing/2014/main" id="{C728CA54-3BBB-44EB-BBDA-39CEA4DF50C3}"/>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4" name="Rectangle: Rounded Corners 1343">
                    <a:extLst>
                      <a:ext uri="{FF2B5EF4-FFF2-40B4-BE49-F238E27FC236}">
                        <a16:creationId xmlns:a16="http://schemas.microsoft.com/office/drawing/2014/main" id="{93D35F8B-0308-402E-9818-705E713E1201}"/>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5" name="Rectangle: Rounded Corners 1344">
                    <a:extLst>
                      <a:ext uri="{FF2B5EF4-FFF2-40B4-BE49-F238E27FC236}">
                        <a16:creationId xmlns:a16="http://schemas.microsoft.com/office/drawing/2014/main" id="{74BD52CF-B496-4426-A936-00F6BE0CF794}"/>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6" name="Rectangle: Rounded Corners 1345">
                    <a:extLst>
                      <a:ext uri="{FF2B5EF4-FFF2-40B4-BE49-F238E27FC236}">
                        <a16:creationId xmlns:a16="http://schemas.microsoft.com/office/drawing/2014/main" id="{7E228807-5AB9-4112-8EA4-8F54907D047C}"/>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7" name="Rectangle: Rounded Corners 1346">
                    <a:extLst>
                      <a:ext uri="{FF2B5EF4-FFF2-40B4-BE49-F238E27FC236}">
                        <a16:creationId xmlns:a16="http://schemas.microsoft.com/office/drawing/2014/main" id="{6AA490DC-0092-49E7-8B05-40E532935D46}"/>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48" name="Rectangle: Rounded Corners 1347">
                    <a:extLst>
                      <a:ext uri="{FF2B5EF4-FFF2-40B4-BE49-F238E27FC236}">
                        <a16:creationId xmlns:a16="http://schemas.microsoft.com/office/drawing/2014/main" id="{C78F7723-C982-40F2-A317-11736E9CC8C6}"/>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38" name="Group 1337">
                  <a:extLst>
                    <a:ext uri="{FF2B5EF4-FFF2-40B4-BE49-F238E27FC236}">
                      <a16:creationId xmlns:a16="http://schemas.microsoft.com/office/drawing/2014/main" id="{5A1BDF73-8D67-4291-AB3E-79046A3CDE8F}"/>
                    </a:ext>
                  </a:extLst>
                </xdr:cNvPr>
                <xdr:cNvGrpSpPr/>
              </xdr:nvGrpSpPr>
              <xdr:grpSpPr>
                <a:xfrm>
                  <a:off x="13679805" y="106093372"/>
                  <a:ext cx="953589" cy="1109382"/>
                  <a:chOff x="0" y="0"/>
                  <a:chExt cx="1112520" cy="1371600"/>
                </a:xfrm>
              </xdr:grpSpPr>
              <xdr:sp macro="" textlink="">
                <xdr:nvSpPr>
                  <xdr:cNvPr id="1339" name="Rectangle 1338">
                    <a:extLst>
                      <a:ext uri="{FF2B5EF4-FFF2-40B4-BE49-F238E27FC236}">
                        <a16:creationId xmlns:a16="http://schemas.microsoft.com/office/drawing/2014/main" id="{ABFF1179-A85C-47ED-902D-010570216420}"/>
                      </a:ext>
                    </a:extLst>
                  </xdr:cNvPr>
                  <xdr:cNvSpPr/>
                </xdr:nvSpPr>
                <xdr:spPr>
                  <a:xfrm>
                    <a:off x="0" y="0"/>
                    <a:ext cx="457200" cy="1371600"/>
                  </a:xfrm>
                  <a:prstGeom prst="rect">
                    <a:avLst/>
                  </a:prstGeom>
                  <a:gradFill>
                    <a:gsLst>
                      <a:gs pos="0">
                        <a:schemeClr val="bg1">
                          <a:lumMod val="95000"/>
                        </a:schemeClr>
                      </a:gs>
                      <a:gs pos="59000">
                        <a:schemeClr val="bg1">
                          <a:lumMod val="95000"/>
                        </a:schemeClr>
                      </a:gs>
                      <a:gs pos="6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40" name="Rectangle 1339">
                    <a:extLst>
                      <a:ext uri="{FF2B5EF4-FFF2-40B4-BE49-F238E27FC236}">
                        <a16:creationId xmlns:a16="http://schemas.microsoft.com/office/drawing/2014/main" id="{31E859C1-7327-4DA9-B384-747785FADB7A}"/>
                      </a:ext>
                    </a:extLst>
                  </xdr:cNvPr>
                  <xdr:cNvSpPr/>
                </xdr:nvSpPr>
                <xdr:spPr>
                  <a:xfrm>
                    <a:off x="655320" y="0"/>
                    <a:ext cx="457200" cy="1371600"/>
                  </a:xfrm>
                  <a:prstGeom prst="rect">
                    <a:avLst/>
                  </a:prstGeom>
                  <a:gradFill>
                    <a:gsLst>
                      <a:gs pos="0">
                        <a:schemeClr val="bg1">
                          <a:lumMod val="95000"/>
                        </a:schemeClr>
                      </a:gs>
                      <a:gs pos="69000">
                        <a:schemeClr val="bg1">
                          <a:lumMod val="95000"/>
                        </a:schemeClr>
                      </a:gs>
                      <a:gs pos="70000">
                        <a:srgbClr val="F0CDFF"/>
                      </a:gs>
                      <a:gs pos="100000">
                        <a:srgbClr val="D7B9FF"/>
                      </a:gs>
                    </a:gsLst>
                    <a:lin ang="5400000" scaled="1"/>
                  </a:gradFill>
                  <a:ln>
                    <a:solidFill>
                      <a:schemeClr val="accent5">
                        <a:lumMod val="20000"/>
                        <a:lumOff val="8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41" name="Straight Connector 1340">
                    <a:extLst>
                      <a:ext uri="{FF2B5EF4-FFF2-40B4-BE49-F238E27FC236}">
                        <a16:creationId xmlns:a16="http://schemas.microsoft.com/office/drawing/2014/main" id="{36338BA7-40AE-4D82-B2C0-7825CA96F979}"/>
                      </a:ext>
                    </a:extLst>
                  </xdr:cNvPr>
                  <xdr:cNvCxnSpPr/>
                </xdr:nvCxnSpPr>
                <xdr:spPr>
                  <a:xfrm flipH="1" flipV="1">
                    <a:off x="457200" y="838924"/>
                    <a:ext cx="198121" cy="129741"/>
                  </a:xfrm>
                  <a:prstGeom prst="line">
                    <a:avLst/>
                  </a:prstGeom>
                  <a:ln w="12700">
                    <a:solidFill>
                      <a:srgbClr val="00206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36" name="Thought Bubble: Cloud 1335">
                <a:extLst>
                  <a:ext uri="{FF2B5EF4-FFF2-40B4-BE49-F238E27FC236}">
                    <a16:creationId xmlns:a16="http://schemas.microsoft.com/office/drawing/2014/main" id="{3CDC5AFD-D500-44B2-AB8B-3333E6431E71}"/>
                  </a:ext>
                </a:extLst>
              </xdr:cNvPr>
              <xdr:cNvSpPr/>
            </xdr:nvSpPr>
            <xdr:spPr>
              <a:xfrm flipH="1">
                <a:off x="13425142" y="104774999"/>
                <a:ext cx="1171577" cy="514351"/>
              </a:xfrm>
              <a:prstGeom prst="cloudCallout">
                <a:avLst>
                  <a:gd name="adj1" fmla="val -9451"/>
                  <a:gd name="adj2" fmla="val 107209"/>
                </a:avLst>
              </a:prstGeom>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49" name="Group 1348">
              <a:extLst>
                <a:ext uri="{FF2B5EF4-FFF2-40B4-BE49-F238E27FC236}">
                  <a16:creationId xmlns:a16="http://schemas.microsoft.com/office/drawing/2014/main" id="{D65F2B77-7E21-4D20-A3CE-21E8E791D24F}"/>
                </a:ext>
              </a:extLst>
            </xdr:cNvPr>
            <xdr:cNvGrpSpPr>
              <a:grpSpLocks noChangeAspect="1"/>
            </xdr:cNvGrpSpPr>
          </xdr:nvGrpSpPr>
          <xdr:grpSpPr>
            <a:xfrm>
              <a:off x="4449782" y="107882313"/>
              <a:ext cx="733342" cy="1982459"/>
              <a:chOff x="14944724" y="104774999"/>
              <a:chExt cx="1273165" cy="3409948"/>
            </a:xfrm>
          </xdr:grpSpPr>
          <xdr:grpSp>
            <xdr:nvGrpSpPr>
              <xdr:cNvPr id="1350" name="Group 1349">
                <a:extLst>
                  <a:ext uri="{FF2B5EF4-FFF2-40B4-BE49-F238E27FC236}">
                    <a16:creationId xmlns:a16="http://schemas.microsoft.com/office/drawing/2014/main" id="{1E9A6F97-B43D-4CC2-846F-A7F251F752B9}"/>
                  </a:ext>
                </a:extLst>
              </xdr:cNvPr>
              <xdr:cNvGrpSpPr/>
            </xdr:nvGrpSpPr>
            <xdr:grpSpPr>
              <a:xfrm>
                <a:off x="14944724" y="105441747"/>
                <a:ext cx="1053296" cy="2743200"/>
                <a:chOff x="14944724" y="105441747"/>
                <a:chExt cx="1053296" cy="2743200"/>
              </a:xfrm>
            </xdr:grpSpPr>
            <xdr:grpSp>
              <xdr:nvGrpSpPr>
                <xdr:cNvPr id="1352" name="Group 1351">
                  <a:extLst>
                    <a:ext uri="{FF2B5EF4-FFF2-40B4-BE49-F238E27FC236}">
                      <a16:creationId xmlns:a16="http://schemas.microsoft.com/office/drawing/2014/main" id="{D6EEF80A-601C-4B0C-A965-91E72382C98A}"/>
                    </a:ext>
                  </a:extLst>
                </xdr:cNvPr>
                <xdr:cNvGrpSpPr>
                  <a:grpSpLocks noChangeAspect="1"/>
                </xdr:cNvGrpSpPr>
              </xdr:nvGrpSpPr>
              <xdr:grpSpPr>
                <a:xfrm>
                  <a:off x="14944724" y="105441747"/>
                  <a:ext cx="1053296" cy="2743200"/>
                  <a:chOff x="4819649" y="104755947"/>
                  <a:chExt cx="2600325" cy="6772277"/>
                </a:xfrm>
                <a:solidFill>
                  <a:srgbClr val="FF7171"/>
                </a:solidFill>
              </xdr:grpSpPr>
              <xdr:sp macro="" textlink="">
                <xdr:nvSpPr>
                  <xdr:cNvPr id="1357" name="Rectangle: Rounded Corners 1356">
                    <a:extLst>
                      <a:ext uri="{FF2B5EF4-FFF2-40B4-BE49-F238E27FC236}">
                        <a16:creationId xmlns:a16="http://schemas.microsoft.com/office/drawing/2014/main" id="{415D6A2E-5AA4-4316-A657-13A04AAFBB4E}"/>
                      </a:ext>
                    </a:extLst>
                  </xdr:cNvPr>
                  <xdr:cNvSpPr/>
                </xdr:nvSpPr>
                <xdr:spPr>
                  <a:xfrm>
                    <a:off x="4819649"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58" name="Rectangle: Rounded Corners 1357">
                    <a:extLst>
                      <a:ext uri="{FF2B5EF4-FFF2-40B4-BE49-F238E27FC236}">
                        <a16:creationId xmlns:a16="http://schemas.microsoft.com/office/drawing/2014/main" id="{5DA9A4C5-C94C-45F6-9981-BBA92E67DA1D}"/>
                      </a:ext>
                    </a:extLst>
                  </xdr:cNvPr>
                  <xdr:cNvSpPr/>
                </xdr:nvSpPr>
                <xdr:spPr>
                  <a:xfrm>
                    <a:off x="6962774" y="106403773"/>
                    <a:ext cx="457200" cy="22860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59" name="Rectangle: Rounded Corners 1358">
                    <a:extLst>
                      <a:ext uri="{FF2B5EF4-FFF2-40B4-BE49-F238E27FC236}">
                        <a16:creationId xmlns:a16="http://schemas.microsoft.com/office/drawing/2014/main" id="{E8800E92-BF46-4FA5-BBC7-D50B5C490129}"/>
                      </a:ext>
                    </a:extLst>
                  </xdr:cNvPr>
                  <xdr:cNvSpPr/>
                </xdr:nvSpPr>
                <xdr:spPr>
                  <a:xfrm rot="16200000">
                    <a:off x="5553075" y="105336972"/>
                    <a:ext cx="1133477" cy="2581278"/>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0" name="Rectangle: Rounded Corners 1359">
                    <a:extLst>
                      <a:ext uri="{FF2B5EF4-FFF2-40B4-BE49-F238E27FC236}">
                        <a16:creationId xmlns:a16="http://schemas.microsoft.com/office/drawing/2014/main" id="{A13D3823-05AE-491F-88C9-ACC13DBD9E1E}"/>
                      </a:ext>
                    </a:extLst>
                  </xdr:cNvPr>
                  <xdr:cNvSpPr/>
                </xdr:nvSpPr>
                <xdr:spPr>
                  <a:xfrm rot="16200000">
                    <a:off x="5557838" y="104751184"/>
                    <a:ext cx="1133477" cy="1143003"/>
                  </a:xfrm>
                  <a:prstGeom prst="roundRect">
                    <a:avLst>
                      <a:gd name="adj" fmla="val 47917"/>
                    </a:avLst>
                  </a:prstGeom>
                  <a:grp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1" name="Rectangle: Rounded Corners 1360">
                    <a:extLst>
                      <a:ext uri="{FF2B5EF4-FFF2-40B4-BE49-F238E27FC236}">
                        <a16:creationId xmlns:a16="http://schemas.microsoft.com/office/drawing/2014/main" id="{519636A4-C534-4F7B-A3CD-0280B48B573E}"/>
                      </a:ext>
                    </a:extLst>
                  </xdr:cNvPr>
                  <xdr:cNvSpPr/>
                </xdr:nvSpPr>
                <xdr:spPr>
                  <a:xfrm rot="16200000">
                    <a:off x="5210177" y="107203872"/>
                    <a:ext cx="1828799" cy="1143003"/>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2" name="Rectangle: Rounded Corners 1361">
                    <a:extLst>
                      <a:ext uri="{FF2B5EF4-FFF2-40B4-BE49-F238E27FC236}">
                        <a16:creationId xmlns:a16="http://schemas.microsoft.com/office/drawing/2014/main" id="{445F6DBE-C328-46EA-B401-D978347D41C1}"/>
                      </a:ext>
                    </a:extLst>
                  </xdr:cNvPr>
                  <xdr:cNvSpPr/>
                </xdr:nvSpPr>
                <xdr:spPr>
                  <a:xfrm>
                    <a:off x="541972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sp macro="" textlink="">
                <xdr:nvSpPr>
                  <xdr:cNvPr id="1363" name="Rectangle: Rounded Corners 1362">
                    <a:extLst>
                      <a:ext uri="{FF2B5EF4-FFF2-40B4-BE49-F238E27FC236}">
                        <a16:creationId xmlns:a16="http://schemas.microsoft.com/office/drawing/2014/main" id="{1E220553-E9E0-468A-9F28-BE2E89EDD25F}"/>
                      </a:ext>
                    </a:extLst>
                  </xdr:cNvPr>
                  <xdr:cNvSpPr/>
                </xdr:nvSpPr>
                <xdr:spPr>
                  <a:xfrm>
                    <a:off x="6200775" y="106499024"/>
                    <a:ext cx="640080" cy="5029200"/>
                  </a:xfrm>
                  <a:prstGeom prst="roundRect">
                    <a:avLst>
                      <a:gd name="adj" fmla="val 47917"/>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nvGrpSpPr>
                <xdr:cNvPr id="1353" name="Group 1352">
                  <a:extLst>
                    <a:ext uri="{FF2B5EF4-FFF2-40B4-BE49-F238E27FC236}">
                      <a16:creationId xmlns:a16="http://schemas.microsoft.com/office/drawing/2014/main" id="{93B92FC7-291A-4000-BFBC-D3080A76C5B6}"/>
                    </a:ext>
                  </a:extLst>
                </xdr:cNvPr>
                <xdr:cNvGrpSpPr/>
              </xdr:nvGrpSpPr>
              <xdr:grpSpPr>
                <a:xfrm>
                  <a:off x="15001875" y="106064797"/>
                  <a:ext cx="953589" cy="1109382"/>
                  <a:chOff x="-11112" y="0"/>
                  <a:chExt cx="1112519" cy="1371600"/>
                </a:xfrm>
              </xdr:grpSpPr>
              <xdr:sp macro="" textlink="">
                <xdr:nvSpPr>
                  <xdr:cNvPr id="1354" name="Rectangle 1353">
                    <a:extLst>
                      <a:ext uri="{FF2B5EF4-FFF2-40B4-BE49-F238E27FC236}">
                        <a16:creationId xmlns:a16="http://schemas.microsoft.com/office/drawing/2014/main" id="{3FFFBC78-CA45-46F2-A85A-95CD7C722F4C}"/>
                      </a:ext>
                    </a:extLst>
                  </xdr:cNvPr>
                  <xdr:cNvSpPr/>
                </xdr:nvSpPr>
                <xdr:spPr>
                  <a:xfrm>
                    <a:off x="-11112" y="0"/>
                    <a:ext cx="457200" cy="1371600"/>
                  </a:xfrm>
                  <a:prstGeom prst="rect">
                    <a:avLst/>
                  </a:prstGeom>
                  <a:gradFill>
                    <a:gsLst>
                      <a:gs pos="0">
                        <a:schemeClr val="bg1">
                          <a:lumMod val="95000"/>
                        </a:schemeClr>
                      </a:gs>
                      <a:gs pos="69000">
                        <a:schemeClr val="bg1">
                          <a:lumMod val="95000"/>
                        </a:schemeClr>
                      </a:gs>
                      <a:gs pos="70000">
                        <a:schemeClr val="accent6">
                          <a:lumMod val="40000"/>
                          <a:lumOff val="60000"/>
                        </a:schemeClr>
                      </a:gs>
                      <a:gs pos="100000">
                        <a:schemeClr val="accent6">
                          <a:lumMod val="60000"/>
                          <a:lumOff val="40000"/>
                        </a:schemeClr>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sp macro="" textlink="">
                <xdr:nvSpPr>
                  <xdr:cNvPr id="1355" name="Rectangle 1354">
                    <a:extLst>
                      <a:ext uri="{FF2B5EF4-FFF2-40B4-BE49-F238E27FC236}">
                        <a16:creationId xmlns:a16="http://schemas.microsoft.com/office/drawing/2014/main" id="{C08A932A-90F1-475D-A040-EC1D31879920}"/>
                      </a:ext>
                    </a:extLst>
                  </xdr:cNvPr>
                  <xdr:cNvSpPr/>
                </xdr:nvSpPr>
                <xdr:spPr>
                  <a:xfrm>
                    <a:off x="644207" y="0"/>
                    <a:ext cx="457200" cy="1371600"/>
                  </a:xfrm>
                  <a:prstGeom prst="rect">
                    <a:avLst/>
                  </a:prstGeom>
                  <a:gradFill>
                    <a:gsLst>
                      <a:gs pos="0">
                        <a:schemeClr val="bg1">
                          <a:lumMod val="95000"/>
                        </a:schemeClr>
                      </a:gs>
                      <a:gs pos="59000">
                        <a:schemeClr val="bg1">
                          <a:lumMod val="95000"/>
                        </a:schemeClr>
                      </a:gs>
                      <a:gs pos="60000">
                        <a:srgbClr val="F0CDFF"/>
                      </a:gs>
                      <a:gs pos="100000">
                        <a:srgbClr val="D7B9FF"/>
                      </a:gs>
                    </a:gsLst>
                    <a:lin ang="5400000" scaled="1"/>
                  </a:gradFill>
                  <a:ln>
                    <a:solidFill>
                      <a:schemeClr val="accent5">
                        <a:lumMod val="20000"/>
                        <a:lumOff val="80000"/>
                      </a:schemeClr>
                    </a:solidFill>
                  </a:ln>
                  <a:effectLst>
                    <a:glow rad="63500">
                      <a:srgbClr val="FF3C3C">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solidFill>
                        <a:srgbClr val="C8FFE1"/>
                      </a:solidFill>
                    </a:endParaRPr>
                  </a:p>
                </xdr:txBody>
              </xdr:sp>
              <xdr:cxnSp macro="">
                <xdr:nvCxnSpPr>
                  <xdr:cNvPr id="1356" name="Straight Connector 1355">
                    <a:extLst>
                      <a:ext uri="{FF2B5EF4-FFF2-40B4-BE49-F238E27FC236}">
                        <a16:creationId xmlns:a16="http://schemas.microsoft.com/office/drawing/2014/main" id="{780F3842-39F6-4556-BCB4-666BDC65DC73}"/>
                      </a:ext>
                    </a:extLst>
                  </xdr:cNvPr>
                  <xdr:cNvCxnSpPr/>
                </xdr:nvCxnSpPr>
                <xdr:spPr>
                  <a:xfrm flipV="1">
                    <a:off x="446087" y="837497"/>
                    <a:ext cx="198120" cy="129739"/>
                  </a:xfrm>
                  <a:prstGeom prst="line">
                    <a:avLst/>
                  </a:prstGeom>
                  <a:ln w="12700">
                    <a:solidFill>
                      <a:srgbClr val="C8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351" name="Thought Bubble: Cloud 1350">
                <a:extLst>
                  <a:ext uri="{FF2B5EF4-FFF2-40B4-BE49-F238E27FC236}">
                    <a16:creationId xmlns:a16="http://schemas.microsoft.com/office/drawing/2014/main" id="{56476D0C-D389-4EFE-92F3-7109E1A22910}"/>
                  </a:ext>
                </a:extLst>
              </xdr:cNvPr>
              <xdr:cNvSpPr/>
            </xdr:nvSpPr>
            <xdr:spPr>
              <a:xfrm>
                <a:off x="15046314" y="104774999"/>
                <a:ext cx="1171575" cy="514351"/>
              </a:xfrm>
              <a:prstGeom prst="cloudCallout">
                <a:avLst>
                  <a:gd name="adj1" fmla="val -7012"/>
                  <a:gd name="adj2" fmla="val 109061"/>
                </a:avLst>
              </a:prstGeom>
              <a:solidFill>
                <a:srgbClr val="D20000"/>
              </a:solidFill>
              <a:ln>
                <a:solidFill>
                  <a:srgbClr val="C8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C8FFE1"/>
                  </a:solidFill>
                </a:endParaRPr>
              </a:p>
            </xdr:txBody>
          </xdr:sp>
        </xdr:grpSp>
      </xdr:grpSp>
      <xdr:sp macro="" textlink="">
        <xdr:nvSpPr>
          <xdr:cNvPr id="2424" name="Block Arc 2423">
            <a:extLst>
              <a:ext uri="{FF2B5EF4-FFF2-40B4-BE49-F238E27FC236}">
                <a16:creationId xmlns:a16="http://schemas.microsoft.com/office/drawing/2014/main" id="{693767D4-B566-4B24-8A21-F309AB6DA44F}"/>
              </a:ext>
            </a:extLst>
          </xdr:cNvPr>
          <xdr:cNvSpPr/>
        </xdr:nvSpPr>
        <xdr:spPr>
          <a:xfrm flipV="1">
            <a:off x="22860" y="116799360"/>
            <a:ext cx="2575560" cy="350520"/>
          </a:xfrm>
          <a:prstGeom prst="blockArc">
            <a:avLst/>
          </a:prstGeom>
          <a:pattFill prst="shingle">
            <a:fgClr>
              <a:srgbClr val="00B0F0"/>
            </a:fgClr>
            <a:bgClr>
              <a:schemeClr val="bg1"/>
            </a:bgClr>
          </a:pattFill>
          <a:ln w="3175">
            <a:solidFill>
              <a:srgbClr val="00B0F0"/>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2426" name="Block Arc 2425">
            <a:extLst>
              <a:ext uri="{FF2B5EF4-FFF2-40B4-BE49-F238E27FC236}">
                <a16:creationId xmlns:a16="http://schemas.microsoft.com/office/drawing/2014/main" id="{C39B01BD-2F22-48D2-BE06-37A706A1A1D5}"/>
              </a:ext>
            </a:extLst>
          </xdr:cNvPr>
          <xdr:cNvSpPr/>
        </xdr:nvSpPr>
        <xdr:spPr>
          <a:xfrm flipV="1">
            <a:off x="3581400" y="116791740"/>
            <a:ext cx="2575560" cy="350520"/>
          </a:xfrm>
          <a:prstGeom prst="blockArc">
            <a:avLst/>
          </a:prstGeom>
          <a:pattFill prst="shingle">
            <a:fgClr>
              <a:srgbClr val="FF7171"/>
            </a:fgClr>
            <a:bgClr>
              <a:schemeClr val="bg1"/>
            </a:bgClr>
          </a:pattFill>
          <a:ln w="3175">
            <a:solidFill>
              <a:srgbClr val="FF717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clientData/>
  </xdr:twoCellAnchor>
  <xdr:twoCellAnchor>
    <xdr:from>
      <xdr:col>1</xdr:col>
      <xdr:colOff>30480</xdr:colOff>
      <xdr:row>594</xdr:row>
      <xdr:rowOff>106680</xdr:rowOff>
    </xdr:from>
    <xdr:to>
      <xdr:col>12</xdr:col>
      <xdr:colOff>434340</xdr:colOff>
      <xdr:row>599</xdr:row>
      <xdr:rowOff>121920</xdr:rowOff>
    </xdr:to>
    <xdr:sp macro="" textlink="">
      <xdr:nvSpPr>
        <xdr:cNvPr id="2795" name="You believe whatever serves your needs.">
          <a:extLst>
            <a:ext uri="{FF2B5EF4-FFF2-40B4-BE49-F238E27FC236}">
              <a16:creationId xmlns:a16="http://schemas.microsoft.com/office/drawing/2014/main" id="{D4DE1F87-8E39-45F0-B577-BFE9C0A1FC8B}"/>
            </a:ext>
          </a:extLst>
        </xdr:cNvPr>
        <xdr:cNvSpPr txBox="1">
          <a:spLocks/>
        </xdr:cNvSpPr>
      </xdr:nvSpPr>
      <xdr:spPr>
        <a:xfrm>
          <a:off x="152400" y="109080300"/>
          <a:ext cx="5852160" cy="891540"/>
        </a:xfrm>
        <a:prstGeom prst="rect">
          <a:avLst/>
        </a:prstGeom>
        <a:solidFill>
          <a:srgbClr val="660066">
            <a:alpha val="69804"/>
          </a:srgbClr>
        </a:solidFill>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1600"/>
            </a:lnSpc>
            <a:buNone/>
          </a:pPr>
          <a:r>
            <a:rPr lang="en-US" sz="1600" b="0" spc="2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Political leaders on both sides sidestep</a:t>
          </a:r>
          <a:r>
            <a:rPr lang="en-US" sz="1600" b="0" spc="2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600" b="0" kern="1200" spc="20" baseline="0">
              <a:ln w="9525">
                <a:solidFill>
                  <a:srgbClr val="00FA6E"/>
                </a:solidFill>
              </a:ln>
              <a:solidFill>
                <a:srgbClr val="00FA6E"/>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specific differences </a:t>
          </a:r>
          <a:r>
            <a:rPr lang="en-US" sz="1600" b="0" spc="4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with </a:t>
          </a:r>
          <a:r>
            <a:rPr lang="en-US" sz="1600" b="0" i="1" spc="40" baseline="0">
              <a:ln w="9525">
                <a:solidFill>
                  <a:srgbClr val="FFC3F5"/>
                </a:solidFill>
              </a:ln>
              <a:solidFill>
                <a:srgbClr val="FFC3F5"/>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similar others</a:t>
          </a:r>
          <a:r>
            <a:rPr lang="en-US" sz="1600" b="0" i="1" spc="40" baseline="0">
              <a:ln w="9525">
                <a:solidFill>
                  <a:srgbClr val="FF99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600" b="0" spc="4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to build political power. This may cost you </a:t>
          </a:r>
          <a:r>
            <a:rPr lang="en-US" sz="16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vital attention to resolve </a:t>
          </a:r>
          <a:r>
            <a:rPr lang="en-US" sz="1600" b="0" spc="0" baseline="0">
              <a:ln w="9525">
                <a:solidFill>
                  <a:srgbClr val="00FA6E"/>
                </a:solidFill>
              </a:ln>
              <a:solidFill>
                <a:srgbClr val="00FA6E"/>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your specific needs</a:t>
          </a:r>
          <a:r>
            <a:rPr lang="en-US" sz="16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If kept unresolved, </a:t>
          </a:r>
          <a:r>
            <a:rPr lang="en-US" sz="1600" b="0" i="1" spc="-30" baseline="0">
              <a:ln w="9525">
                <a:solidFill>
                  <a:srgbClr val="F0CDFF"/>
                </a:solidFill>
              </a:ln>
              <a:solidFill>
                <a:srgbClr val="FF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such politics keeps you in </a:t>
          </a:r>
          <a:r>
            <a:rPr lang="en-US" sz="1600" b="0" i="1" spc="-30" baseline="0">
              <a:ln w="9525">
                <a:solidFill>
                  <a:srgbClr val="FFFF00"/>
                </a:solidFill>
              </a:ln>
              <a:solidFill>
                <a:srgbClr val="FFFF00"/>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pain</a:t>
          </a:r>
          <a:r>
            <a:rPr lang="en-US" sz="1600" b="0" i="1" spc="-30" baseline="0">
              <a:ln w="9525">
                <a:solidFill>
                  <a:srgbClr val="F0CDFF"/>
                </a:solidFill>
              </a:ln>
              <a:solidFill>
                <a:srgbClr val="FF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 </a:t>
          </a:r>
          <a:r>
            <a:rPr lang="en-US" sz="1600" b="0" spc="0" baseline="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rPr>
            <a:t>and dependent on their leadership. </a:t>
          </a:r>
          <a:endParaRPr lang="en-US" sz="1600" b="0" kern="1200" spc="0">
            <a:ln w="9525">
              <a:solidFill>
                <a:srgbClr val="F0CDFF"/>
              </a:solidFill>
            </a:ln>
            <a:solidFill>
              <a:srgbClr val="CC66FF"/>
            </a:solidFill>
            <a:effectLst>
              <a:glow rad="88900">
                <a:srgbClr val="582880"/>
              </a:glo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99060</xdr:colOff>
      <xdr:row>95</xdr:row>
      <xdr:rowOff>314959</xdr:rowOff>
    </xdr:from>
    <xdr:to>
      <xdr:col>12</xdr:col>
      <xdr:colOff>472440</xdr:colOff>
      <xdr:row>99</xdr:row>
      <xdr:rowOff>45720</xdr:rowOff>
    </xdr:to>
    <xdr:grpSp>
      <xdr:nvGrpSpPr>
        <xdr:cNvPr id="2299" name="Group 2298">
          <a:extLst>
            <a:ext uri="{FF2B5EF4-FFF2-40B4-BE49-F238E27FC236}">
              <a16:creationId xmlns:a16="http://schemas.microsoft.com/office/drawing/2014/main" id="{30E3A5E1-904A-460C-9175-909C192BBECC}"/>
            </a:ext>
          </a:extLst>
        </xdr:cNvPr>
        <xdr:cNvGrpSpPr/>
      </xdr:nvGrpSpPr>
      <xdr:grpSpPr>
        <a:xfrm>
          <a:off x="220980" y="19563079"/>
          <a:ext cx="5821680" cy="843281"/>
          <a:chOff x="220980" y="11051539"/>
          <a:chExt cx="5821680" cy="843281"/>
        </a:xfrm>
      </xdr:grpSpPr>
      <xdr:sp macro="" textlink="">
        <xdr:nvSpPr>
          <xdr:cNvPr id="532" name="TextBox: Politics defined">
            <a:extLst>
              <a:ext uri="{FF2B5EF4-FFF2-40B4-BE49-F238E27FC236}">
                <a16:creationId xmlns:a16="http://schemas.microsoft.com/office/drawing/2014/main" id="{00000000-0008-0000-0000-000014020000}"/>
              </a:ext>
            </a:extLst>
          </xdr:cNvPr>
          <xdr:cNvSpPr txBox="1"/>
        </xdr:nvSpPr>
        <xdr:spPr>
          <a:xfrm>
            <a:off x="274320" y="11188699"/>
            <a:ext cx="5768340" cy="7061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2000" b="1">
                <a:solidFill>
                  <a:schemeClr val="bg1"/>
                </a:solidFill>
                <a:effectLst>
                  <a:glow rad="76200">
                    <a:schemeClr val="tx1"/>
                  </a:glow>
                </a:effectLst>
                <a:latin typeface="Tahoma" panose="020B0604030504040204" pitchFamily="34" charset="0"/>
                <a:ea typeface="Tahoma" panose="020B0604030504040204" pitchFamily="34" charset="0"/>
                <a:cs typeface="Tahoma" panose="020B0604030504040204" pitchFamily="34" charset="0"/>
              </a:rPr>
              <a:t>the art of generalizing how to agreeably address needs in different social situations. </a:t>
            </a:r>
          </a:p>
        </xdr:txBody>
      </xdr:sp>
      <xdr:sp macro="" textlink="">
        <xdr:nvSpPr>
          <xdr:cNvPr id="1918" name="TextBox: Politics defined">
            <a:extLst>
              <a:ext uri="{FF2B5EF4-FFF2-40B4-BE49-F238E27FC236}">
                <a16:creationId xmlns:a16="http://schemas.microsoft.com/office/drawing/2014/main" id="{E5328063-6433-4702-8E4F-E6B3CDAA0773}"/>
              </a:ext>
            </a:extLst>
          </xdr:cNvPr>
          <xdr:cNvSpPr txBox="1"/>
        </xdr:nvSpPr>
        <xdr:spPr>
          <a:xfrm>
            <a:off x="220980" y="1108201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1</a:t>
            </a:r>
          </a:p>
        </xdr:txBody>
      </xdr:sp>
      <xdr:sp macro="" textlink="">
        <xdr:nvSpPr>
          <xdr:cNvPr id="1944" name="TextBox: Politics defined">
            <a:extLst>
              <a:ext uri="{FF2B5EF4-FFF2-40B4-BE49-F238E27FC236}">
                <a16:creationId xmlns:a16="http://schemas.microsoft.com/office/drawing/2014/main" id="{206C24E3-5F31-4D81-B773-CF643B4EF9CC}"/>
              </a:ext>
            </a:extLst>
          </xdr:cNvPr>
          <xdr:cNvSpPr txBox="1"/>
        </xdr:nvSpPr>
        <xdr:spPr>
          <a:xfrm>
            <a:off x="3116580" y="1105153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2</a:t>
            </a:r>
          </a:p>
        </xdr:txBody>
      </xdr:sp>
      <xdr:sp macro="" textlink="">
        <xdr:nvSpPr>
          <xdr:cNvPr id="2104" name="TextBox: Politics defined">
            <a:extLst>
              <a:ext uri="{FF2B5EF4-FFF2-40B4-BE49-F238E27FC236}">
                <a16:creationId xmlns:a16="http://schemas.microsoft.com/office/drawing/2014/main" id="{7B69ACFF-9B2C-4DE5-9253-EE717E68E1A5}"/>
              </a:ext>
            </a:extLst>
          </xdr:cNvPr>
          <xdr:cNvSpPr txBox="1"/>
        </xdr:nvSpPr>
        <xdr:spPr>
          <a:xfrm>
            <a:off x="2118360" y="11356339"/>
            <a:ext cx="304800" cy="39370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2200"/>
              </a:lnSpc>
            </a:pPr>
            <a:r>
              <a:rPr lang="en-US" sz="1200" b="1">
                <a:ln>
                  <a:solidFill>
                    <a:schemeClr val="bg1"/>
                  </a:solidFill>
                </a:ln>
                <a:solidFill>
                  <a:srgbClr val="3C1E5A"/>
                </a:solidFill>
                <a:effectLst/>
                <a:latin typeface="Tahoma" panose="020B0604030504040204" pitchFamily="34" charset="0"/>
                <a:ea typeface="Tahoma" panose="020B0604030504040204" pitchFamily="34" charset="0"/>
                <a:cs typeface="Tahoma" panose="020B0604030504040204" pitchFamily="34" charset="0"/>
              </a:rPr>
              <a:t>3</a:t>
            </a:r>
          </a:p>
        </xdr:txBody>
      </xdr:sp>
    </xdr:grpSp>
    <xdr:clientData/>
  </xdr:twoCellAnchor>
  <xdr:twoCellAnchor>
    <xdr:from>
      <xdr:col>1</xdr:col>
      <xdr:colOff>70505</xdr:colOff>
      <xdr:row>1485</xdr:row>
      <xdr:rowOff>91999</xdr:rowOff>
    </xdr:from>
    <xdr:to>
      <xdr:col>2</xdr:col>
      <xdr:colOff>218708</xdr:colOff>
      <xdr:row>1488</xdr:row>
      <xdr:rowOff>142137</xdr:rowOff>
    </xdr:to>
    <xdr:grpSp>
      <xdr:nvGrpSpPr>
        <xdr:cNvPr id="2448" name="Group 2447">
          <a:extLst>
            <a:ext uri="{FF2B5EF4-FFF2-40B4-BE49-F238E27FC236}">
              <a16:creationId xmlns:a16="http://schemas.microsoft.com/office/drawing/2014/main" id="{8893AD7D-8954-4581-8804-D6CA404F48B1}"/>
            </a:ext>
          </a:extLst>
        </xdr:cNvPr>
        <xdr:cNvGrpSpPr/>
      </xdr:nvGrpSpPr>
      <xdr:grpSpPr>
        <a:xfrm>
          <a:off x="192425" y="291518899"/>
          <a:ext cx="643503" cy="621638"/>
          <a:chOff x="6438900" y="87877029"/>
          <a:chExt cx="645689" cy="621682"/>
        </a:xfrm>
      </xdr:grpSpPr>
      <xdr:sp macro="" textlink="">
        <xdr:nvSpPr>
          <xdr:cNvPr id="2449" name="Oval 2448">
            <a:extLst>
              <a:ext uri="{FF2B5EF4-FFF2-40B4-BE49-F238E27FC236}">
                <a16:creationId xmlns:a16="http://schemas.microsoft.com/office/drawing/2014/main" id="{43906E78-3AE4-4ECC-B1FD-8492C3427000}"/>
              </a:ext>
            </a:extLst>
          </xdr:cNvPr>
          <xdr:cNvSpPr>
            <a:spLocks noChangeAspect="1"/>
          </xdr:cNvSpPr>
        </xdr:nvSpPr>
        <xdr:spPr>
          <a:xfrm>
            <a:off x="6438900" y="88041480"/>
            <a:ext cx="471867" cy="457231"/>
          </a:xfrm>
          <a:prstGeom prst="ellipse">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path path="circle">
              <a:fillToRect l="50000" t="50000" r="50000" b="50000"/>
            </a:path>
          </a:gradFill>
          <a:ln>
            <a:noFill/>
          </a:ln>
          <a:scene3d>
            <a:camera prst="orthographicFront"/>
            <a:lightRig rig="threePt" dir="t"/>
          </a:scene3d>
          <a:sp3d>
            <a:bevelT w="10795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450" name="Rectangle 2449">
            <a:extLst>
              <a:ext uri="{FF2B5EF4-FFF2-40B4-BE49-F238E27FC236}">
                <a16:creationId xmlns:a16="http://schemas.microsoft.com/office/drawing/2014/main" id="{15C7786E-269F-4179-8EC0-CC04BC453997}"/>
              </a:ext>
            </a:extLst>
          </xdr:cNvPr>
          <xdr:cNvSpPr/>
        </xdr:nvSpPr>
        <xdr:spPr>
          <a:xfrm>
            <a:off x="6442334" y="87877029"/>
            <a:ext cx="642255" cy="548677"/>
          </a:xfrm>
          <a:prstGeom prst="rect">
            <a:avLst/>
          </a:prstGeom>
          <a:noFill/>
        </xdr:spPr>
        <xdr:txBody>
          <a:bodyPr wrap="none" lIns="91440" tIns="45720" rIns="91440" bIns="45720">
            <a:no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0</xdr:col>
      <xdr:colOff>107399</xdr:colOff>
      <xdr:row>1495</xdr:row>
      <xdr:rowOff>123702</xdr:rowOff>
    </xdr:from>
    <xdr:to>
      <xdr:col>2</xdr:col>
      <xdr:colOff>338680</xdr:colOff>
      <xdr:row>1499</xdr:row>
      <xdr:rowOff>105047</xdr:rowOff>
    </xdr:to>
    <xdr:grpSp>
      <xdr:nvGrpSpPr>
        <xdr:cNvPr id="2451" name="Group 2450">
          <a:extLst>
            <a:ext uri="{FF2B5EF4-FFF2-40B4-BE49-F238E27FC236}">
              <a16:creationId xmlns:a16="http://schemas.microsoft.com/office/drawing/2014/main" id="{49990D47-B47F-42BE-B3D4-55B7AB5FFD7F}"/>
            </a:ext>
          </a:extLst>
        </xdr:cNvPr>
        <xdr:cNvGrpSpPr/>
      </xdr:nvGrpSpPr>
      <xdr:grpSpPr>
        <a:xfrm>
          <a:off x="107399" y="293387022"/>
          <a:ext cx="848501" cy="743345"/>
          <a:chOff x="6361572" y="87885629"/>
          <a:chExt cx="851384" cy="836087"/>
        </a:xfrm>
        <a:gradFill>
          <a:gsLst>
            <a:gs pos="0">
              <a:srgbClr val="FF0000"/>
            </a:gs>
            <a:gs pos="50000">
              <a:srgbClr val="FF9999"/>
            </a:gs>
            <a:gs pos="100000">
              <a:srgbClr val="FFCCCC"/>
            </a:gs>
          </a:gsLst>
          <a:path path="circle">
            <a:fillToRect l="50000" t="50000" r="50000" b="50000"/>
          </a:path>
        </a:gradFill>
      </xdr:grpSpPr>
      <xdr:sp macro="" textlink="">
        <xdr:nvSpPr>
          <xdr:cNvPr id="2452" name="Oval 2451">
            <a:extLst>
              <a:ext uri="{FF2B5EF4-FFF2-40B4-BE49-F238E27FC236}">
                <a16:creationId xmlns:a16="http://schemas.microsoft.com/office/drawing/2014/main" id="{5748ECAB-71FD-46A5-9598-6FF12B3ADE77}"/>
              </a:ext>
            </a:extLst>
          </xdr:cNvPr>
          <xdr:cNvSpPr>
            <a:spLocks noChangeAspect="1"/>
          </xdr:cNvSpPr>
        </xdr:nvSpPr>
        <xdr:spPr>
          <a:xfrm>
            <a:off x="6438900" y="88041480"/>
            <a:ext cx="458753" cy="514242"/>
          </a:xfrm>
          <a:prstGeom prst="ellipse">
            <a:avLst/>
          </a:prstGeom>
          <a:grpFill/>
          <a:ln>
            <a:noFill/>
          </a:ln>
          <a:scene3d>
            <a:camera prst="orthographicFront"/>
            <a:lightRig rig="threePt" dir="t"/>
          </a:scene3d>
          <a:sp3d>
            <a:bevelT w="127000" h="101600" prst="slop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2453" name="Rectangle 2452">
            <a:extLst>
              <a:ext uri="{FF2B5EF4-FFF2-40B4-BE49-F238E27FC236}">
                <a16:creationId xmlns:a16="http://schemas.microsoft.com/office/drawing/2014/main" id="{495B343E-43BB-4F19-BAFD-005A7DA1839C}"/>
              </a:ext>
            </a:extLst>
          </xdr:cNvPr>
          <xdr:cNvSpPr/>
        </xdr:nvSpPr>
        <xdr:spPr>
          <a:xfrm>
            <a:off x="6361572" y="87885629"/>
            <a:ext cx="851384" cy="836087"/>
          </a:xfrm>
          <a:prstGeom prst="rect">
            <a:avLst/>
          </a:prstGeom>
          <a:noFill/>
        </xdr:spPr>
        <xdr:txBody>
          <a:bodyPr wrap="none" lIns="91440" tIns="45720" rIns="91440" bIns="45720">
            <a:spAutoFit/>
          </a:bodyPr>
          <a:lstStyle/>
          <a:p>
            <a:pPr algn="ctr"/>
            <a:r>
              <a:rPr lang="en-US" sz="3600" b="0" cap="none" spc="0">
                <a:ln w="0"/>
                <a:solidFill>
                  <a:srgbClr val="5AFFA0"/>
                </a:solidFill>
                <a:effectLst>
                  <a:innerShdw blurRad="114300">
                    <a:prstClr val="black"/>
                  </a:innerShdw>
                </a:effectLst>
                <a:latin typeface="Arial Black" panose="020B0A04020102020204" pitchFamily="34" charset="0"/>
              </a:rPr>
              <a:t>V=</a:t>
            </a:r>
          </a:p>
        </xdr:txBody>
      </xdr:sp>
    </xdr:grpSp>
    <xdr:clientData/>
  </xdr:twoCellAnchor>
  <xdr:twoCellAnchor>
    <xdr:from>
      <xdr:col>1</xdr:col>
      <xdr:colOff>2538</xdr:colOff>
      <xdr:row>1101</xdr:row>
      <xdr:rowOff>17779</xdr:rowOff>
    </xdr:from>
    <xdr:to>
      <xdr:col>6</xdr:col>
      <xdr:colOff>15240</xdr:colOff>
      <xdr:row>1104</xdr:row>
      <xdr:rowOff>7620</xdr:rowOff>
    </xdr:to>
    <xdr:sp macro="" textlink="">
      <xdr:nvSpPr>
        <xdr:cNvPr id="2461" name="TextBox 2460">
          <a:extLst>
            <a:ext uri="{FF2B5EF4-FFF2-40B4-BE49-F238E27FC236}">
              <a16:creationId xmlns:a16="http://schemas.microsoft.com/office/drawing/2014/main" id="{0D0F377E-BE13-4DA0-BA4B-B51F26EEA890}"/>
            </a:ext>
          </a:extLst>
        </xdr:cNvPr>
        <xdr:cNvSpPr txBox="1"/>
      </xdr:nvSpPr>
      <xdr:spPr>
        <a:xfrm>
          <a:off x="124458" y="209773519"/>
          <a:ext cx="2489202" cy="52324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b="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rPr>
            <a:t>Up until</a:t>
          </a:r>
          <a:r>
            <a:rPr lang="en-US" sz="1100" b="0" baseline="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rPr>
            <a:t> now, what did you think about the available political sides? Select at right which has best fit your view.</a:t>
          </a:r>
          <a:endParaRPr lang="en-US" sz="1100" b="0">
            <a:solidFill>
              <a:schemeClr val="accent6">
                <a:lumMod val="75000"/>
              </a:schemeClr>
            </a:solidFill>
            <a:latin typeface="Tahoma" panose="020B0604030504040204" pitchFamily="34" charset="0"/>
            <a:ea typeface="Tahoma" panose="020B0604030504040204" pitchFamily="34" charset="0"/>
            <a:cs typeface="Tahoma" panose="020B0604030504040204" pitchFamily="34" charset="0"/>
          </a:endParaRPr>
        </a:p>
        <a:p>
          <a:pPr algn="l"/>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68580</xdr:colOff>
      <xdr:row>1113</xdr:row>
      <xdr:rowOff>45721</xdr:rowOff>
    </xdr:from>
    <xdr:to>
      <xdr:col>13</xdr:col>
      <xdr:colOff>81282</xdr:colOff>
      <xdr:row>1121</xdr:row>
      <xdr:rowOff>91440</xdr:rowOff>
    </xdr:to>
    <xdr:sp macro="" textlink="">
      <xdr:nvSpPr>
        <xdr:cNvPr id="2464" name="TextBox 2463">
          <a:extLst>
            <a:ext uri="{FF2B5EF4-FFF2-40B4-BE49-F238E27FC236}">
              <a16:creationId xmlns:a16="http://schemas.microsoft.com/office/drawing/2014/main" id="{8BF345F3-5591-42E0-9DDC-E9501F0AF908}"/>
            </a:ext>
          </a:extLst>
        </xdr:cNvPr>
        <xdr:cNvSpPr txBox="1"/>
      </xdr:nvSpPr>
      <xdr:spPr>
        <a:xfrm>
          <a:off x="68580" y="212003641"/>
          <a:ext cx="6078222" cy="1874519"/>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600"/>
            </a:spcAft>
          </a:pP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Sometimes the greatest hostilities erupt between members of the same political side. They defy expectation to hold the liberal or conservative consensus together. But if anchored in a particular psychosocial orientation, one that prioritizes their inflexible needs, these hostilities are in vain. </a:t>
          </a:r>
        </a:p>
        <a:p>
          <a:pPr algn="l">
            <a:spcAft>
              <a:spcPts val="600"/>
            </a:spcAft>
          </a:pP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Arguments cannot sway the far left, or the far right, from experiencing their priority of needs. Any more than arguments can persuade a centrist to try an extreme. </a:t>
          </a:r>
          <a:r>
            <a:rPr lang="en-US" sz="1050" b="0" i="1" baseline="0">
              <a:solidFill>
                <a:schemeClr val="dk1"/>
              </a:solidFill>
              <a:effectLst>
                <a:glow rad="25400">
                  <a:srgbClr val="2D143C">
                    <a:alpha val="20000"/>
                  </a:srgbClr>
                </a:glow>
              </a:effectLst>
              <a:latin typeface="Tahoma" panose="020B0604030504040204" pitchFamily="34" charset="0"/>
              <a:ea typeface="Tahoma" panose="020B0604030504040204" pitchFamily="34" charset="0"/>
              <a:cs typeface="Tahoma" panose="020B0604030504040204" pitchFamily="34" charset="0"/>
            </a:rPr>
            <a:t>Social conditions more than personal choices prioritize psychosocial needs</a:t>
          </a:r>
          <a:r>
            <a:rPr lang="en-US" sz="1050" b="0" baseline="0">
              <a:solidFill>
                <a:schemeClr val="dk1"/>
              </a:solidFill>
              <a:latin typeface="Tahoma" panose="020B0604030504040204" pitchFamily="34" charset="0"/>
              <a:ea typeface="Tahoma" panose="020B0604030504040204" pitchFamily="34" charset="0"/>
              <a:cs typeface="Tahoma" panose="020B0604030504040204" pitchFamily="34" charset="0"/>
            </a:rPr>
            <a:t>, which then shapes their orientation. Not debates.</a:t>
          </a:r>
          <a:endParaRPr lang="en-US" sz="1050" b="0">
            <a:latin typeface="Tahoma" panose="020B0604030504040204" pitchFamily="34" charset="0"/>
            <a:ea typeface="Tahoma" panose="020B0604030504040204" pitchFamily="34" charset="0"/>
            <a:cs typeface="Tahoma" panose="020B0604030504040204" pitchFamily="34" charset="0"/>
          </a:endParaRPr>
        </a:p>
        <a:p>
          <a:pPr algn="l">
            <a:spcAft>
              <a:spcPts val="600"/>
            </a:spcAft>
          </a:pPr>
          <a:r>
            <a:rPr lang="en-US" sz="1050" b="0">
              <a:latin typeface="Tahoma" panose="020B0604030504040204" pitchFamily="34" charset="0"/>
              <a:ea typeface="Tahoma" panose="020B0604030504040204" pitchFamily="34" charset="0"/>
              <a:cs typeface="Tahoma" panose="020B0604030504040204" pitchFamily="34" charset="0"/>
            </a:rPr>
            <a:t>The</a:t>
          </a:r>
          <a:r>
            <a:rPr lang="en-US" sz="1050" b="0" baseline="0">
              <a:latin typeface="Tahoma" panose="020B0604030504040204" pitchFamily="34" charset="0"/>
              <a:ea typeface="Tahoma" panose="020B0604030504040204" pitchFamily="34" charset="0"/>
              <a:cs typeface="Tahoma" panose="020B0604030504040204" pitchFamily="34" charset="0"/>
            </a:rPr>
            <a:t> more your social conditions painfully undermine your </a:t>
          </a:r>
          <a:r>
            <a:rPr lang="en-US" sz="1050" b="0" i="1" baseline="0">
              <a:latin typeface="Tahoma" panose="020B0604030504040204" pitchFamily="34" charset="0"/>
              <a:ea typeface="Tahoma" panose="020B0604030504040204" pitchFamily="34" charset="0"/>
              <a:cs typeface="Tahoma" panose="020B0604030504040204" pitchFamily="34" charset="0"/>
            </a:rPr>
            <a:t>less resolved social-needs</a:t>
          </a:r>
          <a:r>
            <a:rPr lang="en-US" sz="1050" b="0" baseline="0">
              <a:latin typeface="Tahoma" panose="020B0604030504040204" pitchFamily="34" charset="0"/>
              <a:ea typeface="Tahoma" panose="020B0604030504040204" pitchFamily="34" charset="0"/>
              <a:cs typeface="Tahoma" panose="020B0604030504040204" pitchFamily="34" charset="0"/>
            </a:rPr>
            <a:t>, the </a:t>
          </a:r>
          <a:r>
            <a:rPr lang="en-US" sz="1050" b="1" i="0" baseline="0">
              <a:latin typeface="Tahoma" panose="020B0604030504040204" pitchFamily="34" charset="0"/>
              <a:ea typeface="Tahoma" panose="020B0604030504040204" pitchFamily="34" charset="0"/>
              <a:cs typeface="Tahoma" panose="020B0604030504040204" pitchFamily="34" charset="0"/>
            </a:rPr>
            <a:t>wider</a:t>
          </a:r>
          <a:r>
            <a:rPr lang="en-US" sz="1050" b="0" baseline="0">
              <a:latin typeface="Tahoma" panose="020B0604030504040204" pitchFamily="34" charset="0"/>
              <a:ea typeface="Tahoma" panose="020B0604030504040204" pitchFamily="34" charset="0"/>
              <a:cs typeface="Tahoma" panose="020B0604030504040204" pitchFamily="34" charset="0"/>
            </a:rPr>
            <a:t> your focus for their </a:t>
          </a:r>
          <a:r>
            <a:rPr lang="en-US" sz="1050" b="1" i="1" baseline="0">
              <a:latin typeface="Tahoma" panose="020B0604030504040204" pitchFamily="34" charset="0"/>
              <a:ea typeface="Tahoma" panose="020B0604030504040204" pitchFamily="34" charset="0"/>
              <a:cs typeface="Tahoma" panose="020B0604030504040204" pitchFamily="34" charset="0"/>
            </a:rPr>
            <a:t>relief</a:t>
          </a:r>
          <a:r>
            <a:rPr lang="en-US" sz="1050" b="0" baseline="0">
              <a:latin typeface="Tahoma" panose="020B0604030504040204" pitchFamily="34" charset="0"/>
              <a:ea typeface="Tahoma" panose="020B0604030504040204" pitchFamily="34" charset="0"/>
              <a:cs typeface="Tahoma" panose="020B0604030504040204" pitchFamily="34" charset="0"/>
            </a:rPr>
            <a:t>. The more your social conditions painfully encroach on your </a:t>
          </a:r>
          <a:r>
            <a:rPr lang="en-US" sz="1050" b="0" i="1" baseline="0">
              <a:latin typeface="Tahoma" panose="020B0604030504040204" pitchFamily="34" charset="0"/>
              <a:ea typeface="Tahoma" panose="020B0604030504040204" pitchFamily="34" charset="0"/>
              <a:cs typeface="Tahoma" panose="020B0604030504040204" pitchFamily="34" charset="0"/>
            </a:rPr>
            <a:t>more resolved social-needs</a:t>
          </a:r>
          <a:r>
            <a:rPr lang="en-US" sz="1050" b="0" baseline="0">
              <a:latin typeface="Tahoma" panose="020B0604030504040204" pitchFamily="34" charset="0"/>
              <a:ea typeface="Tahoma" panose="020B0604030504040204" pitchFamily="34" charset="0"/>
              <a:cs typeface="Tahoma" panose="020B0604030504040204" pitchFamily="34" charset="0"/>
            </a:rPr>
            <a:t>, the </a:t>
          </a:r>
          <a:r>
            <a:rPr lang="en-US" sz="1050" b="1" i="0" baseline="0">
              <a:latin typeface="Tahoma" panose="020B0604030504040204" pitchFamily="34" charset="0"/>
              <a:ea typeface="Tahoma" panose="020B0604030504040204" pitchFamily="34" charset="0"/>
              <a:cs typeface="Tahoma" panose="020B0604030504040204" pitchFamily="34" charset="0"/>
            </a:rPr>
            <a:t>deeper</a:t>
          </a:r>
          <a:r>
            <a:rPr lang="en-US" sz="1050" b="0" baseline="0">
              <a:latin typeface="Tahoma" panose="020B0604030504040204" pitchFamily="34" charset="0"/>
              <a:ea typeface="Tahoma" panose="020B0604030504040204" pitchFamily="34" charset="0"/>
              <a:cs typeface="Tahoma" panose="020B0604030504040204" pitchFamily="34" charset="0"/>
            </a:rPr>
            <a:t> your focus to </a:t>
          </a:r>
          <a:r>
            <a:rPr lang="en-US" sz="1050" b="1" i="1" baseline="0">
              <a:latin typeface="Tahoma" panose="020B0604030504040204" pitchFamily="34" charset="0"/>
              <a:ea typeface="Tahoma" panose="020B0604030504040204" pitchFamily="34" charset="0"/>
              <a:cs typeface="Tahoma" panose="020B0604030504040204" pitchFamily="34" charset="0"/>
            </a:rPr>
            <a:t>guard</a:t>
          </a:r>
          <a:r>
            <a:rPr lang="en-US" sz="1050" b="0" baseline="0">
              <a:latin typeface="Tahoma" panose="020B0604030504040204" pitchFamily="34" charset="0"/>
              <a:ea typeface="Tahoma" panose="020B0604030504040204" pitchFamily="34" charset="0"/>
              <a:cs typeface="Tahoma" panose="020B0604030504040204" pitchFamily="34" charset="0"/>
            </a:rPr>
            <a:t> them. But like an iceberg, you keep your vulnerable needs hidden beneath the surface of guarded political expressions.</a:t>
          </a:r>
        </a:p>
        <a:p>
          <a:pPr algn="l"/>
          <a:endParaRPr lang="en-US" sz="1050" b="0">
            <a:latin typeface="Tahoma" panose="020B0604030504040204" pitchFamily="34" charset="0"/>
            <a:ea typeface="Tahoma" panose="020B0604030504040204" pitchFamily="34" charset="0"/>
            <a:cs typeface="Tahoma" panose="020B0604030504040204" pitchFamily="34" charset="0"/>
          </a:endParaRPr>
        </a:p>
        <a:p>
          <a:pPr algn="l"/>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93978</xdr:colOff>
      <xdr:row>1137</xdr:row>
      <xdr:rowOff>208279</xdr:rowOff>
    </xdr:from>
    <xdr:to>
      <xdr:col>6</xdr:col>
      <xdr:colOff>457200</xdr:colOff>
      <xdr:row>1140</xdr:row>
      <xdr:rowOff>45720</xdr:rowOff>
    </xdr:to>
    <xdr:sp macro="" textlink="">
      <xdr:nvSpPr>
        <xdr:cNvPr id="1962" name="TextBox 1961">
          <a:extLst>
            <a:ext uri="{FF2B5EF4-FFF2-40B4-BE49-F238E27FC236}">
              <a16:creationId xmlns:a16="http://schemas.microsoft.com/office/drawing/2014/main" id="{FD4D58BB-2208-4A98-B058-4DD602450E19}"/>
            </a:ext>
          </a:extLst>
        </xdr:cNvPr>
        <xdr:cNvSpPr txBox="1"/>
      </xdr:nvSpPr>
      <xdr:spPr>
        <a:xfrm>
          <a:off x="93978" y="217965019"/>
          <a:ext cx="2961642" cy="4394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latin typeface="Tahoma" panose="020B0604030504040204" pitchFamily="34" charset="0"/>
              <a:ea typeface="Tahoma" panose="020B0604030504040204" pitchFamily="34" charset="0"/>
              <a:cs typeface="Tahoma" panose="020B0604030504040204" pitchFamily="34" charset="0"/>
            </a:rPr>
            <a:t>Up until</a:t>
          </a:r>
          <a:r>
            <a:rPr lang="en-US" sz="1100" b="0" baseline="0">
              <a:latin typeface="Tahoma" panose="020B0604030504040204" pitchFamily="34" charset="0"/>
              <a:ea typeface="Tahoma" panose="020B0604030504040204" pitchFamily="34" charset="0"/>
              <a:cs typeface="Tahoma" panose="020B0604030504040204" pitchFamily="34" charset="0"/>
            </a:rPr>
            <a:t> now, who do you fault the most for political polarization?</a:t>
          </a:r>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93978</xdr:colOff>
      <xdr:row>1139</xdr:row>
      <xdr:rowOff>147319</xdr:rowOff>
    </xdr:from>
    <xdr:to>
      <xdr:col>6</xdr:col>
      <xdr:colOff>373380</xdr:colOff>
      <xdr:row>1142</xdr:row>
      <xdr:rowOff>45720</xdr:rowOff>
    </xdr:to>
    <xdr:sp macro="" textlink="">
      <xdr:nvSpPr>
        <xdr:cNvPr id="2198" name="TextBox 2197">
          <a:extLst>
            <a:ext uri="{FF2B5EF4-FFF2-40B4-BE49-F238E27FC236}">
              <a16:creationId xmlns:a16="http://schemas.microsoft.com/office/drawing/2014/main" id="{1D562137-744D-4A42-BCFE-EF9A4B8F2D3E}"/>
            </a:ext>
          </a:extLst>
        </xdr:cNvPr>
        <xdr:cNvSpPr txBox="1"/>
      </xdr:nvSpPr>
      <xdr:spPr>
        <a:xfrm>
          <a:off x="93978" y="218323159"/>
          <a:ext cx="2877822" cy="4394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latin typeface="Tahoma" panose="020B0604030504040204" pitchFamily="34" charset="0"/>
              <a:ea typeface="Tahoma" panose="020B0604030504040204" pitchFamily="34" charset="0"/>
              <a:cs typeface="Tahoma" panose="020B0604030504040204" pitchFamily="34" charset="0"/>
            </a:rPr>
            <a:t>Besides these</a:t>
          </a:r>
          <a:r>
            <a:rPr lang="en-US" sz="1100" b="0" baseline="0">
              <a:latin typeface="Tahoma" panose="020B0604030504040204" pitchFamily="34" charset="0"/>
              <a:ea typeface="Tahoma" panose="020B0604030504040204" pitchFamily="34" charset="0"/>
              <a:cs typeface="Tahoma" panose="020B0604030504040204" pitchFamily="34" charset="0"/>
            </a:rPr>
            <a:t>, who do you fault the most for political polarization?</a:t>
          </a:r>
          <a:endParaRPr lang="en-US" sz="1050" b="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63498</xdr:colOff>
      <xdr:row>1174</xdr:row>
      <xdr:rowOff>116839</xdr:rowOff>
    </xdr:from>
    <xdr:to>
      <xdr:col>5</xdr:col>
      <xdr:colOff>251460</xdr:colOff>
      <xdr:row>1177</xdr:row>
      <xdr:rowOff>22860</xdr:rowOff>
    </xdr:to>
    <xdr:sp macro="" textlink="">
      <xdr:nvSpPr>
        <xdr:cNvPr id="2220" name="TextBox 2219">
          <a:extLst>
            <a:ext uri="{FF2B5EF4-FFF2-40B4-BE49-F238E27FC236}">
              <a16:creationId xmlns:a16="http://schemas.microsoft.com/office/drawing/2014/main" id="{AD5A035D-BCC7-4E5C-A8EC-85E04D744B83}"/>
            </a:ext>
          </a:extLst>
        </xdr:cNvPr>
        <xdr:cNvSpPr txBox="1"/>
      </xdr:nvSpPr>
      <xdr:spPr>
        <a:xfrm>
          <a:off x="63498" y="226171759"/>
          <a:ext cx="2291082" cy="44704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How well do you trust politics to respect</a:t>
          </a:r>
          <a:r>
            <a:rPr lang="en-US" sz="1100" b="0" baseline="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rPr>
            <a:t> your politicized needs?</a:t>
          </a:r>
          <a:endParaRPr lang="en-US" sz="1050" b="0">
            <a:solidFill>
              <a:schemeClr val="accent6">
                <a:lumMod val="50000"/>
              </a:schemeClr>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33018</xdr:colOff>
      <xdr:row>1151</xdr:row>
      <xdr:rowOff>55879</xdr:rowOff>
    </xdr:from>
    <xdr:to>
      <xdr:col>13</xdr:col>
      <xdr:colOff>53340</xdr:colOff>
      <xdr:row>1160</xdr:row>
      <xdr:rowOff>22860</xdr:rowOff>
    </xdr:to>
    <xdr:grpSp>
      <xdr:nvGrpSpPr>
        <xdr:cNvPr id="10" name="Group 9">
          <a:extLst>
            <a:ext uri="{FF2B5EF4-FFF2-40B4-BE49-F238E27FC236}">
              <a16:creationId xmlns:a16="http://schemas.microsoft.com/office/drawing/2014/main" id="{66177EC4-684A-43DB-96D5-D060984CFB39}"/>
            </a:ext>
          </a:extLst>
        </xdr:cNvPr>
        <xdr:cNvGrpSpPr/>
      </xdr:nvGrpSpPr>
      <xdr:grpSpPr>
        <a:xfrm>
          <a:off x="33018" y="229334059"/>
          <a:ext cx="6085842" cy="1871981"/>
          <a:chOff x="10158" y="220502479"/>
          <a:chExt cx="6085842" cy="1902461"/>
        </a:xfrm>
      </xdr:grpSpPr>
      <xdr:sp macro="" textlink="">
        <xdr:nvSpPr>
          <xdr:cNvPr id="2245" name="TextBox 2244">
            <a:extLst>
              <a:ext uri="{FF2B5EF4-FFF2-40B4-BE49-F238E27FC236}">
                <a16:creationId xmlns:a16="http://schemas.microsoft.com/office/drawing/2014/main" id="{4EE6CFF9-F83B-48FD-B712-B427CF0F16CB}"/>
              </a:ext>
            </a:extLst>
          </xdr:cNvPr>
          <xdr:cNvSpPr txBox="1"/>
        </xdr:nvSpPr>
        <xdr:spPr>
          <a:xfrm>
            <a:off x="10158" y="220502479"/>
            <a:ext cx="6085842" cy="190246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a:latin typeface="Tahoma" panose="020B0604030504040204" pitchFamily="34" charset="0"/>
                <a:ea typeface="Tahoma" panose="020B0604030504040204" pitchFamily="34" charset="0"/>
                <a:cs typeface="Tahoma" panose="020B0604030504040204" pitchFamily="34" charset="0"/>
              </a:rPr>
              <a:t>SWOT stands for 1) </a:t>
            </a:r>
            <a:r>
              <a:rPr lang="en-US" sz="1100" b="1">
                <a:latin typeface="Tahoma" panose="020B0604030504040204" pitchFamily="34" charset="0"/>
                <a:ea typeface="Tahoma" panose="020B0604030504040204" pitchFamily="34" charset="0"/>
                <a:cs typeface="Tahoma" panose="020B0604030504040204" pitchFamily="34" charset="0"/>
              </a:rPr>
              <a:t>s</a:t>
            </a:r>
            <a:r>
              <a:rPr lang="en-US" sz="1100" b="0">
                <a:latin typeface="Tahoma" panose="020B0604030504040204" pitchFamily="34" charset="0"/>
                <a:ea typeface="Tahoma" panose="020B0604030504040204" pitchFamily="34" charset="0"/>
                <a:cs typeface="Tahoma" panose="020B0604030504040204" pitchFamily="34" charset="0"/>
              </a:rPr>
              <a:t>trengths, 2) </a:t>
            </a:r>
            <a:r>
              <a:rPr lang="en-US" sz="1100" b="1">
                <a:latin typeface="Tahoma" panose="020B0604030504040204" pitchFamily="34" charset="0"/>
                <a:ea typeface="Tahoma" panose="020B0604030504040204" pitchFamily="34" charset="0"/>
                <a:cs typeface="Tahoma" panose="020B0604030504040204" pitchFamily="34" charset="0"/>
              </a:rPr>
              <a:t>w</a:t>
            </a:r>
            <a:r>
              <a:rPr lang="en-US" sz="1100" b="0">
                <a:latin typeface="Tahoma" panose="020B0604030504040204" pitchFamily="34" charset="0"/>
                <a:ea typeface="Tahoma" panose="020B0604030504040204" pitchFamily="34" charset="0"/>
                <a:cs typeface="Tahoma" panose="020B0604030504040204" pitchFamily="34" charset="0"/>
              </a:rPr>
              <a:t>eaknesses, 3) </a:t>
            </a:r>
            <a:r>
              <a:rPr lang="en-US" sz="1100" b="1">
                <a:latin typeface="Tahoma" panose="020B0604030504040204" pitchFamily="34" charset="0"/>
                <a:ea typeface="Tahoma" panose="020B0604030504040204" pitchFamily="34" charset="0"/>
                <a:cs typeface="Tahoma" panose="020B0604030504040204" pitchFamily="34" charset="0"/>
              </a:rPr>
              <a:t>o</a:t>
            </a:r>
            <a:r>
              <a:rPr lang="en-US" sz="1100" b="0">
                <a:latin typeface="Tahoma" panose="020B0604030504040204" pitchFamily="34" charset="0"/>
                <a:ea typeface="Tahoma" panose="020B0604030504040204" pitchFamily="34" charset="0"/>
                <a:cs typeface="Tahoma" panose="020B0604030504040204" pitchFamily="34" charset="0"/>
              </a:rPr>
              <a:t>pportunities,</a:t>
            </a:r>
            <a:r>
              <a:rPr lang="en-US" sz="1100" b="0" baseline="0">
                <a:latin typeface="Tahoma" panose="020B0604030504040204" pitchFamily="34" charset="0"/>
                <a:ea typeface="Tahoma" panose="020B0604030504040204" pitchFamily="34" charset="0"/>
                <a:cs typeface="Tahoma" panose="020B0604030504040204" pitchFamily="34" charset="0"/>
              </a:rPr>
              <a:t> and 4) </a:t>
            </a:r>
            <a:r>
              <a:rPr lang="en-US" sz="1100" b="1" baseline="0">
                <a:latin typeface="Tahoma" panose="020B0604030504040204" pitchFamily="34" charset="0"/>
                <a:ea typeface="Tahoma" panose="020B0604030504040204" pitchFamily="34" charset="0"/>
                <a:cs typeface="Tahoma" panose="020B0604030504040204" pitchFamily="34" charset="0"/>
              </a:rPr>
              <a:t>t</a:t>
            </a:r>
            <a:r>
              <a:rPr lang="en-US" sz="1100" b="0" baseline="0">
                <a:latin typeface="Tahoma" panose="020B0604030504040204" pitchFamily="34" charset="0"/>
                <a:ea typeface="Tahoma" panose="020B0604030504040204" pitchFamily="34" charset="0"/>
                <a:cs typeface="Tahoma" panose="020B0604030504040204" pitchFamily="34" charset="0"/>
              </a:rPr>
              <a:t>hreats. It is a popular analysis tool for enterprises to look inward and outward at both the good and bad. By looking inward and outward, it can capture the psychosocial dynamics affecting your politicized needs.</a:t>
            </a:r>
          </a:p>
          <a:p>
            <a:pPr algn="l"/>
            <a:endParaRPr lang="en-US" sz="1100" b="0" baseline="0">
              <a:latin typeface="Tahoma" panose="020B0604030504040204" pitchFamily="34" charset="0"/>
              <a:ea typeface="Tahoma" panose="020B0604030504040204" pitchFamily="34" charset="0"/>
              <a:cs typeface="Tahoma" panose="020B0604030504040204" pitchFamily="34" charset="0"/>
            </a:endParaRPr>
          </a:p>
          <a:p>
            <a:pPr algn="l"/>
            <a:r>
              <a:rPr lang="en-US" sz="1100" b="0" baseline="0">
                <a:latin typeface="Tahoma" panose="020B0604030504040204" pitchFamily="34" charset="0"/>
                <a:ea typeface="Tahoma" panose="020B0604030504040204" pitchFamily="34" charset="0"/>
                <a:cs typeface="Tahoma" panose="020B0604030504040204" pitchFamily="34" charset="0"/>
              </a:rPr>
              <a:t>The </a:t>
            </a:r>
            <a:r>
              <a:rPr lang="en-US" sz="1100" b="1" i="0" spc="5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wide-oriented</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generally </a:t>
            </a:r>
            <a:r>
              <a:rPr lang="en-US" sz="1100" b="1" i="1" baseline="0">
                <a:latin typeface="Tahoma" panose="020B0604030504040204" pitchFamily="34" charset="0"/>
                <a:ea typeface="Tahoma" panose="020B0604030504040204" pitchFamily="34" charset="0"/>
                <a:cs typeface="Tahoma" panose="020B0604030504040204" pitchFamily="34" charset="0"/>
              </a:rPr>
              <a:t>guard</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more resolved </a:t>
            </a:r>
            <a:r>
              <a:rPr lang="en-US" sz="1100" b="0" i="1" baseline="0">
                <a:ln>
                  <a:solidFill>
                    <a:schemeClr val="accent6">
                      <a:lumMod val="50000"/>
                    </a:schemeClr>
                  </a:solidFill>
                </a:ln>
                <a:solidFill>
                  <a:srgbClr val="00B050"/>
                </a:solidFill>
                <a:latin typeface="Tahoma" panose="020B0604030504040204" pitchFamily="34" charset="0"/>
                <a:ea typeface="Tahoma" panose="020B0604030504040204" pitchFamily="34" charset="0"/>
                <a:cs typeface="Tahoma" panose="020B0604030504040204" pitchFamily="34" charset="0"/>
              </a:rPr>
              <a:t>self-needs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while trying to </a:t>
            </a:r>
            <a:r>
              <a:rPr lang="en-US" sz="1100" b="1" i="1" baseline="0">
                <a:latin typeface="Tahoma" panose="020B0604030504040204" pitchFamily="34" charset="0"/>
                <a:ea typeface="Tahoma" panose="020B0604030504040204" pitchFamily="34" charset="0"/>
                <a:cs typeface="Tahoma" panose="020B0604030504040204" pitchFamily="34" charset="0"/>
              </a:rPr>
              <a:t>relieve</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less resolved </a:t>
            </a:r>
            <a:r>
              <a:rPr lang="en-US" sz="1100" b="0" i="1" baseline="0">
                <a:ln>
                  <a:solidFill>
                    <a:srgbClr val="3C1E5A"/>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algn="l"/>
            <a:r>
              <a:rPr lang="en-US" sz="1100" b="0" baseline="0">
                <a:latin typeface="Tahoma" panose="020B0604030504040204" pitchFamily="34" charset="0"/>
                <a:ea typeface="Tahoma" panose="020B0604030504040204" pitchFamily="34" charset="0"/>
                <a:cs typeface="Tahoma" panose="020B0604030504040204" pitchFamily="34" charset="0"/>
              </a:rPr>
              <a:t>The </a:t>
            </a:r>
            <a:r>
              <a:rPr lang="en-US" sz="1100" b="1" i="0" spc="50" baseline="0">
                <a:ln>
                  <a:solidFill>
                    <a:srgbClr val="C00000"/>
                  </a:solidFill>
                </a:ln>
                <a:solidFill>
                  <a:srgbClr val="FF7171"/>
                </a:solidFill>
                <a:latin typeface="Tahoma" panose="020B0604030504040204" pitchFamily="34" charset="0"/>
                <a:ea typeface="Tahoma" panose="020B0604030504040204" pitchFamily="34" charset="0"/>
                <a:cs typeface="Tahoma" panose="020B0604030504040204" pitchFamily="34" charset="0"/>
              </a:rPr>
              <a:t>deep-oriented</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generally </a:t>
            </a:r>
            <a:r>
              <a:rPr lang="en-US" sz="1100" b="1" i="1" baseline="0">
                <a:latin typeface="Tahoma" panose="020B0604030504040204" pitchFamily="34" charset="0"/>
                <a:ea typeface="Tahoma" panose="020B0604030504040204" pitchFamily="34" charset="0"/>
                <a:cs typeface="Tahoma" panose="020B0604030504040204" pitchFamily="34" charset="0"/>
              </a:rPr>
              <a:t>guard</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more resolved </a:t>
            </a:r>
            <a:r>
              <a:rPr lang="en-US" sz="1100" b="0" i="1" baseline="0">
                <a:ln>
                  <a:solidFill>
                    <a:srgbClr val="3C1E5A"/>
                  </a:solidFill>
                </a:ln>
                <a:solidFill>
                  <a:srgbClr val="7030A0"/>
                </a:solidFill>
                <a:latin typeface="Tahoma" panose="020B0604030504040204" pitchFamily="34" charset="0"/>
                <a:ea typeface="Tahoma" panose="020B0604030504040204" pitchFamily="34" charset="0"/>
                <a:cs typeface="Tahoma" panose="020B0604030504040204" pitchFamily="34" charset="0"/>
              </a:rPr>
              <a:t>social-needs</a:t>
            </a:r>
            <a:r>
              <a:rPr lang="en-US" sz="1100" b="0" baseline="0">
                <a:latin typeface="Tahoma" panose="020B0604030504040204" pitchFamily="34" charset="0"/>
                <a:ea typeface="Tahoma" panose="020B0604030504040204" pitchFamily="34" charset="0"/>
                <a:cs typeface="Tahoma" panose="020B0604030504040204" pitchFamily="34" charset="0"/>
              </a:rPr>
              <a:t>, </a:t>
            </a:r>
          </a:p>
          <a:p>
            <a:pPr lvl="1" algn="l"/>
            <a:r>
              <a:rPr lang="en-US" sz="1100" b="0" baseline="0">
                <a:latin typeface="Tahoma" panose="020B0604030504040204" pitchFamily="34" charset="0"/>
                <a:ea typeface="Tahoma" panose="020B0604030504040204" pitchFamily="34" charset="0"/>
                <a:cs typeface="Tahoma" panose="020B0604030504040204" pitchFamily="34" charset="0"/>
              </a:rPr>
              <a:t>while trying to </a:t>
            </a:r>
            <a:r>
              <a:rPr lang="en-US" sz="1100" b="1" i="1" baseline="0">
                <a:latin typeface="Tahoma" panose="020B0604030504040204" pitchFamily="34" charset="0"/>
                <a:ea typeface="Tahoma" panose="020B0604030504040204" pitchFamily="34" charset="0"/>
                <a:cs typeface="Tahoma" panose="020B0604030504040204" pitchFamily="34" charset="0"/>
              </a:rPr>
              <a:t>relieve</a:t>
            </a:r>
            <a:r>
              <a:rPr lang="en-US" sz="1100" b="0" baseline="0">
                <a:latin typeface="Tahoma" panose="020B0604030504040204" pitchFamily="34" charset="0"/>
                <a:ea typeface="Tahoma" panose="020B0604030504040204" pitchFamily="34" charset="0"/>
                <a:cs typeface="Tahoma" panose="020B0604030504040204" pitchFamily="34" charset="0"/>
              </a:rPr>
              <a:t> their </a:t>
            </a:r>
            <a:r>
              <a:rPr lang="en-US" sz="1100" b="0" i="1" baseline="0">
                <a:latin typeface="Tahoma" panose="020B0604030504040204" pitchFamily="34" charset="0"/>
                <a:ea typeface="Tahoma" panose="020B0604030504040204" pitchFamily="34" charset="0"/>
                <a:cs typeface="Tahoma" panose="020B0604030504040204" pitchFamily="34" charset="0"/>
              </a:rPr>
              <a:t>less resolved </a:t>
            </a:r>
            <a:r>
              <a:rPr lang="en-US" sz="1100" b="0" i="1" baseline="0">
                <a:ln>
                  <a:solidFill>
                    <a:schemeClr val="accent6">
                      <a:lumMod val="50000"/>
                    </a:schemeClr>
                  </a:solidFill>
                </a:ln>
                <a:solidFill>
                  <a:srgbClr val="00B050"/>
                </a:solidFill>
                <a:latin typeface="Tahoma" panose="020B0604030504040204" pitchFamily="34" charset="0"/>
                <a:ea typeface="Tahoma" panose="020B0604030504040204" pitchFamily="34" charset="0"/>
                <a:cs typeface="Tahoma" panose="020B0604030504040204" pitchFamily="34" charset="0"/>
              </a:rPr>
              <a:t>self-needs</a:t>
            </a:r>
            <a:r>
              <a:rPr lang="en-US" sz="1100" b="0" baseline="0">
                <a:latin typeface="Tahoma" panose="020B0604030504040204" pitchFamily="34" charset="0"/>
                <a:ea typeface="Tahoma" panose="020B0604030504040204" pitchFamily="34" charset="0"/>
                <a:cs typeface="Tahoma" panose="020B0604030504040204" pitchFamily="34" charset="0"/>
              </a:rPr>
              <a:t>.</a:t>
            </a:r>
          </a:p>
        </xdr:txBody>
      </xdr:sp>
      <xdr:sp macro="" textlink="">
        <xdr:nvSpPr>
          <xdr:cNvPr id="2248" name="TextBox 2247">
            <a:extLst>
              <a:ext uri="{FF2B5EF4-FFF2-40B4-BE49-F238E27FC236}">
                <a16:creationId xmlns:a16="http://schemas.microsoft.com/office/drawing/2014/main" id="{A23DE430-FEE0-40E9-9714-6B825C10BC8D}"/>
              </a:ext>
            </a:extLst>
          </xdr:cNvPr>
          <xdr:cNvSpPr txBox="1"/>
        </xdr:nvSpPr>
        <xdr:spPr>
          <a:xfrm>
            <a:off x="4168140" y="221195899"/>
            <a:ext cx="1905000" cy="1163321"/>
          </a:xfrm>
          <a:prstGeom prst="rect">
            <a:avLst/>
          </a:prstGeom>
          <a:no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0" baseline="0">
                <a:latin typeface="Tahoma" panose="020B0604030504040204" pitchFamily="34" charset="0"/>
                <a:ea typeface="Tahoma" panose="020B0604030504040204" pitchFamily="34" charset="0"/>
                <a:cs typeface="Tahoma" panose="020B0604030504040204" pitchFamily="34" charset="0"/>
              </a:rPr>
              <a:t>This contrasting distinction provides the basis for this SWOT tool. You can use it to determine which is the stronger and the weaker political claim on each side.</a:t>
            </a:r>
          </a:p>
        </xdr:txBody>
      </xdr:sp>
    </xdr:grpSp>
    <xdr:clientData/>
  </xdr:twoCellAnchor>
  <xdr:twoCellAnchor>
    <xdr:from>
      <xdr:col>0</xdr:col>
      <xdr:colOff>68580</xdr:colOff>
      <xdr:row>1075</xdr:row>
      <xdr:rowOff>368299</xdr:rowOff>
    </xdr:from>
    <xdr:to>
      <xdr:col>7</xdr:col>
      <xdr:colOff>381000</xdr:colOff>
      <xdr:row>1077</xdr:row>
      <xdr:rowOff>38100</xdr:rowOff>
    </xdr:to>
    <xdr:sp macro="" textlink="">
      <xdr:nvSpPr>
        <xdr:cNvPr id="2257" name="TextBox 2256">
          <a:extLst>
            <a:ext uri="{FF2B5EF4-FFF2-40B4-BE49-F238E27FC236}">
              <a16:creationId xmlns:a16="http://schemas.microsoft.com/office/drawing/2014/main" id="{003799D5-E323-4683-886C-2A0A4D335809}"/>
            </a:ext>
          </a:extLst>
        </xdr:cNvPr>
        <xdr:cNvSpPr txBox="1"/>
      </xdr:nvSpPr>
      <xdr:spPr>
        <a:xfrm>
          <a:off x="68580" y="203487019"/>
          <a:ext cx="3406140" cy="264161"/>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Arial" panose="020B0604020202020204" pitchFamily="34" charset="0"/>
              <a:ea typeface="Tahoma" panose="020B0604030504040204" pitchFamily="34" charset="0"/>
              <a:cs typeface="Arial" panose="020B0604020202020204" pitchFamily="34" charset="0"/>
            </a:rPr>
            <a:t>This is what </a:t>
          </a:r>
          <a:r>
            <a:rPr lang="en-US" sz="1100" b="1" baseline="0">
              <a:solidFill>
                <a:schemeClr val="dk1"/>
              </a:solidFill>
              <a:latin typeface="Arial" panose="020B0604020202020204" pitchFamily="34" charset="0"/>
              <a:ea typeface="Tahoma" panose="020B0604030504040204" pitchFamily="34" charset="0"/>
              <a:cs typeface="Arial" panose="020B0604020202020204" pitchFamily="34" charset="0"/>
            </a:rPr>
            <a:t>mature responsiveness </a:t>
          </a:r>
          <a:r>
            <a:rPr lang="en-US" sz="1100" b="0" baseline="0">
              <a:solidFill>
                <a:schemeClr val="dk1"/>
              </a:solidFill>
              <a:latin typeface="Arial" panose="020B0604020202020204" pitchFamily="34" charset="0"/>
              <a:ea typeface="Tahoma" panose="020B0604030504040204" pitchFamily="34" charset="0"/>
              <a:cs typeface="Arial" panose="020B0604020202020204" pitchFamily="34" charset="0"/>
            </a:rPr>
            <a:t>can look like</a:t>
          </a:r>
          <a:endParaRPr lang="en-US" sz="11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editAs="oneCell">
    <xdr:from>
      <xdr:col>1</xdr:col>
      <xdr:colOff>53341</xdr:colOff>
      <xdr:row>1540</xdr:row>
      <xdr:rowOff>42048</xdr:rowOff>
    </xdr:from>
    <xdr:to>
      <xdr:col>3</xdr:col>
      <xdr:colOff>342901</xdr:colOff>
      <xdr:row>1540</xdr:row>
      <xdr:rowOff>908823</xdr:rowOff>
    </xdr:to>
    <xdr:pic>
      <xdr:nvPicPr>
        <xdr:cNvPr id="2259" name="Picture 2258">
          <a:hlinkClick xmlns:r="http://schemas.openxmlformats.org/officeDocument/2006/relationships" r:id="rId9" tooltip="Click to see eCourse: Defusing Polarization: Understanding Divisive Politics"/>
          <a:extLst>
            <a:ext uri="{FF2B5EF4-FFF2-40B4-BE49-F238E27FC236}">
              <a16:creationId xmlns:a16="http://schemas.microsoft.com/office/drawing/2014/main" id="{26469CCE-D9D6-42A3-9702-A45E23EDD14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5261" y="304461048"/>
          <a:ext cx="1280160" cy="866775"/>
        </a:xfrm>
        <a:prstGeom prst="rect">
          <a:avLst/>
        </a:prstGeom>
        <a:effectLst>
          <a:outerShdw blurRad="63500" sx="102000" sy="102000" algn="ctr" rotWithShape="0">
            <a:prstClr val="black">
              <a:alpha val="40000"/>
            </a:prstClr>
          </a:outerShdw>
        </a:effectLst>
        <a:scene3d>
          <a:camera prst="orthographicFront"/>
          <a:lightRig rig="threePt" dir="t"/>
        </a:scene3d>
        <a:sp3d>
          <a:bevelT w="82550" prst="coolSlant"/>
        </a:sp3d>
      </xdr:spPr>
    </xdr:pic>
    <xdr:clientData/>
  </xdr:twoCellAnchor>
  <xdr:twoCellAnchor>
    <xdr:from>
      <xdr:col>10</xdr:col>
      <xdr:colOff>449580</xdr:colOff>
      <xdr:row>717</xdr:row>
      <xdr:rowOff>53340</xdr:rowOff>
    </xdr:from>
    <xdr:to>
      <xdr:col>12</xdr:col>
      <xdr:colOff>373380</xdr:colOff>
      <xdr:row>722</xdr:row>
      <xdr:rowOff>91440</xdr:rowOff>
    </xdr:to>
    <xdr:grpSp>
      <xdr:nvGrpSpPr>
        <xdr:cNvPr id="50" name="Group 49">
          <a:extLst>
            <a:ext uri="{FF2B5EF4-FFF2-40B4-BE49-F238E27FC236}">
              <a16:creationId xmlns:a16="http://schemas.microsoft.com/office/drawing/2014/main" id="{4ACF63CC-8171-47BE-8FEF-6E02EC3368A8}"/>
            </a:ext>
          </a:extLst>
        </xdr:cNvPr>
        <xdr:cNvGrpSpPr/>
      </xdr:nvGrpSpPr>
      <xdr:grpSpPr>
        <a:xfrm>
          <a:off x="5029200" y="140040360"/>
          <a:ext cx="914400" cy="914400"/>
          <a:chOff x="3680460" y="132039360"/>
          <a:chExt cx="914400" cy="914400"/>
        </a:xfrm>
        <a:effectLst>
          <a:outerShdw blurRad="63500" sx="102000" sy="102000" algn="ctr" rotWithShape="0">
            <a:prstClr val="black">
              <a:alpha val="40000"/>
            </a:prstClr>
          </a:outerShdw>
        </a:effectLst>
      </xdr:grpSpPr>
      <xdr:sp macro="" textlink="">
        <xdr:nvSpPr>
          <xdr:cNvPr id="48" name="Octagon 47">
            <a:extLst>
              <a:ext uri="{FF2B5EF4-FFF2-40B4-BE49-F238E27FC236}">
                <a16:creationId xmlns:a16="http://schemas.microsoft.com/office/drawing/2014/main" id="{F28B1F5A-1156-4B50-AC52-EA064C464768}"/>
              </a:ext>
            </a:extLst>
          </xdr:cNvPr>
          <xdr:cNvSpPr>
            <a:spLocks noChangeAspect="1"/>
          </xdr:cNvSpPr>
        </xdr:nvSpPr>
        <xdr:spPr>
          <a:xfrm>
            <a:off x="3680460" y="132039360"/>
            <a:ext cx="914400" cy="914400"/>
          </a:xfrm>
          <a:prstGeom prst="octag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6" name="Octagon 2245">
            <a:extLst>
              <a:ext uri="{FF2B5EF4-FFF2-40B4-BE49-F238E27FC236}">
                <a16:creationId xmlns:a16="http://schemas.microsoft.com/office/drawing/2014/main" id="{1DAC8C65-6BC4-46EE-8E68-EE97A06B3D8E}"/>
              </a:ext>
            </a:extLst>
          </xdr:cNvPr>
          <xdr:cNvSpPr>
            <a:spLocks noChangeAspect="1"/>
          </xdr:cNvSpPr>
        </xdr:nvSpPr>
        <xdr:spPr>
          <a:xfrm>
            <a:off x="3726180" y="132085080"/>
            <a:ext cx="822960" cy="822960"/>
          </a:xfrm>
          <a:prstGeom prst="octagon">
            <a:avLst/>
          </a:prstGeom>
          <a:solidFill>
            <a:srgbClr val="FF0000"/>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US" sz="1800" b="1">
                <a:latin typeface="Tahoma" panose="020B0604030504040204" pitchFamily="34" charset="0"/>
                <a:ea typeface="Tahoma" panose="020B0604030504040204" pitchFamily="34" charset="0"/>
                <a:cs typeface="Tahoma" panose="020B0604030504040204" pitchFamily="34" charset="0"/>
              </a:rPr>
              <a:t>STOP</a:t>
            </a:r>
            <a:endParaRPr lang="en-US" sz="1100" b="1">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1</xdr:col>
      <xdr:colOff>0</xdr:colOff>
      <xdr:row>735</xdr:row>
      <xdr:rowOff>129541</xdr:rowOff>
    </xdr:from>
    <xdr:to>
      <xdr:col>13</xdr:col>
      <xdr:colOff>0</xdr:colOff>
      <xdr:row>739</xdr:row>
      <xdr:rowOff>144781</xdr:rowOff>
    </xdr:to>
    <xdr:sp macro="" textlink="">
      <xdr:nvSpPr>
        <xdr:cNvPr id="2262" name="TextBox 2261">
          <a:extLst>
            <a:ext uri="{FF2B5EF4-FFF2-40B4-BE49-F238E27FC236}">
              <a16:creationId xmlns:a16="http://schemas.microsoft.com/office/drawing/2014/main" id="{113D9CA8-E6D0-4958-9F37-CD7A940C49ED}"/>
            </a:ext>
          </a:extLst>
        </xdr:cNvPr>
        <xdr:cNvSpPr txBox="1"/>
      </xdr:nvSpPr>
      <xdr:spPr>
        <a:xfrm>
          <a:off x="121920" y="134706361"/>
          <a:ext cx="5943600" cy="71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l" defTabSz="914400" eaLnBrk="1" fontAlgn="auto" latinLnBrk="0" hangingPunct="1">
            <a:lnSpc>
              <a:spcPct val="100000"/>
            </a:lnSpc>
            <a:spcBef>
              <a:spcPts val="0"/>
            </a:spcBef>
            <a:spcAft>
              <a:spcPts val="600"/>
            </a:spcAft>
            <a:buClrTx/>
            <a:buSzTx/>
            <a:buFontTx/>
            <a:buNone/>
            <a:tabLst/>
            <a:defRPr/>
          </a:pPr>
          <a:r>
            <a:rPr lang="en-US" sz="1200" baseline="0">
              <a:latin typeface="Tahoma" panose="020B0604030504040204" pitchFamily="34" charset="0"/>
              <a:ea typeface="Tahoma" panose="020B0604030504040204" pitchFamily="34" charset="0"/>
              <a:cs typeface="Tahoma" panose="020B0604030504040204" pitchFamily="34" charset="0"/>
            </a:rPr>
            <a:t>Political elites cannot know what they don't know, about your specific needs and mine. </a:t>
          </a:r>
          <a:r>
            <a:rPr lang="en-US" sz="1200" spc="-10" baseline="0">
              <a:latin typeface="Tahoma" panose="020B0604030504040204" pitchFamily="34" charset="0"/>
              <a:ea typeface="Tahoma" panose="020B0604030504040204" pitchFamily="34" charset="0"/>
              <a:cs typeface="Tahoma" panose="020B0604030504040204" pitchFamily="34" charset="0"/>
            </a:rPr>
            <a:t>Popular politics easily lead us all astray. </a:t>
          </a:r>
          <a:r>
            <a:rPr lang="en-US" sz="1200" spc="-10" baseline="0">
              <a:ln>
                <a:solidFill>
                  <a:srgbClr val="004623"/>
                </a:solidFill>
              </a:ln>
              <a:latin typeface="Tahoma" panose="020B0604030504040204" pitchFamily="34" charset="0"/>
              <a:ea typeface="Tahoma" panose="020B0604030504040204" pitchFamily="34" charset="0"/>
              <a:cs typeface="Tahoma" panose="020B0604030504040204" pitchFamily="34" charset="0"/>
            </a:rPr>
            <a:t>Harmony Politics </a:t>
          </a:r>
          <a:r>
            <a:rPr lang="en-US" sz="1200" spc="-10" baseline="0">
              <a:latin typeface="Tahoma" panose="020B0604030504040204" pitchFamily="34" charset="0"/>
              <a:ea typeface="Tahoma" panose="020B0604030504040204" pitchFamily="34" charset="0"/>
              <a:cs typeface="Tahoma" panose="020B0604030504040204" pitchFamily="34" charset="0"/>
            </a:rPr>
            <a:t>aims to powerfully fill this</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 gap</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marL="0" marR="0" lvl="0" indent="0" algn="l" defTabSz="914400" eaLnBrk="1" fontAlgn="auto" latinLnBrk="0" hangingPunct="1">
            <a:lnSpc>
              <a:spcPct val="100000"/>
            </a:lnSpc>
            <a:spcBef>
              <a:spcPts val="0"/>
            </a:spcBef>
            <a:spcAft>
              <a:spcPts val="600"/>
            </a:spcAft>
            <a:buClrTx/>
            <a:buSzTx/>
            <a:buFontTx/>
            <a:buNone/>
            <a:tabLst/>
            <a:defRPr/>
          </a:pPr>
          <a:r>
            <a:rPr lang="en-US" sz="1200" b="1" spc="-30" baseline="0">
              <a:solidFill>
                <a:schemeClr val="dk1"/>
              </a:solidFill>
              <a:latin typeface="Tahoma" panose="020B0604030504040204" pitchFamily="34" charset="0"/>
              <a:ea typeface="Tahoma" panose="020B0604030504040204" pitchFamily="34" charset="0"/>
              <a:cs typeface="Tahoma" panose="020B0604030504040204" pitchFamily="34" charset="0"/>
            </a:rPr>
            <a:t>Power isn’t really power until it resolves needs. Otherwise it’s just coercive force.</a:t>
          </a:r>
        </a:p>
        <a:p>
          <a:pPr algn="l">
            <a:spcAft>
              <a:spcPts val="600"/>
            </a:spcAft>
          </a:pPr>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106680</xdr:colOff>
      <xdr:row>726</xdr:row>
      <xdr:rowOff>30481</xdr:rowOff>
    </xdr:from>
    <xdr:to>
      <xdr:col>13</xdr:col>
      <xdr:colOff>0</xdr:colOff>
      <xdr:row>735</xdr:row>
      <xdr:rowOff>53341</xdr:rowOff>
    </xdr:to>
    <xdr:grpSp>
      <xdr:nvGrpSpPr>
        <xdr:cNvPr id="52" name="Group 51">
          <a:extLst>
            <a:ext uri="{FF2B5EF4-FFF2-40B4-BE49-F238E27FC236}">
              <a16:creationId xmlns:a16="http://schemas.microsoft.com/office/drawing/2014/main" id="{88E846DE-66E9-4F7E-9B63-8660FC994344}"/>
            </a:ext>
          </a:extLst>
        </xdr:cNvPr>
        <xdr:cNvGrpSpPr/>
      </xdr:nvGrpSpPr>
      <xdr:grpSpPr>
        <a:xfrm>
          <a:off x="106680" y="141594841"/>
          <a:ext cx="5958840" cy="1600200"/>
          <a:chOff x="83820" y="132664201"/>
          <a:chExt cx="5958840" cy="1600200"/>
        </a:xfrm>
      </xdr:grpSpPr>
      <xdr:sp macro="" textlink="">
        <xdr:nvSpPr>
          <xdr:cNvPr id="2254" name="TextBox 2253">
            <a:extLst>
              <a:ext uri="{FF2B5EF4-FFF2-40B4-BE49-F238E27FC236}">
                <a16:creationId xmlns:a16="http://schemas.microsoft.com/office/drawing/2014/main" id="{E9E3A95B-1F35-4E69-BB86-78D81805B5B0}"/>
              </a:ext>
            </a:extLst>
          </xdr:cNvPr>
          <xdr:cNvSpPr txBox="1"/>
        </xdr:nvSpPr>
        <xdr:spPr>
          <a:xfrm>
            <a:off x="83820" y="132664201"/>
            <a:ext cx="2514600" cy="1600200"/>
          </a:xfrm>
          <a:prstGeom prst="rect">
            <a:avLst/>
          </a:prstGeom>
          <a:solidFill>
            <a:srgbClr val="A0FFCD">
              <a:alpha val="98039"/>
            </a:srgbClr>
          </a:solidFill>
          <a:ln w="9525" cmpd="sng">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spcAft>
                <a:spcPts val="300"/>
              </a:spcAft>
            </a:pPr>
            <a:r>
              <a:rPr lang="en-US" sz="1600" b="1">
                <a:effectLst>
                  <a:glow rad="12700">
                    <a:srgbClr val="004623">
                      <a:alpha val="30000"/>
                    </a:srgbClr>
                  </a:glow>
                  <a:outerShdw blurRad="50800" dist="38100" dir="8100000" algn="tr"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Small tribal </a:t>
            </a:r>
            <a:r>
              <a:rPr lang="en-US" sz="1600" b="1">
                <a:solidFill>
                  <a:schemeClr val="dk1"/>
                </a:solidFill>
                <a:effectLst>
                  <a:glow rad="12700">
                    <a:srgbClr val="004623">
                      <a:alpha val="30000"/>
                    </a:srgbClr>
                  </a:glow>
                  <a:outerShdw blurRad="50800" dist="38100" dir="8100000" algn="tr"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society</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Can personally know most of each other's </a:t>
            </a:r>
            <a:r>
              <a:rPr lang="en-US" sz="1200" b="1" i="1" baseline="0">
                <a:latin typeface="Tahoma" panose="020B0604030504040204" pitchFamily="34" charset="0"/>
                <a:ea typeface="Tahoma" panose="020B0604030504040204" pitchFamily="34" charset="0"/>
                <a:cs typeface="Tahoma" panose="020B0604030504040204" pitchFamily="34" charset="0"/>
              </a:rPr>
              <a:t>specific</a:t>
            </a:r>
            <a:r>
              <a:rPr lang="en-US" sz="1200" baseline="0">
                <a:latin typeface="Tahoma" panose="020B0604030504040204" pitchFamily="34" charset="0"/>
                <a:ea typeface="Tahoma" panose="020B0604030504040204" pitchFamily="34" charset="0"/>
                <a:cs typeface="Tahoma" panose="020B0604030504040204" pitchFamily="34" charset="0"/>
              </a:rPr>
              <a:t> needs. </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Typically sets a high standard </a:t>
            </a:r>
            <a:r>
              <a:rPr lang="en-US" sz="1200" spc="-20" baseline="0">
                <a:latin typeface="Tahoma" panose="020B0604030504040204" pitchFamily="34" charset="0"/>
                <a:ea typeface="Tahoma" panose="020B0604030504040204" pitchFamily="34" charset="0"/>
                <a:cs typeface="Tahoma" panose="020B0604030504040204" pitchFamily="34" charset="0"/>
              </a:rPr>
              <a:t>for </a:t>
            </a:r>
            <a:r>
              <a:rPr lang="en-US" sz="1200" b="1" i="1" spc="-20" baseline="0">
                <a:latin typeface="Tahoma" panose="020B0604030504040204" pitchFamily="34" charset="0"/>
                <a:ea typeface="Tahoma" panose="020B0604030504040204" pitchFamily="34" charset="0"/>
                <a:cs typeface="Tahoma" panose="020B0604030504040204" pitchFamily="34" charset="0"/>
              </a:rPr>
              <a:t>fully resolving </a:t>
            </a:r>
            <a:r>
              <a:rPr lang="en-US" sz="1200" spc="-20" baseline="0">
                <a:latin typeface="Tahoma" panose="020B0604030504040204" pitchFamily="34" charset="0"/>
                <a:ea typeface="Tahoma" panose="020B0604030504040204" pitchFamily="34" charset="0"/>
                <a:cs typeface="Tahoma" panose="020B0604030504040204" pitchFamily="34" charset="0"/>
              </a:rPr>
              <a:t>all needs</a:t>
            </a:r>
            <a:r>
              <a:rPr lang="en-US" sz="1200" baseline="0">
                <a:latin typeface="Tahoma" panose="020B0604030504040204" pitchFamily="34" charset="0"/>
                <a:ea typeface="Tahoma" panose="020B0604030504040204" pitchFamily="34" charset="0"/>
                <a:cs typeface="Tahoma" panose="020B0604030504040204" pitchFamily="34" charset="0"/>
              </a:rPr>
              <a:t>.</a:t>
            </a:r>
          </a:p>
          <a:p>
            <a:pPr algn="r">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Can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get </a:t>
            </a:r>
            <a:r>
              <a:rPr lang="en-US" sz="1200" b="1" i="1" baseline="0">
                <a:solidFill>
                  <a:schemeClr val="dk1"/>
                </a:solidFill>
                <a:latin typeface="Tahoma" panose="020B0604030504040204" pitchFamily="34" charset="0"/>
                <a:ea typeface="Tahoma" panose="020B0604030504040204" pitchFamily="34" charset="0"/>
                <a:cs typeface="Tahoma" panose="020B0604030504040204" pitchFamily="34" charset="0"/>
              </a:rPr>
              <a:t>everyone's input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on a decision affecting them all. </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260" name="TextBox 2259">
            <a:extLst>
              <a:ext uri="{FF2B5EF4-FFF2-40B4-BE49-F238E27FC236}">
                <a16:creationId xmlns:a16="http://schemas.microsoft.com/office/drawing/2014/main" id="{97F36D85-8393-4544-9B21-D781F7889EF1}"/>
              </a:ext>
            </a:extLst>
          </xdr:cNvPr>
          <xdr:cNvSpPr txBox="1"/>
        </xdr:nvSpPr>
        <xdr:spPr>
          <a:xfrm>
            <a:off x="3528060" y="132664201"/>
            <a:ext cx="2514600" cy="1600200"/>
          </a:xfrm>
          <a:prstGeom prst="rect">
            <a:avLst/>
          </a:prstGeom>
          <a:solidFill>
            <a:srgbClr val="FF99FF">
              <a:alpha val="98039"/>
            </a:srgbClr>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spcAft>
                <a:spcPts val="300"/>
              </a:spcAft>
            </a:pPr>
            <a:r>
              <a:rPr lang="en-US" sz="1600" b="1" spc="-4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Large</a:t>
            </a:r>
            <a:r>
              <a:rPr lang="en-US" sz="1600" b="1" spc="-40" baseline="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 i</a:t>
            </a:r>
            <a:r>
              <a:rPr lang="en-US" sz="1600" b="1" spc="-4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mpersonal societ</a:t>
            </a:r>
            <a:r>
              <a:rPr lang="en-US" sz="1600" b="1" spc="-30">
                <a:solidFill>
                  <a:schemeClr val="dk1"/>
                </a:solidFill>
                <a:effectLst>
                  <a:glow rad="12700">
                    <a:srgbClr val="2D143C">
                      <a:alpha val="30000"/>
                    </a:srgbClr>
                  </a:glow>
                  <a:outerShdw blurRad="50800" dist="38100" dir="2700000" algn="tl" rotWithShape="0">
                    <a:prstClr val="black">
                      <a:alpha val="40000"/>
                    </a:prstClr>
                  </a:outerShdw>
                </a:effectLst>
                <a:latin typeface="Arial" panose="020B0604020202020204" pitchFamily="34" charset="0"/>
                <a:ea typeface="Verdana" panose="020B0604030504040204" pitchFamily="34" charset="0"/>
                <a:cs typeface="Arial" panose="020B0604020202020204" pitchFamily="34" charset="0"/>
              </a:rPr>
              <a:t>y</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Must </a:t>
            </a:r>
            <a:r>
              <a:rPr lang="en-US" sz="1200" b="1" i="1" baseline="0">
                <a:latin typeface="Tahoma" panose="020B0604030504040204" pitchFamily="34" charset="0"/>
                <a:ea typeface="Tahoma" panose="020B0604030504040204" pitchFamily="34" charset="0"/>
                <a:cs typeface="Tahoma" panose="020B0604030504040204" pitchFamily="34" charset="0"/>
              </a:rPr>
              <a:t>politically</a:t>
            </a:r>
            <a:r>
              <a:rPr lang="en-US" sz="1200" baseline="0">
                <a:latin typeface="Tahoma" panose="020B0604030504040204" pitchFamily="34" charset="0"/>
                <a:ea typeface="Tahoma" panose="020B0604030504040204" pitchFamily="34" charset="0"/>
                <a:cs typeface="Tahoma" panose="020B0604030504040204" pitchFamily="34" charset="0"/>
              </a:rPr>
              <a:t> </a:t>
            </a:r>
            <a:r>
              <a:rPr lang="en-US" sz="1200" b="1" i="1" baseline="0">
                <a:latin typeface="Tahoma" panose="020B0604030504040204" pitchFamily="34" charset="0"/>
                <a:ea typeface="Tahoma" panose="020B0604030504040204" pitchFamily="34" charset="0"/>
                <a:cs typeface="Tahoma" panose="020B0604030504040204" pitchFamily="34" charset="0"/>
              </a:rPr>
              <a:t>generalize</a:t>
            </a:r>
            <a:r>
              <a:rPr lang="en-US" sz="1200" baseline="0">
                <a:latin typeface="Tahoma" panose="020B0604030504040204" pitchFamily="34" charset="0"/>
                <a:ea typeface="Tahoma" panose="020B0604030504040204" pitchFamily="34" charset="0"/>
                <a:cs typeface="Tahoma" panose="020B0604030504040204" pitchFamily="34" charset="0"/>
              </a:rPr>
              <a:t> to reach agreeable public policies. </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Typically sets a lower standard at what is </a:t>
            </a:r>
            <a:r>
              <a:rPr lang="en-US" sz="1200" b="1" i="1" baseline="0">
                <a:latin typeface="Tahoma" panose="020B0604030504040204" pitchFamily="34" charset="0"/>
                <a:ea typeface="Tahoma" panose="020B0604030504040204" pitchFamily="34" charset="0"/>
                <a:cs typeface="Tahoma" panose="020B0604030504040204" pitchFamily="34" charset="0"/>
              </a:rPr>
              <a:t>politically reachable</a:t>
            </a:r>
            <a:r>
              <a:rPr lang="en-US" sz="1200" baseline="0">
                <a:latin typeface="Tahoma" panose="020B0604030504040204" pitchFamily="34" charset="0"/>
                <a:ea typeface="Tahoma" panose="020B0604030504040204" pitchFamily="34" charset="0"/>
                <a:cs typeface="Tahoma" panose="020B0604030504040204" pitchFamily="34" charset="0"/>
              </a:rPr>
              <a:t>. </a:t>
            </a:r>
          </a:p>
          <a:p>
            <a:pPr algn="l">
              <a:spcBef>
                <a:spcPts val="200"/>
              </a:spcBef>
              <a:spcAft>
                <a:spcPts val="200"/>
              </a:spcAft>
            </a:pPr>
            <a:r>
              <a:rPr lang="en-US" sz="1200" baseline="0">
                <a:latin typeface="Tahoma" panose="020B0604030504040204" pitchFamily="34" charset="0"/>
                <a:ea typeface="Tahoma" panose="020B0604030504040204" pitchFamily="34" charset="0"/>
                <a:cs typeface="Tahoma" panose="020B0604030504040204" pitchFamily="34" charset="0"/>
              </a:rPr>
              <a:t>Relies on </a:t>
            </a:r>
            <a:r>
              <a:rPr lang="en-US" sz="1200" b="1" i="1" baseline="0">
                <a:latin typeface="Tahoma" panose="020B0604030504040204" pitchFamily="34" charset="0"/>
                <a:ea typeface="Tahoma" panose="020B0604030504040204" pitchFamily="34" charset="0"/>
                <a:cs typeface="Tahoma" panose="020B0604030504040204" pitchFamily="34" charset="0"/>
              </a:rPr>
              <a:t>political norms </a:t>
            </a:r>
            <a:r>
              <a:rPr lang="en-US" sz="1200" baseline="0">
                <a:latin typeface="Tahoma" panose="020B0604030504040204" pitchFamily="34" charset="0"/>
                <a:ea typeface="Tahoma" panose="020B0604030504040204" pitchFamily="34" charset="0"/>
                <a:cs typeface="Tahoma" panose="020B0604030504040204" pitchFamily="34" charset="0"/>
              </a:rPr>
              <a:t>to determine what is best for all.</a:t>
            </a:r>
          </a:p>
          <a:p>
            <a:pPr algn="l"/>
            <a:endParaRPr lang="en-US" sz="1200" baseline="0">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51" name="Arrow: Left-Right 50">
            <a:extLst>
              <a:ext uri="{FF2B5EF4-FFF2-40B4-BE49-F238E27FC236}">
                <a16:creationId xmlns:a16="http://schemas.microsoft.com/office/drawing/2014/main" id="{77A859A9-AB99-43DA-8B01-7AC69ECA1CD5}"/>
              </a:ext>
            </a:extLst>
          </xdr:cNvPr>
          <xdr:cNvSpPr/>
        </xdr:nvSpPr>
        <xdr:spPr>
          <a:xfrm>
            <a:off x="2606040" y="13302996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4" name="Arrow: Left-Right 2263">
            <a:extLst>
              <a:ext uri="{FF2B5EF4-FFF2-40B4-BE49-F238E27FC236}">
                <a16:creationId xmlns:a16="http://schemas.microsoft.com/office/drawing/2014/main" id="{8B420F80-B111-485F-9A82-6EFB857D80EE}"/>
              </a:ext>
            </a:extLst>
          </xdr:cNvPr>
          <xdr:cNvSpPr/>
        </xdr:nvSpPr>
        <xdr:spPr>
          <a:xfrm>
            <a:off x="2606040" y="13344144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2542" name="Arrow: Left-Right 2541">
            <a:extLst>
              <a:ext uri="{FF2B5EF4-FFF2-40B4-BE49-F238E27FC236}">
                <a16:creationId xmlns:a16="http://schemas.microsoft.com/office/drawing/2014/main" id="{8BD91409-9282-4013-B525-B290259E5A43}"/>
              </a:ext>
            </a:extLst>
          </xdr:cNvPr>
          <xdr:cNvSpPr/>
        </xdr:nvSpPr>
        <xdr:spPr>
          <a:xfrm>
            <a:off x="2606040" y="133868160"/>
            <a:ext cx="914400" cy="365760"/>
          </a:xfrm>
          <a:prstGeom prst="leftRightArrow">
            <a:avLst/>
          </a:prstGeom>
          <a:gradFill flip="none" rotWithShape="1">
            <a:gsLst>
              <a:gs pos="0">
                <a:srgbClr val="A0FFCD"/>
              </a:gs>
              <a:gs pos="100000">
                <a:srgbClr val="FF99FF"/>
              </a:gs>
            </a:gsLst>
            <a:lin ang="0" scaled="1"/>
            <a:tileRect/>
          </a:gra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0</xdr:col>
      <xdr:colOff>106680</xdr:colOff>
      <xdr:row>709</xdr:row>
      <xdr:rowOff>106680</xdr:rowOff>
    </xdr:from>
    <xdr:to>
      <xdr:col>12</xdr:col>
      <xdr:colOff>480060</xdr:colOff>
      <xdr:row>721</xdr:row>
      <xdr:rowOff>15240</xdr:rowOff>
    </xdr:to>
    <xdr:sp macro="" textlink="">
      <xdr:nvSpPr>
        <xdr:cNvPr id="2544" name="You believe whatever serves your needs.">
          <a:extLst>
            <a:ext uri="{FF2B5EF4-FFF2-40B4-BE49-F238E27FC236}">
              <a16:creationId xmlns:a16="http://schemas.microsoft.com/office/drawing/2014/main" id="{984774F0-0D12-41E7-A245-726BDC848342}"/>
            </a:ext>
          </a:extLst>
        </xdr:cNvPr>
        <xdr:cNvSpPr txBox="1">
          <a:spLocks/>
        </xdr:cNvSpPr>
      </xdr:nvSpPr>
      <xdr:spPr>
        <a:xfrm>
          <a:off x="106680" y="130126740"/>
          <a:ext cx="5943600" cy="2011680"/>
        </a:xfrm>
        <a:prstGeom prst="rect">
          <a:avLst/>
        </a:prstGeom>
        <a:noFill/>
      </xdr:spPr>
      <xdr:txBody>
        <a:bodyPr vert="horz" wrap="square" lIns="0" tIns="45720" rIns="0" bIns="45720" rtlCol="0" anchor="t">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a:lnSpc>
              <a:spcPct val="100000"/>
            </a:lnSpc>
            <a:spcAft>
              <a:spcPts val="600"/>
            </a:spcAft>
            <a:buNone/>
          </a:pP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Political elites </a:t>
          </a:r>
          <a:r>
            <a:rPr lang="en-US" sz="1600" b="1" i="1" baseline="0">
              <a:solidFill>
                <a:schemeClr val="dk1"/>
              </a:solidFill>
              <a:latin typeface="Tahoma" panose="020B0604030504040204" pitchFamily="34" charset="0"/>
              <a:ea typeface="Tahoma" panose="020B0604030504040204" pitchFamily="34" charset="0"/>
              <a:cs typeface="Tahoma" panose="020B0604030504040204" pitchFamily="34" charset="0"/>
            </a:rPr>
            <a:t>follow</a:t>
          </a:r>
          <a:r>
            <a:rPr lang="en-US" sz="1600" b="1" baseline="0">
              <a:solidFill>
                <a:schemeClr val="dk1"/>
              </a:solidFill>
              <a:latin typeface="Tahoma" panose="020B0604030504040204" pitchFamily="34" charset="0"/>
              <a:ea typeface="Tahoma" panose="020B0604030504040204" pitchFamily="34" charset="0"/>
              <a:cs typeface="Tahoma" panose="020B0604030504040204" pitchFamily="34" charset="0"/>
            </a:rPr>
            <a:t> more than they lead</a:t>
          </a:r>
          <a:endParaRPr lang="en-US" sz="160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l">
            <a:lnSpc>
              <a:spcPct val="100000"/>
            </a:lnSpc>
            <a:buNone/>
          </a:pP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inspiring us to </a:t>
          </a:r>
          <a:r>
            <a:rPr lang="en-US" sz="1200" i="1" baseline="0">
              <a:solidFill>
                <a:schemeClr val="dk1"/>
              </a:solidFill>
              <a:latin typeface="Tahoma" panose="020B0604030504040204" pitchFamily="34" charset="0"/>
              <a:ea typeface="Tahoma" panose="020B0604030504040204" pitchFamily="34" charset="0"/>
              <a:cs typeface="Tahoma" panose="020B0604030504040204" pitchFamily="34" charset="0"/>
            </a:rPr>
            <a:t>resolve</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both our self-needs and social-needs, to </a:t>
          </a:r>
          <a:r>
            <a:rPr lang="en-US" sz="1200" i="1" baseline="0">
              <a:solidFill>
                <a:schemeClr val="dk1"/>
              </a:solidFill>
              <a:latin typeface="Tahoma" panose="020B0604030504040204" pitchFamily="34" charset="0"/>
              <a:ea typeface="Tahoma" panose="020B0604030504040204" pitchFamily="34" charset="0"/>
              <a:cs typeface="Tahoma" panose="020B0604030504040204" pitchFamily="34" charset="0"/>
            </a:rPr>
            <a:t>remove</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pain, </a:t>
          </a:r>
        </a:p>
        <a:p>
          <a:pPr marL="457200" lvl="1" indent="0" algn="l">
            <a:lnSpc>
              <a:spcPct val="100000"/>
            </a:lnSpc>
            <a:spcAft>
              <a:spcPts val="400"/>
            </a:spcAft>
            <a:buNone/>
          </a:pP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they primarily seek to </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relieve </a:t>
          </a:r>
          <a:r>
            <a:rPr lang="en-US" sz="1200" i="0" spc="-10" baseline="0">
              <a:solidFill>
                <a:schemeClr val="dk1"/>
              </a:solidFill>
              <a:latin typeface="Tahoma" panose="020B0604030504040204" pitchFamily="34" charset="0"/>
              <a:ea typeface="Tahoma" panose="020B0604030504040204" pitchFamily="34" charset="0"/>
              <a:cs typeface="Tahoma" panose="020B0604030504040204" pitchFamily="34" charset="0"/>
            </a:rPr>
            <a:t>the</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i="0" spc="-10" baseline="0">
              <a:solidFill>
                <a:schemeClr val="dk1"/>
              </a:solidFill>
              <a:latin typeface="Tahoma" panose="020B0604030504040204" pitchFamily="34" charset="0"/>
              <a:ea typeface="Tahoma" panose="020B0604030504040204" pitchFamily="34" charset="0"/>
              <a:cs typeface="Tahoma" panose="020B0604030504040204" pitchFamily="34" charset="0"/>
            </a:rPr>
            <a:t>pain</a:t>
          </a:r>
          <a:r>
            <a:rPr lang="en-US" sz="1200" i="1" spc="-1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spc="-10" baseline="0">
              <a:solidFill>
                <a:schemeClr val="dk1"/>
              </a:solidFill>
              <a:latin typeface="Tahoma" panose="020B0604030504040204" pitchFamily="34" charset="0"/>
              <a:ea typeface="Tahoma" panose="020B0604030504040204" pitchFamily="34" charset="0"/>
              <a:cs typeface="Tahoma" panose="020B0604030504040204" pitchFamily="34" charset="0"/>
            </a:rPr>
            <a:t>of </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competing psychosocial priorities. </a:t>
          </a:r>
        </a:p>
        <a:p>
          <a:pPr marL="0" indent="0" algn="l">
            <a:lnSpc>
              <a:spcPct val="100000"/>
            </a:lnSpc>
            <a:buNone/>
          </a:pP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encouraging wisdom of mutual responsibilities, </a:t>
          </a:r>
        </a:p>
        <a:p>
          <a:pPr marL="457200" lvl="1" indent="0" algn="l">
            <a:lnSpc>
              <a:spcPct val="100000"/>
            </a:lnSpc>
            <a:spcAft>
              <a:spcPts val="400"/>
            </a:spcAft>
            <a:buNone/>
          </a:pP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it pits your needs against others. </a:t>
          </a:r>
        </a:p>
        <a:p>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Instead of inspiring us to be generous and love one another, </a:t>
          </a:r>
        </a:p>
        <a:p>
          <a:pPr lvl="1">
            <a:spcAft>
              <a:spcPts val="0"/>
            </a:spcAft>
          </a:pPr>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it goads us to demand of others and hate them for not caving, </a:t>
          </a:r>
        </a:p>
        <a:p>
          <a:pPr lvl="1">
            <a:spcAft>
              <a:spcPts val="400"/>
            </a:spcAft>
          </a:pPr>
          <a:r>
            <a:rPr lang="en-US" sz="1200" kern="1200" baseline="0">
              <a:solidFill>
                <a:schemeClr val="dk1"/>
              </a:solidFill>
              <a:latin typeface="Tahoma" panose="020B0604030504040204" pitchFamily="34" charset="0"/>
              <a:ea typeface="Tahoma" panose="020B0604030504040204" pitchFamily="34" charset="0"/>
              <a:cs typeface="Tahoma" panose="020B0604030504040204" pitchFamily="34" charset="0"/>
            </a:rPr>
            <a:t>and now to hate elites for not knowing our specific needs. </a:t>
          </a:r>
        </a:p>
        <a:p>
          <a:pPr marL="0" indent="0" algn="l">
            <a:lnSpc>
              <a:spcPct val="100000"/>
            </a:lnSpc>
            <a:buNone/>
          </a:pP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Popular generalizing leads us all astray</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So let's </a:t>
          </a:r>
          <a:r>
            <a:rPr lang="en-US" sz="1200" b="1" baseline="0">
              <a:ln>
                <a:solidFill>
                  <a:srgbClr val="C00000"/>
                </a:solidFill>
              </a:ln>
              <a:solidFill>
                <a:srgbClr val="FFCCCC"/>
              </a:solidFill>
              <a:effectLst>
                <a:glow rad="25400">
                  <a:srgbClr val="FF7171"/>
                </a:glow>
              </a:effectLst>
              <a:latin typeface="Tahoma" panose="020B0604030504040204" pitchFamily="34" charset="0"/>
              <a:ea typeface="Tahoma" panose="020B0604030504040204" pitchFamily="34" charset="0"/>
              <a:cs typeface="Tahoma" panose="020B0604030504040204" pitchFamily="34" charset="0"/>
            </a:rPr>
            <a:t>STOP</a:t>
          </a:r>
          <a:r>
            <a:rPr lang="en-US" sz="1200" baseline="0">
              <a:solidFill>
                <a:schemeClr val="dk1"/>
              </a:solidFill>
              <a:latin typeface="Tahoma" panose="020B0604030504040204" pitchFamily="34" charset="0"/>
              <a:ea typeface="Tahoma" panose="020B0604030504040204" pitchFamily="34" charset="0"/>
              <a:cs typeface="Tahoma" panose="020B0604030504040204" pitchFamily="34" charset="0"/>
            </a:rPr>
            <a:t> all this hating!</a:t>
          </a:r>
        </a:p>
      </xdr:txBody>
    </xdr:sp>
    <xdr:clientData/>
  </xdr:twoCellAnchor>
  <xdr:twoCellAnchor>
    <xdr:from>
      <xdr:col>0</xdr:col>
      <xdr:colOff>106680</xdr:colOff>
      <xdr:row>975</xdr:row>
      <xdr:rowOff>167640</xdr:rowOff>
    </xdr:from>
    <xdr:to>
      <xdr:col>12</xdr:col>
      <xdr:colOff>480060</xdr:colOff>
      <xdr:row>976</xdr:row>
      <xdr:rowOff>175260</xdr:rowOff>
    </xdr:to>
    <xdr:sp macro="" textlink="">
      <xdr:nvSpPr>
        <xdr:cNvPr id="2589" name="TextBox 2588">
          <a:extLst>
            <a:ext uri="{FF2B5EF4-FFF2-40B4-BE49-F238E27FC236}">
              <a16:creationId xmlns:a16="http://schemas.microsoft.com/office/drawing/2014/main" id="{14E8013E-E997-45D0-9EDA-85FD102CD1EF}"/>
            </a:ext>
          </a:extLst>
        </xdr:cNvPr>
        <xdr:cNvSpPr txBox="1"/>
      </xdr:nvSpPr>
      <xdr:spPr>
        <a:xfrm>
          <a:off x="106680" y="180609240"/>
          <a:ext cx="594360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ln>
                <a:solidFill>
                  <a:schemeClr val="tx1"/>
                </a:solidFill>
              </a:ln>
              <a:latin typeface="Tahoma" panose="020B0604030504040204" pitchFamily="34" charset="0"/>
              <a:ea typeface="Tahoma" panose="020B0604030504040204" pitchFamily="34" charset="0"/>
              <a:cs typeface="Tahoma" panose="020B0604030504040204" pitchFamily="34" charset="0"/>
            </a:rPr>
            <a:t>Harmony Politics </a:t>
          </a:r>
          <a:r>
            <a:rPr lang="en-US" sz="1200" b="0" baseline="0">
              <a:latin typeface="Tahoma" panose="020B0604030504040204" pitchFamily="34" charset="0"/>
              <a:ea typeface="Tahoma" panose="020B0604030504040204" pitchFamily="34" charset="0"/>
              <a:cs typeface="Tahoma" panose="020B0604030504040204" pitchFamily="34" charset="0"/>
            </a:rPr>
            <a:t>is not for everyone. It </a:t>
          </a:r>
          <a:r>
            <a:rPr lang="en-US" sz="1200" baseline="0">
              <a:latin typeface="Tahoma" panose="020B0604030504040204" pitchFamily="34" charset="0"/>
              <a:ea typeface="Tahoma" panose="020B0604030504040204" pitchFamily="34" charset="0"/>
              <a:cs typeface="Tahoma" panose="020B0604030504040204" pitchFamily="34" charset="0"/>
            </a:rPr>
            <a:t>upends the status quo you may depend upon.</a:t>
          </a:r>
        </a:p>
      </xdr:txBody>
    </xdr:sp>
    <xdr:clientData/>
  </xdr:twoCellAnchor>
  <xdr:twoCellAnchor>
    <xdr:from>
      <xdr:col>0</xdr:col>
      <xdr:colOff>114300</xdr:colOff>
      <xdr:row>977</xdr:row>
      <xdr:rowOff>38100</xdr:rowOff>
    </xdr:from>
    <xdr:to>
      <xdr:col>5</xdr:col>
      <xdr:colOff>457200</xdr:colOff>
      <xdr:row>978</xdr:row>
      <xdr:rowOff>243840</xdr:rowOff>
    </xdr:to>
    <xdr:sp macro="" textlink="">
      <xdr:nvSpPr>
        <xdr:cNvPr id="2592" name="TextBox 2591">
          <a:extLst>
            <a:ext uri="{FF2B5EF4-FFF2-40B4-BE49-F238E27FC236}">
              <a16:creationId xmlns:a16="http://schemas.microsoft.com/office/drawing/2014/main" id="{3DB7B0C9-341F-4FA5-A24C-FEF8F0900026}"/>
            </a:ext>
          </a:extLst>
        </xdr:cNvPr>
        <xdr:cNvSpPr txBox="1"/>
      </xdr:nvSpPr>
      <xdr:spPr>
        <a:xfrm>
          <a:off x="114300" y="180982620"/>
          <a:ext cx="244602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US" sz="1100" baseline="0">
              <a:latin typeface="Tahoma" panose="020B0604030504040204" pitchFamily="34" charset="0"/>
              <a:ea typeface="Tahoma" panose="020B0604030504040204" pitchFamily="34" charset="0"/>
              <a:cs typeface="Tahoma" panose="020B0604030504040204" pitchFamily="34" charset="0"/>
            </a:rPr>
            <a:t>Select how ready, willing and able you are to try this radically different path.</a:t>
          </a:r>
        </a:p>
      </xdr:txBody>
    </xdr:sp>
    <xdr:clientData/>
  </xdr:twoCellAnchor>
  <xdr:twoCellAnchor>
    <xdr:from>
      <xdr:col>1</xdr:col>
      <xdr:colOff>0</xdr:colOff>
      <xdr:row>1044</xdr:row>
      <xdr:rowOff>91440</xdr:rowOff>
    </xdr:from>
    <xdr:to>
      <xdr:col>13</xdr:col>
      <xdr:colOff>0</xdr:colOff>
      <xdr:row>1045</xdr:row>
      <xdr:rowOff>175260</xdr:rowOff>
    </xdr:to>
    <xdr:sp macro="" textlink="">
      <xdr:nvSpPr>
        <xdr:cNvPr id="2594" name="TextBox 2593">
          <a:extLst>
            <a:ext uri="{FF2B5EF4-FFF2-40B4-BE49-F238E27FC236}">
              <a16:creationId xmlns:a16="http://schemas.microsoft.com/office/drawing/2014/main" id="{7AD78468-C6F2-4E9A-B879-E0BE646694D4}"/>
            </a:ext>
          </a:extLst>
        </xdr:cNvPr>
        <xdr:cNvSpPr txBox="1"/>
      </xdr:nvSpPr>
      <xdr:spPr>
        <a:xfrm>
          <a:off x="121920" y="195201540"/>
          <a:ext cx="594360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20" baseline="0">
              <a:latin typeface="Tahoma" panose="020B0604030504040204" pitchFamily="34" charset="0"/>
              <a:ea typeface="Tahoma" panose="020B0604030504040204" pitchFamily="34" charset="0"/>
              <a:cs typeface="Tahoma" panose="020B0604030504040204" pitchFamily="34" charset="0"/>
            </a:rPr>
            <a:t>Select one of the eight political issues from this dropdown list. Then read its content below.</a:t>
          </a:r>
          <a:endParaRPr lang="en-US" sz="1200" spc="-20" baseline="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970</xdr:row>
      <xdr:rowOff>60960</xdr:rowOff>
    </xdr:from>
    <xdr:to>
      <xdr:col>6</xdr:col>
      <xdr:colOff>358140</xdr:colOff>
      <xdr:row>974</xdr:row>
      <xdr:rowOff>198120</xdr:rowOff>
    </xdr:to>
    <xdr:sp macro="" textlink="">
      <xdr:nvSpPr>
        <xdr:cNvPr id="2608" name="TextBox 2607">
          <a:extLst>
            <a:ext uri="{FF2B5EF4-FFF2-40B4-BE49-F238E27FC236}">
              <a16:creationId xmlns:a16="http://schemas.microsoft.com/office/drawing/2014/main" id="{A7BC4EB1-54DA-43B4-B5AB-252E0322A0AD}"/>
            </a:ext>
          </a:extLst>
        </xdr:cNvPr>
        <xdr:cNvSpPr txBox="1"/>
      </xdr:nvSpPr>
      <xdr:spPr>
        <a:xfrm>
          <a:off x="121920" y="179245260"/>
          <a:ext cx="2834640" cy="1143000"/>
        </a:xfrm>
        <a:prstGeom prst="rect">
          <a:avLst/>
        </a:prstGeom>
        <a:solidFill>
          <a:srgbClr val="E1C8FF"/>
        </a:solidFill>
        <a:ln w="381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91440" bIns="0" rtlCol="0" anchor="t"/>
        <a:lstStyle/>
        <a:p>
          <a:pPr algn="r">
            <a:spcAft>
              <a:spcPts val="400"/>
            </a:spcAft>
          </a:pPr>
          <a:r>
            <a:rPr lang="en-US" sz="2000" b="1" baseline="0">
              <a:solidFill>
                <a:srgbClr val="660066"/>
              </a:solidFill>
              <a:effectLst>
                <a:outerShdw blurRad="50800" dist="38100" dir="2700000" algn="tl"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Divisive politics</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Argues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defensively to avoid pain</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Rejects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expressed differences </a:t>
          </a:r>
        </a:p>
        <a:p>
          <a:pPr algn="r">
            <a:spcBef>
              <a:spcPts val="200"/>
            </a:spcBef>
          </a:pPr>
          <a:r>
            <a:rPr lang="en-US" sz="1400" b="1" baseline="0">
              <a:solidFill>
                <a:srgbClr val="3C1E5A"/>
              </a:solidFill>
              <a:latin typeface="Tahoma" panose="020B0604030504040204" pitchFamily="34" charset="0"/>
              <a:ea typeface="Tahoma" panose="020B0604030504040204" pitchFamily="34" charset="0"/>
              <a:cs typeface="Tahoma" panose="020B0604030504040204" pitchFamily="34" charset="0"/>
            </a:rPr>
            <a:t>Demands</a:t>
          </a:r>
          <a:r>
            <a:rPr lang="en-US" sz="1400" baseline="0">
              <a:solidFill>
                <a:srgbClr val="3C1E5A"/>
              </a:solidFill>
              <a:latin typeface="Tahoma" panose="020B0604030504040204" pitchFamily="34" charset="0"/>
              <a:ea typeface="Tahoma" panose="020B0604030504040204" pitchFamily="34" charset="0"/>
              <a:cs typeface="Tahoma" panose="020B0604030504040204" pitchFamily="34" charset="0"/>
            </a:rPr>
            <a:t> consensus agreement </a:t>
          </a:r>
          <a:endParaRPr lang="en-US" sz="1200" baseline="0">
            <a:solidFill>
              <a:srgbClr val="3C1E5A"/>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99060</xdr:colOff>
      <xdr:row>970</xdr:row>
      <xdr:rowOff>68580</xdr:rowOff>
    </xdr:from>
    <xdr:to>
      <xdr:col>12</xdr:col>
      <xdr:colOff>457200</xdr:colOff>
      <xdr:row>974</xdr:row>
      <xdr:rowOff>205740</xdr:rowOff>
    </xdr:to>
    <xdr:sp macro="" textlink="">
      <xdr:nvSpPr>
        <xdr:cNvPr id="2609" name="TextBox 2608">
          <a:extLst>
            <a:ext uri="{FF2B5EF4-FFF2-40B4-BE49-F238E27FC236}">
              <a16:creationId xmlns:a16="http://schemas.microsoft.com/office/drawing/2014/main" id="{6D6AC90C-3793-4341-8CEB-318F8B4A90DD}"/>
            </a:ext>
          </a:extLst>
        </xdr:cNvPr>
        <xdr:cNvSpPr txBox="1"/>
      </xdr:nvSpPr>
      <xdr:spPr>
        <a:xfrm>
          <a:off x="3192780" y="179252880"/>
          <a:ext cx="2834640" cy="1143000"/>
        </a:xfrm>
        <a:prstGeom prst="rect">
          <a:avLst/>
        </a:prstGeom>
        <a:solidFill>
          <a:srgbClr val="A0FFCD"/>
        </a:solidFill>
        <a:ln w="38100" cmpd="sng">
          <a:solidFill>
            <a:schemeClr val="bg1"/>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91440" tIns="0" rIns="0" bIns="0" rtlCol="0" anchor="t"/>
        <a:lstStyle/>
        <a:p>
          <a:pPr>
            <a:spcAft>
              <a:spcPts val="400"/>
            </a:spcAft>
          </a:pPr>
          <a:r>
            <a:rPr lang="en-US" sz="2000" b="1" baseline="0">
              <a:solidFill>
                <a:srgbClr val="009641"/>
              </a:solidFill>
              <a:effectLst>
                <a:outerShdw blurRad="50800" dist="38100" dir="8100000" algn="tr"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rPr>
            <a:t>Harmony Politics</a:t>
          </a:r>
          <a:endParaRPr lang="en-US" sz="1600" b="1" baseline="0">
            <a:solidFill>
              <a:srgbClr val="009641"/>
            </a:solidFill>
            <a:effectLst>
              <a:outerShdw blurRad="50800" dist="38100" dir="8100000" algn="tr" rotWithShape="0">
                <a:prstClr val="black">
                  <a:alpha val="40000"/>
                </a:prstClr>
              </a:outerShdw>
            </a:effectLst>
            <a:latin typeface="Verdana" panose="020B0604030504040204" pitchFamily="34" charset="0"/>
            <a:ea typeface="Verdana" panose="020B0604030504040204" pitchFamily="34" charset="0"/>
            <a:cs typeface="Tahoma" panose="020B0604030504040204" pitchFamily="34" charset="0"/>
          </a:endParaRP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Listens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for needs to remove pain</a:t>
          </a: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Affirms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different need priorities</a:t>
          </a:r>
        </a:p>
        <a:p>
          <a:pPr>
            <a:spcBef>
              <a:spcPts val="200"/>
            </a:spcBef>
          </a:pPr>
          <a:r>
            <a:rPr lang="en-US" sz="1400" b="1" baseline="0">
              <a:solidFill>
                <a:srgbClr val="004623"/>
              </a:solidFill>
              <a:latin typeface="Tahoma" panose="020B0604030504040204" pitchFamily="34" charset="0"/>
              <a:ea typeface="Tahoma" panose="020B0604030504040204" pitchFamily="34" charset="0"/>
              <a:cs typeface="Tahoma" panose="020B0604030504040204" pitchFamily="34" charset="0"/>
            </a:rPr>
            <a:t>Offers</a:t>
          </a:r>
          <a:r>
            <a:rPr lang="en-US" sz="1400" baseline="0">
              <a:solidFill>
                <a:srgbClr val="004623"/>
              </a:solidFill>
              <a:latin typeface="Tahoma" panose="020B0604030504040204" pitchFamily="34" charset="0"/>
              <a:ea typeface="Tahoma" panose="020B0604030504040204" pitchFamily="34" charset="0"/>
              <a:cs typeface="Tahoma" panose="020B0604030504040204" pitchFamily="34" charset="0"/>
            </a:rPr>
            <a:t> empathy &amp; understanding</a:t>
          </a:r>
        </a:p>
      </xdr:txBody>
    </xdr:sp>
    <xdr:clientData/>
  </xdr:twoCellAnchor>
  <xdr:twoCellAnchor>
    <xdr:from>
      <xdr:col>1</xdr:col>
      <xdr:colOff>7620</xdr:colOff>
      <xdr:row>358</xdr:row>
      <xdr:rowOff>7620</xdr:rowOff>
    </xdr:from>
    <xdr:to>
      <xdr:col>13</xdr:col>
      <xdr:colOff>7620</xdr:colOff>
      <xdr:row>360</xdr:row>
      <xdr:rowOff>129540</xdr:rowOff>
    </xdr:to>
    <xdr:sp macro="" textlink="">
      <xdr:nvSpPr>
        <xdr:cNvPr id="2624" name="You believe whatever serves your needs.">
          <a:extLst>
            <a:ext uri="{FF2B5EF4-FFF2-40B4-BE49-F238E27FC236}">
              <a16:creationId xmlns:a16="http://schemas.microsoft.com/office/drawing/2014/main" id="{5B36886B-6774-42BB-8901-AF867E2111E8}"/>
            </a:ext>
          </a:extLst>
        </xdr:cNvPr>
        <xdr:cNvSpPr txBox="1">
          <a:spLocks/>
        </xdr:cNvSpPr>
      </xdr:nvSpPr>
      <xdr:spPr>
        <a:xfrm>
          <a:off x="129540" y="66446400"/>
          <a:ext cx="5943600" cy="472440"/>
        </a:xfrm>
        <a:prstGeom prst="rect">
          <a:avLst/>
        </a:prstGeom>
      </xdr:spPr>
      <xdr:txBody>
        <a:bodyPr vert="horz" wrap="square" lIns="0" tIns="45720" rIns="0" bIns="45720"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ts val="2000"/>
            </a:lnSpc>
            <a:buNone/>
          </a:pPr>
          <a:r>
            <a:rPr lang="en-US" sz="1600" b="1" spc="-1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If you can't change your prioritized needs for</a:t>
          </a:r>
          <a:r>
            <a:rPr lang="en-US" sz="1600" b="1" spc="-1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 them,</a:t>
          </a:r>
          <a:r>
            <a:rPr lang="en-US" sz="1600" b="1" spc="-3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 </a:t>
          </a:r>
          <a:r>
            <a:rPr lang="en-US" sz="1600" b="1" spc="-5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rPr>
            <a:t>why must they change their prioritized needs for you?</a:t>
          </a:r>
          <a:endParaRPr lang="en-US" sz="1600" spc="-50" baseline="0">
            <a:ln>
              <a:solidFill>
                <a:srgbClr val="A0FFCD"/>
              </a:solidFill>
            </a:ln>
            <a:solidFill>
              <a:srgbClr val="006600"/>
            </a:solidFill>
            <a:effectLst>
              <a:glow rad="76200">
                <a:schemeClr val="bg1"/>
              </a:glow>
            </a:effectLst>
            <a:latin typeface="Arial Black" panose="020B0A04020102020204" pitchFamily="34" charset="0"/>
            <a:ea typeface="Tahoma" panose="020B0604030504040204" pitchFamily="34" charset="0"/>
            <a:cs typeface="Tahoma" panose="020B0604030504040204" pitchFamily="34" charset="0"/>
          </a:endParaRPr>
        </a:p>
      </xdr:txBody>
    </xdr:sp>
    <xdr:clientData/>
  </xdr:twoCellAnchor>
  <xdr:twoCellAnchor>
    <xdr:from>
      <xdr:col>14</xdr:col>
      <xdr:colOff>91440</xdr:colOff>
      <xdr:row>61</xdr:row>
      <xdr:rowOff>186690</xdr:rowOff>
    </xdr:from>
    <xdr:to>
      <xdr:col>15</xdr:col>
      <xdr:colOff>320040</xdr:colOff>
      <xdr:row>64</xdr:row>
      <xdr:rowOff>5746</xdr:rowOff>
    </xdr:to>
    <xdr:grpSp>
      <xdr:nvGrpSpPr>
        <xdr:cNvPr id="2841" name="Group 2840">
          <a:extLst>
            <a:ext uri="{FF2B5EF4-FFF2-40B4-BE49-F238E27FC236}">
              <a16:creationId xmlns:a16="http://schemas.microsoft.com/office/drawing/2014/main" id="{E0CA9DA8-7CBF-44A2-A722-0F1A023D8542}"/>
            </a:ext>
          </a:extLst>
        </xdr:cNvPr>
        <xdr:cNvGrpSpPr/>
      </xdr:nvGrpSpPr>
      <xdr:grpSpPr>
        <a:xfrm>
          <a:off x="6278880" y="12653010"/>
          <a:ext cx="350520" cy="390556"/>
          <a:chOff x="6393180" y="135504780"/>
          <a:chExt cx="350520" cy="390556"/>
        </a:xfrm>
      </xdr:grpSpPr>
      <xdr:sp macro="" textlink="">
        <xdr:nvSpPr>
          <xdr:cNvPr id="2842" name="Rectangle: Rounded Corners 2841">
            <a:extLst>
              <a:ext uri="{FF2B5EF4-FFF2-40B4-BE49-F238E27FC236}">
                <a16:creationId xmlns:a16="http://schemas.microsoft.com/office/drawing/2014/main" id="{BCF56BB0-F587-4EDF-9709-C8D1D50123EA}"/>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43" name="Rectangle 2842">
            <a:extLst>
              <a:ext uri="{FF2B5EF4-FFF2-40B4-BE49-F238E27FC236}">
                <a16:creationId xmlns:a16="http://schemas.microsoft.com/office/drawing/2014/main" id="{F99BF0CE-6019-4D12-8309-74A3E4B8F68A}"/>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7</xdr:row>
      <xdr:rowOff>9899</xdr:rowOff>
    </xdr:from>
    <xdr:to>
      <xdr:col>12</xdr:col>
      <xdr:colOff>164522</xdr:colOff>
      <xdr:row>7</xdr:row>
      <xdr:rowOff>172636</xdr:rowOff>
    </xdr:to>
    <xdr:grpSp>
      <xdr:nvGrpSpPr>
        <xdr:cNvPr id="2889" name="Group 2888">
          <a:extLst>
            <a:ext uri="{FF2B5EF4-FFF2-40B4-BE49-F238E27FC236}">
              <a16:creationId xmlns:a16="http://schemas.microsoft.com/office/drawing/2014/main" id="{54167ED7-C490-425B-995D-36BC073370E1}"/>
            </a:ext>
          </a:extLst>
        </xdr:cNvPr>
        <xdr:cNvGrpSpPr/>
      </xdr:nvGrpSpPr>
      <xdr:grpSpPr>
        <a:xfrm>
          <a:off x="5617338" y="1914899"/>
          <a:ext cx="117404" cy="162737"/>
          <a:chOff x="6496416" y="135471422"/>
          <a:chExt cx="117279" cy="159032"/>
        </a:xfrm>
      </xdr:grpSpPr>
      <xdr:sp macro="" textlink="">
        <xdr:nvSpPr>
          <xdr:cNvPr id="2890" name="Rectangle: Rounded Corners 2889">
            <a:extLst>
              <a:ext uri="{FF2B5EF4-FFF2-40B4-BE49-F238E27FC236}">
                <a16:creationId xmlns:a16="http://schemas.microsoft.com/office/drawing/2014/main" id="{4171D482-4C0A-4D14-980A-CB34FC561F54}"/>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91" name="Rectangle 2890">
            <a:extLst>
              <a:ext uri="{FF2B5EF4-FFF2-40B4-BE49-F238E27FC236}">
                <a16:creationId xmlns:a16="http://schemas.microsoft.com/office/drawing/2014/main" id="{B006DE1C-D8B7-420C-83AA-A93F0D97D696}"/>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xdr:col>
      <xdr:colOff>253380</xdr:colOff>
      <xdr:row>896</xdr:row>
      <xdr:rowOff>167640</xdr:rowOff>
    </xdr:from>
    <xdr:to>
      <xdr:col>12</xdr:col>
      <xdr:colOff>291480</xdr:colOff>
      <xdr:row>900</xdr:row>
      <xdr:rowOff>106680</xdr:rowOff>
    </xdr:to>
    <xdr:sp macro="" textlink="">
      <xdr:nvSpPr>
        <xdr:cNvPr id="1851" name="TextBox 1850">
          <a:extLst>
            <a:ext uri="{FF2B5EF4-FFF2-40B4-BE49-F238E27FC236}">
              <a16:creationId xmlns:a16="http://schemas.microsoft.com/office/drawing/2014/main" id="{868707FC-7D71-48A4-A765-70A66C3274D9}"/>
            </a:ext>
          </a:extLst>
        </xdr:cNvPr>
        <xdr:cNvSpPr txBox="1"/>
      </xdr:nvSpPr>
      <xdr:spPr>
        <a:xfrm>
          <a:off x="375300" y="174124620"/>
          <a:ext cx="5486400" cy="64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baseline="0">
              <a:solidFill>
                <a:srgbClr val="EBDCFF"/>
              </a:solidFill>
              <a:latin typeface="Tahoma" panose="020B0604030504040204" pitchFamily="34" charset="0"/>
              <a:ea typeface="Tahoma" panose="020B0604030504040204" pitchFamily="34" charset="0"/>
              <a:cs typeface="Tahoma" panose="020B0604030504040204" pitchFamily="34" charset="0"/>
            </a:rPr>
            <a:t>Responsibility is response-ability, </a:t>
          </a:r>
        </a:p>
        <a:p>
          <a:pPr algn="ctr"/>
          <a:r>
            <a:rPr lang="en-US" sz="1600" b="1" spc="-40" baseline="0">
              <a:solidFill>
                <a:srgbClr val="EBDCFF"/>
              </a:solidFill>
              <a:latin typeface="Tahoma" panose="020B0604030504040204" pitchFamily="34" charset="0"/>
              <a:ea typeface="Tahoma" panose="020B0604030504040204" pitchFamily="34" charset="0"/>
              <a:cs typeface="Tahoma" panose="020B0604030504040204" pitchFamily="34" charset="0"/>
            </a:rPr>
            <a:t>the ability to respond to specific needs.</a:t>
          </a:r>
        </a:p>
      </xdr:txBody>
    </xdr:sp>
    <xdr:clientData/>
  </xdr:twoCellAnchor>
  <xdr:twoCellAnchor>
    <xdr:from>
      <xdr:col>14</xdr:col>
      <xdr:colOff>91440</xdr:colOff>
      <xdr:row>128</xdr:row>
      <xdr:rowOff>57150</xdr:rowOff>
    </xdr:from>
    <xdr:to>
      <xdr:col>15</xdr:col>
      <xdr:colOff>320040</xdr:colOff>
      <xdr:row>129</xdr:row>
      <xdr:rowOff>196246</xdr:rowOff>
    </xdr:to>
    <xdr:grpSp>
      <xdr:nvGrpSpPr>
        <xdr:cNvPr id="1860" name="Group 1859">
          <a:extLst>
            <a:ext uri="{FF2B5EF4-FFF2-40B4-BE49-F238E27FC236}">
              <a16:creationId xmlns:a16="http://schemas.microsoft.com/office/drawing/2014/main" id="{7B413C72-FAFA-4A04-B0AD-72A1ECA5A1EC}"/>
            </a:ext>
          </a:extLst>
        </xdr:cNvPr>
        <xdr:cNvGrpSpPr/>
      </xdr:nvGrpSpPr>
      <xdr:grpSpPr>
        <a:xfrm>
          <a:off x="6278880" y="27512010"/>
          <a:ext cx="350520" cy="390556"/>
          <a:chOff x="6393180" y="135504780"/>
          <a:chExt cx="350520" cy="390556"/>
        </a:xfrm>
      </xdr:grpSpPr>
      <xdr:sp macro="" textlink="">
        <xdr:nvSpPr>
          <xdr:cNvPr id="1861" name="Rectangle: Rounded Corners 1860">
            <a:extLst>
              <a:ext uri="{FF2B5EF4-FFF2-40B4-BE49-F238E27FC236}">
                <a16:creationId xmlns:a16="http://schemas.microsoft.com/office/drawing/2014/main" id="{B369DC18-2F12-451A-B95E-133E3E82BAF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2" name="Rectangle 1861">
            <a:extLst>
              <a:ext uri="{FF2B5EF4-FFF2-40B4-BE49-F238E27FC236}">
                <a16:creationId xmlns:a16="http://schemas.microsoft.com/office/drawing/2014/main" id="{B3666402-B7E6-40D1-AA7B-77FE5835743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172</xdr:row>
      <xdr:rowOff>26670</xdr:rowOff>
    </xdr:from>
    <xdr:to>
      <xdr:col>15</xdr:col>
      <xdr:colOff>320040</xdr:colOff>
      <xdr:row>172</xdr:row>
      <xdr:rowOff>417226</xdr:rowOff>
    </xdr:to>
    <xdr:grpSp>
      <xdr:nvGrpSpPr>
        <xdr:cNvPr id="1863" name="Group 1862">
          <a:extLst>
            <a:ext uri="{FF2B5EF4-FFF2-40B4-BE49-F238E27FC236}">
              <a16:creationId xmlns:a16="http://schemas.microsoft.com/office/drawing/2014/main" id="{5C595B10-0E17-4447-B7AE-6E743FE90186}"/>
            </a:ext>
          </a:extLst>
        </xdr:cNvPr>
        <xdr:cNvGrpSpPr/>
      </xdr:nvGrpSpPr>
      <xdr:grpSpPr>
        <a:xfrm>
          <a:off x="6278880" y="37395150"/>
          <a:ext cx="350520" cy="390556"/>
          <a:chOff x="6393180" y="135504780"/>
          <a:chExt cx="350520" cy="390556"/>
        </a:xfrm>
      </xdr:grpSpPr>
      <xdr:sp macro="" textlink="">
        <xdr:nvSpPr>
          <xdr:cNvPr id="1864" name="Rectangle: Rounded Corners 1863">
            <a:extLst>
              <a:ext uri="{FF2B5EF4-FFF2-40B4-BE49-F238E27FC236}">
                <a16:creationId xmlns:a16="http://schemas.microsoft.com/office/drawing/2014/main" id="{B356655D-0516-4F88-B117-1B07603E6151}"/>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5" name="Rectangle 1864">
            <a:extLst>
              <a:ext uri="{FF2B5EF4-FFF2-40B4-BE49-F238E27FC236}">
                <a16:creationId xmlns:a16="http://schemas.microsoft.com/office/drawing/2014/main" id="{B55E48F6-2EE6-4EE4-AD4A-0EA9F4D169F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201</xdr:row>
      <xdr:rowOff>26670</xdr:rowOff>
    </xdr:from>
    <xdr:to>
      <xdr:col>15</xdr:col>
      <xdr:colOff>320040</xdr:colOff>
      <xdr:row>202</xdr:row>
      <xdr:rowOff>165766</xdr:rowOff>
    </xdr:to>
    <xdr:grpSp>
      <xdr:nvGrpSpPr>
        <xdr:cNvPr id="1866" name="Group 1865">
          <a:extLst>
            <a:ext uri="{FF2B5EF4-FFF2-40B4-BE49-F238E27FC236}">
              <a16:creationId xmlns:a16="http://schemas.microsoft.com/office/drawing/2014/main" id="{1BF5CDC4-BBBE-409B-8523-8128336A2E70}"/>
            </a:ext>
          </a:extLst>
        </xdr:cNvPr>
        <xdr:cNvGrpSpPr/>
      </xdr:nvGrpSpPr>
      <xdr:grpSpPr>
        <a:xfrm>
          <a:off x="6278880" y="43308270"/>
          <a:ext cx="350520" cy="390556"/>
          <a:chOff x="6393180" y="135504780"/>
          <a:chExt cx="350520" cy="390556"/>
        </a:xfrm>
      </xdr:grpSpPr>
      <xdr:sp macro="" textlink="">
        <xdr:nvSpPr>
          <xdr:cNvPr id="1867" name="Rectangle: Rounded Corners 1866">
            <a:extLst>
              <a:ext uri="{FF2B5EF4-FFF2-40B4-BE49-F238E27FC236}">
                <a16:creationId xmlns:a16="http://schemas.microsoft.com/office/drawing/2014/main" id="{2B569688-D472-43F7-89BD-19F66C17B7A4}"/>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68" name="Rectangle 1867">
            <a:extLst>
              <a:ext uri="{FF2B5EF4-FFF2-40B4-BE49-F238E27FC236}">
                <a16:creationId xmlns:a16="http://schemas.microsoft.com/office/drawing/2014/main" id="{8BF774B3-2955-44DA-AC74-97D271A35EAA}"/>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242</xdr:row>
      <xdr:rowOff>224790</xdr:rowOff>
    </xdr:from>
    <xdr:to>
      <xdr:col>15</xdr:col>
      <xdr:colOff>320040</xdr:colOff>
      <xdr:row>244</xdr:row>
      <xdr:rowOff>112426</xdr:rowOff>
    </xdr:to>
    <xdr:grpSp>
      <xdr:nvGrpSpPr>
        <xdr:cNvPr id="1869" name="Group 1868">
          <a:extLst>
            <a:ext uri="{FF2B5EF4-FFF2-40B4-BE49-F238E27FC236}">
              <a16:creationId xmlns:a16="http://schemas.microsoft.com/office/drawing/2014/main" id="{6BAC610A-33AE-498D-B7CB-232D9233310B}"/>
            </a:ext>
          </a:extLst>
        </xdr:cNvPr>
        <xdr:cNvGrpSpPr/>
      </xdr:nvGrpSpPr>
      <xdr:grpSpPr>
        <a:xfrm>
          <a:off x="6278880" y="52536090"/>
          <a:ext cx="350520" cy="390556"/>
          <a:chOff x="6393180" y="135504780"/>
          <a:chExt cx="350520" cy="390556"/>
        </a:xfrm>
      </xdr:grpSpPr>
      <xdr:sp macro="" textlink="">
        <xdr:nvSpPr>
          <xdr:cNvPr id="1870" name="Rectangle: Rounded Corners 1869">
            <a:extLst>
              <a:ext uri="{FF2B5EF4-FFF2-40B4-BE49-F238E27FC236}">
                <a16:creationId xmlns:a16="http://schemas.microsoft.com/office/drawing/2014/main" id="{ED494E6C-DD0A-4671-926A-8C7086105F85}"/>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1" name="Rectangle 1870">
            <a:extLst>
              <a:ext uri="{FF2B5EF4-FFF2-40B4-BE49-F238E27FC236}">
                <a16:creationId xmlns:a16="http://schemas.microsoft.com/office/drawing/2014/main" id="{4E1FA8B7-7616-480F-9667-12A598656FFD}"/>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610</xdr:row>
      <xdr:rowOff>217170</xdr:rowOff>
    </xdr:from>
    <xdr:to>
      <xdr:col>15</xdr:col>
      <xdr:colOff>320040</xdr:colOff>
      <xdr:row>613</xdr:row>
      <xdr:rowOff>13366</xdr:rowOff>
    </xdr:to>
    <xdr:grpSp>
      <xdr:nvGrpSpPr>
        <xdr:cNvPr id="1872" name="Group 1871">
          <a:extLst>
            <a:ext uri="{FF2B5EF4-FFF2-40B4-BE49-F238E27FC236}">
              <a16:creationId xmlns:a16="http://schemas.microsoft.com/office/drawing/2014/main" id="{949B370E-0E5A-4CAE-8DAE-7C4983BFFFBC}"/>
            </a:ext>
          </a:extLst>
        </xdr:cNvPr>
        <xdr:cNvGrpSpPr/>
      </xdr:nvGrpSpPr>
      <xdr:grpSpPr>
        <a:xfrm>
          <a:off x="6278880" y="120811290"/>
          <a:ext cx="350520" cy="390556"/>
          <a:chOff x="6393180" y="135504780"/>
          <a:chExt cx="350520" cy="390556"/>
        </a:xfrm>
      </xdr:grpSpPr>
      <xdr:sp macro="" textlink="">
        <xdr:nvSpPr>
          <xdr:cNvPr id="1873" name="Rectangle: Rounded Corners 1872">
            <a:extLst>
              <a:ext uri="{FF2B5EF4-FFF2-40B4-BE49-F238E27FC236}">
                <a16:creationId xmlns:a16="http://schemas.microsoft.com/office/drawing/2014/main" id="{8FA914C3-1B61-4747-9614-730EFE73B82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4" name="Rectangle 1873">
            <a:extLst>
              <a:ext uri="{FF2B5EF4-FFF2-40B4-BE49-F238E27FC236}">
                <a16:creationId xmlns:a16="http://schemas.microsoft.com/office/drawing/2014/main" id="{11D4E3F1-507E-4AFC-B3F0-47EFF4E9BC7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757</xdr:row>
      <xdr:rowOff>179070</xdr:rowOff>
    </xdr:from>
    <xdr:to>
      <xdr:col>15</xdr:col>
      <xdr:colOff>320040</xdr:colOff>
      <xdr:row>759</xdr:row>
      <xdr:rowOff>66706</xdr:rowOff>
    </xdr:to>
    <xdr:grpSp>
      <xdr:nvGrpSpPr>
        <xdr:cNvPr id="1875" name="Group 1874">
          <a:extLst>
            <a:ext uri="{FF2B5EF4-FFF2-40B4-BE49-F238E27FC236}">
              <a16:creationId xmlns:a16="http://schemas.microsoft.com/office/drawing/2014/main" id="{95B707AC-631A-4D91-A8F2-983645ACBCAB}"/>
            </a:ext>
          </a:extLst>
        </xdr:cNvPr>
        <xdr:cNvGrpSpPr/>
      </xdr:nvGrpSpPr>
      <xdr:grpSpPr>
        <a:xfrm>
          <a:off x="6278880" y="148136610"/>
          <a:ext cx="350520" cy="390556"/>
          <a:chOff x="6393180" y="135504780"/>
          <a:chExt cx="350520" cy="390556"/>
        </a:xfrm>
      </xdr:grpSpPr>
      <xdr:sp macro="" textlink="">
        <xdr:nvSpPr>
          <xdr:cNvPr id="1876" name="Rectangle: Rounded Corners 1875">
            <a:extLst>
              <a:ext uri="{FF2B5EF4-FFF2-40B4-BE49-F238E27FC236}">
                <a16:creationId xmlns:a16="http://schemas.microsoft.com/office/drawing/2014/main" id="{ACAAAE96-1EBC-48BF-B2E7-442D84ABBF40}"/>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77" name="Rectangle 1876">
            <a:extLst>
              <a:ext uri="{FF2B5EF4-FFF2-40B4-BE49-F238E27FC236}">
                <a16:creationId xmlns:a16="http://schemas.microsoft.com/office/drawing/2014/main" id="{884C3D81-4742-42BF-A7E7-20C064BE0D15}"/>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976</xdr:row>
      <xdr:rowOff>247650</xdr:rowOff>
    </xdr:from>
    <xdr:to>
      <xdr:col>15</xdr:col>
      <xdr:colOff>320040</xdr:colOff>
      <xdr:row>978</xdr:row>
      <xdr:rowOff>135286</xdr:rowOff>
    </xdr:to>
    <xdr:grpSp>
      <xdr:nvGrpSpPr>
        <xdr:cNvPr id="1878" name="Group 1877">
          <a:extLst>
            <a:ext uri="{FF2B5EF4-FFF2-40B4-BE49-F238E27FC236}">
              <a16:creationId xmlns:a16="http://schemas.microsoft.com/office/drawing/2014/main" id="{731A2060-9E40-4B23-9163-01787FD417EC}"/>
            </a:ext>
          </a:extLst>
        </xdr:cNvPr>
        <xdr:cNvGrpSpPr/>
      </xdr:nvGrpSpPr>
      <xdr:grpSpPr>
        <a:xfrm>
          <a:off x="6278880" y="189505590"/>
          <a:ext cx="350520" cy="390556"/>
          <a:chOff x="6393180" y="135504780"/>
          <a:chExt cx="350520" cy="390556"/>
        </a:xfrm>
      </xdr:grpSpPr>
      <xdr:sp macro="" textlink="">
        <xdr:nvSpPr>
          <xdr:cNvPr id="1879" name="Rectangle: Rounded Corners 1878">
            <a:extLst>
              <a:ext uri="{FF2B5EF4-FFF2-40B4-BE49-F238E27FC236}">
                <a16:creationId xmlns:a16="http://schemas.microsoft.com/office/drawing/2014/main" id="{E2CB51DA-11CA-4A5F-85AD-E252578B839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0" name="Rectangle 1879">
            <a:extLst>
              <a:ext uri="{FF2B5EF4-FFF2-40B4-BE49-F238E27FC236}">
                <a16:creationId xmlns:a16="http://schemas.microsoft.com/office/drawing/2014/main" id="{06574D60-1A98-430A-86E9-8452A6E6C2A0}"/>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1045</xdr:row>
      <xdr:rowOff>148590</xdr:rowOff>
    </xdr:from>
    <xdr:to>
      <xdr:col>15</xdr:col>
      <xdr:colOff>320040</xdr:colOff>
      <xdr:row>1046</xdr:row>
      <xdr:rowOff>356266</xdr:rowOff>
    </xdr:to>
    <xdr:grpSp>
      <xdr:nvGrpSpPr>
        <xdr:cNvPr id="1881" name="Group 1880">
          <a:extLst>
            <a:ext uri="{FF2B5EF4-FFF2-40B4-BE49-F238E27FC236}">
              <a16:creationId xmlns:a16="http://schemas.microsoft.com/office/drawing/2014/main" id="{BBD464FD-3AD4-4376-B088-C9C95CBFFB58}"/>
            </a:ext>
          </a:extLst>
        </xdr:cNvPr>
        <xdr:cNvGrpSpPr/>
      </xdr:nvGrpSpPr>
      <xdr:grpSpPr>
        <a:xfrm>
          <a:off x="6278880" y="204036930"/>
          <a:ext cx="350520" cy="390556"/>
          <a:chOff x="6393180" y="135504780"/>
          <a:chExt cx="350520" cy="390556"/>
        </a:xfrm>
      </xdr:grpSpPr>
      <xdr:sp macro="" textlink="">
        <xdr:nvSpPr>
          <xdr:cNvPr id="1882" name="Rectangle: Rounded Corners 1881">
            <a:extLst>
              <a:ext uri="{FF2B5EF4-FFF2-40B4-BE49-F238E27FC236}">
                <a16:creationId xmlns:a16="http://schemas.microsoft.com/office/drawing/2014/main" id="{3A2ACB41-5E1F-4D32-B9AF-5A6C1073BDD9}"/>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3" name="Rectangle 1882">
            <a:extLst>
              <a:ext uri="{FF2B5EF4-FFF2-40B4-BE49-F238E27FC236}">
                <a16:creationId xmlns:a16="http://schemas.microsoft.com/office/drawing/2014/main" id="{3AB3592C-3A6F-4CD2-9C94-E8F873DF1F4F}"/>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1137</xdr:row>
      <xdr:rowOff>186690</xdr:rowOff>
    </xdr:from>
    <xdr:to>
      <xdr:col>15</xdr:col>
      <xdr:colOff>320040</xdr:colOff>
      <xdr:row>1139</xdr:row>
      <xdr:rowOff>158146</xdr:rowOff>
    </xdr:to>
    <xdr:grpSp>
      <xdr:nvGrpSpPr>
        <xdr:cNvPr id="1887" name="Group 1886">
          <a:extLst>
            <a:ext uri="{FF2B5EF4-FFF2-40B4-BE49-F238E27FC236}">
              <a16:creationId xmlns:a16="http://schemas.microsoft.com/office/drawing/2014/main" id="{03977D38-EAAB-4BCF-B09F-8E3B8D0C62CE}"/>
            </a:ext>
          </a:extLst>
        </xdr:cNvPr>
        <xdr:cNvGrpSpPr/>
      </xdr:nvGrpSpPr>
      <xdr:grpSpPr>
        <a:xfrm>
          <a:off x="6278880" y="226714050"/>
          <a:ext cx="350520" cy="390556"/>
          <a:chOff x="6393180" y="135504780"/>
          <a:chExt cx="350520" cy="390556"/>
        </a:xfrm>
      </xdr:grpSpPr>
      <xdr:sp macro="" textlink="">
        <xdr:nvSpPr>
          <xdr:cNvPr id="1888" name="Rectangle: Rounded Corners 1887">
            <a:extLst>
              <a:ext uri="{FF2B5EF4-FFF2-40B4-BE49-F238E27FC236}">
                <a16:creationId xmlns:a16="http://schemas.microsoft.com/office/drawing/2014/main" id="{DF87ADE9-610B-4017-AB79-0AD8C28D8B4F}"/>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9" name="Rectangle 1888">
            <a:extLst>
              <a:ext uri="{FF2B5EF4-FFF2-40B4-BE49-F238E27FC236}">
                <a16:creationId xmlns:a16="http://schemas.microsoft.com/office/drawing/2014/main" id="{1F8BF0DC-4748-4B6A-AE36-673C1840C1C3}"/>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1174</xdr:row>
      <xdr:rowOff>171450</xdr:rowOff>
    </xdr:from>
    <xdr:to>
      <xdr:col>15</xdr:col>
      <xdr:colOff>320040</xdr:colOff>
      <xdr:row>1177</xdr:row>
      <xdr:rowOff>20986</xdr:rowOff>
    </xdr:to>
    <xdr:grpSp>
      <xdr:nvGrpSpPr>
        <xdr:cNvPr id="1892" name="Group 1891">
          <a:extLst>
            <a:ext uri="{FF2B5EF4-FFF2-40B4-BE49-F238E27FC236}">
              <a16:creationId xmlns:a16="http://schemas.microsoft.com/office/drawing/2014/main" id="{93733A61-D0D5-473E-BDBE-9026F254ECAF}"/>
            </a:ext>
          </a:extLst>
        </xdr:cNvPr>
        <xdr:cNvGrpSpPr/>
      </xdr:nvGrpSpPr>
      <xdr:grpSpPr>
        <a:xfrm>
          <a:off x="6278880" y="234875070"/>
          <a:ext cx="350520" cy="390556"/>
          <a:chOff x="6393180" y="135504780"/>
          <a:chExt cx="350520" cy="390556"/>
        </a:xfrm>
      </xdr:grpSpPr>
      <xdr:sp macro="" textlink="">
        <xdr:nvSpPr>
          <xdr:cNvPr id="1893" name="Rectangle: Rounded Corners 1892">
            <a:extLst>
              <a:ext uri="{FF2B5EF4-FFF2-40B4-BE49-F238E27FC236}">
                <a16:creationId xmlns:a16="http://schemas.microsoft.com/office/drawing/2014/main" id="{183B2ADA-4A9B-473B-A442-ECC6B0FD377E}"/>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97" name="Rectangle 1896">
            <a:extLst>
              <a:ext uri="{FF2B5EF4-FFF2-40B4-BE49-F238E27FC236}">
                <a16:creationId xmlns:a16="http://schemas.microsoft.com/office/drawing/2014/main" id="{16D8245B-58AA-4766-AFBF-144B255C819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1316</xdr:row>
      <xdr:rowOff>3810</xdr:rowOff>
    </xdr:from>
    <xdr:to>
      <xdr:col>15</xdr:col>
      <xdr:colOff>320040</xdr:colOff>
      <xdr:row>1317</xdr:row>
      <xdr:rowOff>181006</xdr:rowOff>
    </xdr:to>
    <xdr:grpSp>
      <xdr:nvGrpSpPr>
        <xdr:cNvPr id="1898" name="Group 1897">
          <a:extLst>
            <a:ext uri="{FF2B5EF4-FFF2-40B4-BE49-F238E27FC236}">
              <a16:creationId xmlns:a16="http://schemas.microsoft.com/office/drawing/2014/main" id="{D1478DB5-D738-4F25-98FB-8106D719E471}"/>
            </a:ext>
          </a:extLst>
        </xdr:cNvPr>
        <xdr:cNvGrpSpPr/>
      </xdr:nvGrpSpPr>
      <xdr:grpSpPr>
        <a:xfrm>
          <a:off x="6278880" y="260409690"/>
          <a:ext cx="350520" cy="390556"/>
          <a:chOff x="6393180" y="135504780"/>
          <a:chExt cx="350520" cy="390556"/>
        </a:xfrm>
      </xdr:grpSpPr>
      <xdr:sp macro="" textlink="">
        <xdr:nvSpPr>
          <xdr:cNvPr id="1899" name="Rectangle: Rounded Corners 1898">
            <a:extLst>
              <a:ext uri="{FF2B5EF4-FFF2-40B4-BE49-F238E27FC236}">
                <a16:creationId xmlns:a16="http://schemas.microsoft.com/office/drawing/2014/main" id="{F3BC8766-79FE-4D57-86F8-78C359BA5DF3}"/>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00" name="Rectangle 1899">
            <a:extLst>
              <a:ext uri="{FF2B5EF4-FFF2-40B4-BE49-F238E27FC236}">
                <a16:creationId xmlns:a16="http://schemas.microsoft.com/office/drawing/2014/main" id="{1FA47707-6869-4558-AF81-B9F51A081970}"/>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1409</xdr:row>
      <xdr:rowOff>110490</xdr:rowOff>
    </xdr:from>
    <xdr:to>
      <xdr:col>15</xdr:col>
      <xdr:colOff>320040</xdr:colOff>
      <xdr:row>1411</xdr:row>
      <xdr:rowOff>165766</xdr:rowOff>
    </xdr:to>
    <xdr:grpSp>
      <xdr:nvGrpSpPr>
        <xdr:cNvPr id="1901" name="Group 1900">
          <a:extLst>
            <a:ext uri="{FF2B5EF4-FFF2-40B4-BE49-F238E27FC236}">
              <a16:creationId xmlns:a16="http://schemas.microsoft.com/office/drawing/2014/main" id="{6C48E32C-6BEC-49DD-A756-8E9579E8C3F0}"/>
            </a:ext>
          </a:extLst>
        </xdr:cNvPr>
        <xdr:cNvGrpSpPr/>
      </xdr:nvGrpSpPr>
      <xdr:grpSpPr>
        <a:xfrm>
          <a:off x="6278880" y="277425150"/>
          <a:ext cx="350520" cy="390556"/>
          <a:chOff x="6393180" y="135504780"/>
          <a:chExt cx="350520" cy="390556"/>
        </a:xfrm>
      </xdr:grpSpPr>
      <xdr:sp macro="" textlink="">
        <xdr:nvSpPr>
          <xdr:cNvPr id="1902" name="Rectangle: Rounded Corners 1901">
            <a:extLst>
              <a:ext uri="{FF2B5EF4-FFF2-40B4-BE49-F238E27FC236}">
                <a16:creationId xmlns:a16="http://schemas.microsoft.com/office/drawing/2014/main" id="{779BAA21-B117-40FF-9576-449EF7422755}"/>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08" name="Rectangle 1907">
            <a:extLst>
              <a:ext uri="{FF2B5EF4-FFF2-40B4-BE49-F238E27FC236}">
                <a16:creationId xmlns:a16="http://schemas.microsoft.com/office/drawing/2014/main" id="{5EE87165-3A59-4FDD-86A3-94E543B6C196}"/>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1501</xdr:row>
      <xdr:rowOff>3810</xdr:rowOff>
    </xdr:from>
    <xdr:to>
      <xdr:col>15</xdr:col>
      <xdr:colOff>320040</xdr:colOff>
      <xdr:row>1502</xdr:row>
      <xdr:rowOff>181006</xdr:rowOff>
    </xdr:to>
    <xdr:grpSp>
      <xdr:nvGrpSpPr>
        <xdr:cNvPr id="1909" name="Group 1908">
          <a:extLst>
            <a:ext uri="{FF2B5EF4-FFF2-40B4-BE49-F238E27FC236}">
              <a16:creationId xmlns:a16="http://schemas.microsoft.com/office/drawing/2014/main" id="{03F18B63-23BA-4F8D-9F2C-A6960A5086C2}"/>
            </a:ext>
          </a:extLst>
        </xdr:cNvPr>
        <xdr:cNvGrpSpPr/>
      </xdr:nvGrpSpPr>
      <xdr:grpSpPr>
        <a:xfrm>
          <a:off x="6278880" y="294272970"/>
          <a:ext cx="350520" cy="390556"/>
          <a:chOff x="6393180" y="135504780"/>
          <a:chExt cx="350520" cy="390556"/>
        </a:xfrm>
      </xdr:grpSpPr>
      <xdr:sp macro="" textlink="">
        <xdr:nvSpPr>
          <xdr:cNvPr id="1911" name="Rectangle: Rounded Corners 1910">
            <a:extLst>
              <a:ext uri="{FF2B5EF4-FFF2-40B4-BE49-F238E27FC236}">
                <a16:creationId xmlns:a16="http://schemas.microsoft.com/office/drawing/2014/main" id="{9EECB150-0CCF-4CB2-9D0C-D1F3E3B8EC01}"/>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2" name="Rectangle 1911">
            <a:extLst>
              <a:ext uri="{FF2B5EF4-FFF2-40B4-BE49-F238E27FC236}">
                <a16:creationId xmlns:a16="http://schemas.microsoft.com/office/drawing/2014/main" id="{50E40FE7-C542-484A-B226-17C62FF9F23B}"/>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9</xdr:row>
      <xdr:rowOff>15693</xdr:rowOff>
    </xdr:from>
    <xdr:to>
      <xdr:col>12</xdr:col>
      <xdr:colOff>164522</xdr:colOff>
      <xdr:row>10</xdr:row>
      <xdr:rowOff>4590</xdr:rowOff>
    </xdr:to>
    <xdr:grpSp>
      <xdr:nvGrpSpPr>
        <xdr:cNvPr id="1913" name="Group 1912">
          <a:extLst>
            <a:ext uri="{FF2B5EF4-FFF2-40B4-BE49-F238E27FC236}">
              <a16:creationId xmlns:a16="http://schemas.microsoft.com/office/drawing/2014/main" id="{659D9B49-C720-4877-8DCC-B7DD816B9285}"/>
            </a:ext>
          </a:extLst>
        </xdr:cNvPr>
        <xdr:cNvGrpSpPr/>
      </xdr:nvGrpSpPr>
      <xdr:grpSpPr>
        <a:xfrm>
          <a:off x="5617338" y="2271213"/>
          <a:ext cx="117404" cy="164157"/>
          <a:chOff x="6496416" y="135471422"/>
          <a:chExt cx="117279" cy="159032"/>
        </a:xfrm>
      </xdr:grpSpPr>
      <xdr:sp macro="" textlink="">
        <xdr:nvSpPr>
          <xdr:cNvPr id="1914" name="Rectangle: Rounded Corners 1913">
            <a:extLst>
              <a:ext uri="{FF2B5EF4-FFF2-40B4-BE49-F238E27FC236}">
                <a16:creationId xmlns:a16="http://schemas.microsoft.com/office/drawing/2014/main" id="{6BF86D10-1517-4627-86F3-00C6E762EA8F}"/>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5" name="Rectangle 1914">
            <a:extLst>
              <a:ext uri="{FF2B5EF4-FFF2-40B4-BE49-F238E27FC236}">
                <a16:creationId xmlns:a16="http://schemas.microsoft.com/office/drawing/2014/main" id="{64AB98CB-FBC1-4801-A933-E83CE84DDCBE}"/>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10</xdr:row>
      <xdr:rowOff>21488</xdr:rowOff>
    </xdr:from>
    <xdr:to>
      <xdr:col>12</xdr:col>
      <xdr:colOff>164522</xdr:colOff>
      <xdr:row>10</xdr:row>
      <xdr:rowOff>184225</xdr:rowOff>
    </xdr:to>
    <xdr:grpSp>
      <xdr:nvGrpSpPr>
        <xdr:cNvPr id="1916" name="Group 1915">
          <a:extLst>
            <a:ext uri="{FF2B5EF4-FFF2-40B4-BE49-F238E27FC236}">
              <a16:creationId xmlns:a16="http://schemas.microsoft.com/office/drawing/2014/main" id="{92339BE1-DEDA-4C9A-88D5-89D74780ED76}"/>
            </a:ext>
          </a:extLst>
        </xdr:cNvPr>
        <xdr:cNvGrpSpPr/>
      </xdr:nvGrpSpPr>
      <xdr:grpSpPr>
        <a:xfrm>
          <a:off x="5617338" y="2452268"/>
          <a:ext cx="117404" cy="162737"/>
          <a:chOff x="6496416" y="135471422"/>
          <a:chExt cx="117279" cy="159032"/>
        </a:xfrm>
      </xdr:grpSpPr>
      <xdr:sp macro="" textlink="">
        <xdr:nvSpPr>
          <xdr:cNvPr id="1917" name="Rectangle: Rounded Corners 1916">
            <a:extLst>
              <a:ext uri="{FF2B5EF4-FFF2-40B4-BE49-F238E27FC236}">
                <a16:creationId xmlns:a16="http://schemas.microsoft.com/office/drawing/2014/main" id="{3CCA67BC-D801-4181-9097-AB8CF4B2D81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19" name="Rectangle 1918">
            <a:extLst>
              <a:ext uri="{FF2B5EF4-FFF2-40B4-BE49-F238E27FC236}">
                <a16:creationId xmlns:a16="http://schemas.microsoft.com/office/drawing/2014/main" id="{3C84D9D6-DFEF-48B6-98AC-D29BB7280925}"/>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11</xdr:row>
      <xdr:rowOff>4104</xdr:rowOff>
    </xdr:from>
    <xdr:to>
      <xdr:col>12</xdr:col>
      <xdr:colOff>164522</xdr:colOff>
      <xdr:row>11</xdr:row>
      <xdr:rowOff>166841</xdr:rowOff>
    </xdr:to>
    <xdr:grpSp>
      <xdr:nvGrpSpPr>
        <xdr:cNvPr id="1920" name="Group 1919">
          <a:extLst>
            <a:ext uri="{FF2B5EF4-FFF2-40B4-BE49-F238E27FC236}">
              <a16:creationId xmlns:a16="http://schemas.microsoft.com/office/drawing/2014/main" id="{EBF65C68-B677-474E-BEC6-E9279E67ED55}"/>
            </a:ext>
          </a:extLst>
        </xdr:cNvPr>
        <xdr:cNvGrpSpPr/>
      </xdr:nvGrpSpPr>
      <xdr:grpSpPr>
        <a:xfrm>
          <a:off x="5617338" y="2640624"/>
          <a:ext cx="117404" cy="162737"/>
          <a:chOff x="6496416" y="135471422"/>
          <a:chExt cx="117279" cy="159032"/>
        </a:xfrm>
      </xdr:grpSpPr>
      <xdr:sp macro="" textlink="">
        <xdr:nvSpPr>
          <xdr:cNvPr id="1922" name="Rectangle: Rounded Corners 1921">
            <a:extLst>
              <a:ext uri="{FF2B5EF4-FFF2-40B4-BE49-F238E27FC236}">
                <a16:creationId xmlns:a16="http://schemas.microsoft.com/office/drawing/2014/main" id="{9C7F8886-15C4-4AC8-B333-84738DD30474}"/>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23" name="Rectangle 1922">
            <a:extLst>
              <a:ext uri="{FF2B5EF4-FFF2-40B4-BE49-F238E27FC236}">
                <a16:creationId xmlns:a16="http://schemas.microsoft.com/office/drawing/2014/main" id="{7B2BB5AD-58D6-4CCE-8F25-4EF3556F5981}"/>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12</xdr:row>
      <xdr:rowOff>7001</xdr:rowOff>
    </xdr:from>
    <xdr:to>
      <xdr:col>12</xdr:col>
      <xdr:colOff>164522</xdr:colOff>
      <xdr:row>12</xdr:row>
      <xdr:rowOff>169738</xdr:rowOff>
    </xdr:to>
    <xdr:grpSp>
      <xdr:nvGrpSpPr>
        <xdr:cNvPr id="1924" name="Group 1923">
          <a:extLst>
            <a:ext uri="{FF2B5EF4-FFF2-40B4-BE49-F238E27FC236}">
              <a16:creationId xmlns:a16="http://schemas.microsoft.com/office/drawing/2014/main" id="{128BAFD0-A1CF-4671-8FD9-F90D6688A5F7}"/>
            </a:ext>
          </a:extLst>
        </xdr:cNvPr>
        <xdr:cNvGrpSpPr/>
      </xdr:nvGrpSpPr>
      <xdr:grpSpPr>
        <a:xfrm>
          <a:off x="5617338" y="2818781"/>
          <a:ext cx="117404" cy="162737"/>
          <a:chOff x="6496416" y="135471422"/>
          <a:chExt cx="117279" cy="159032"/>
        </a:xfrm>
      </xdr:grpSpPr>
      <xdr:sp macro="" textlink="">
        <xdr:nvSpPr>
          <xdr:cNvPr id="1925" name="Rectangle: Rounded Corners 1924">
            <a:extLst>
              <a:ext uri="{FF2B5EF4-FFF2-40B4-BE49-F238E27FC236}">
                <a16:creationId xmlns:a16="http://schemas.microsoft.com/office/drawing/2014/main" id="{F0DD4162-6870-4BE1-BFAB-DCA87A252126}"/>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26" name="Rectangle 1925">
            <a:extLst>
              <a:ext uri="{FF2B5EF4-FFF2-40B4-BE49-F238E27FC236}">
                <a16:creationId xmlns:a16="http://schemas.microsoft.com/office/drawing/2014/main" id="{FAF741D6-B37D-485B-A62F-DEC4EDD2F30B}"/>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20</xdr:row>
      <xdr:rowOff>7002</xdr:rowOff>
    </xdr:from>
    <xdr:to>
      <xdr:col>12</xdr:col>
      <xdr:colOff>164522</xdr:colOff>
      <xdr:row>20</xdr:row>
      <xdr:rowOff>169739</xdr:rowOff>
    </xdr:to>
    <xdr:grpSp>
      <xdr:nvGrpSpPr>
        <xdr:cNvPr id="1929" name="Group 1928">
          <a:extLst>
            <a:ext uri="{FF2B5EF4-FFF2-40B4-BE49-F238E27FC236}">
              <a16:creationId xmlns:a16="http://schemas.microsoft.com/office/drawing/2014/main" id="{78CFC3E0-285E-4D8B-A1DA-CB0867A3C663}"/>
            </a:ext>
          </a:extLst>
        </xdr:cNvPr>
        <xdr:cNvGrpSpPr/>
      </xdr:nvGrpSpPr>
      <xdr:grpSpPr>
        <a:xfrm>
          <a:off x="5617338" y="4220862"/>
          <a:ext cx="117404" cy="162737"/>
          <a:chOff x="6496416" y="135471422"/>
          <a:chExt cx="117279" cy="159032"/>
        </a:xfrm>
      </xdr:grpSpPr>
      <xdr:sp macro="" textlink="">
        <xdr:nvSpPr>
          <xdr:cNvPr id="1931" name="Rectangle: Rounded Corners 1930">
            <a:extLst>
              <a:ext uri="{FF2B5EF4-FFF2-40B4-BE49-F238E27FC236}">
                <a16:creationId xmlns:a16="http://schemas.microsoft.com/office/drawing/2014/main" id="{50E93F3B-976C-4AEA-8F87-8A1BAC2B017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33" name="Rectangle 1932">
            <a:extLst>
              <a:ext uri="{FF2B5EF4-FFF2-40B4-BE49-F238E27FC236}">
                <a16:creationId xmlns:a16="http://schemas.microsoft.com/office/drawing/2014/main" id="{C4E64F9C-753C-4FEB-ADFB-E21E8624DFFC}"/>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22</xdr:row>
      <xdr:rowOff>204021</xdr:rowOff>
    </xdr:from>
    <xdr:to>
      <xdr:col>12</xdr:col>
      <xdr:colOff>164522</xdr:colOff>
      <xdr:row>23</xdr:row>
      <xdr:rowOff>161047</xdr:rowOff>
    </xdr:to>
    <xdr:grpSp>
      <xdr:nvGrpSpPr>
        <xdr:cNvPr id="1934" name="Group 1933">
          <a:extLst>
            <a:ext uri="{FF2B5EF4-FFF2-40B4-BE49-F238E27FC236}">
              <a16:creationId xmlns:a16="http://schemas.microsoft.com/office/drawing/2014/main" id="{A23E774A-8D2F-45FA-9CBF-301F3F13D559}"/>
            </a:ext>
          </a:extLst>
        </xdr:cNvPr>
        <xdr:cNvGrpSpPr/>
      </xdr:nvGrpSpPr>
      <xdr:grpSpPr>
        <a:xfrm>
          <a:off x="5617338" y="4768401"/>
          <a:ext cx="117404" cy="162766"/>
          <a:chOff x="6496416" y="135471422"/>
          <a:chExt cx="117279" cy="159032"/>
        </a:xfrm>
      </xdr:grpSpPr>
      <xdr:sp macro="" textlink="">
        <xdr:nvSpPr>
          <xdr:cNvPr id="1939" name="Rectangle: Rounded Corners 1938">
            <a:extLst>
              <a:ext uri="{FF2B5EF4-FFF2-40B4-BE49-F238E27FC236}">
                <a16:creationId xmlns:a16="http://schemas.microsoft.com/office/drawing/2014/main" id="{09B8511B-64BE-496C-9556-20CBD28BD3E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0" name="Rectangle 1939">
            <a:extLst>
              <a:ext uri="{FF2B5EF4-FFF2-40B4-BE49-F238E27FC236}">
                <a16:creationId xmlns:a16="http://schemas.microsoft.com/office/drawing/2014/main" id="{F4739F74-800A-44EC-90FC-28BC53E9FBDD}"/>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28</xdr:row>
      <xdr:rowOff>4105</xdr:rowOff>
    </xdr:from>
    <xdr:to>
      <xdr:col>12</xdr:col>
      <xdr:colOff>164522</xdr:colOff>
      <xdr:row>28</xdr:row>
      <xdr:rowOff>166842</xdr:rowOff>
    </xdr:to>
    <xdr:grpSp>
      <xdr:nvGrpSpPr>
        <xdr:cNvPr id="1941" name="Group 1940">
          <a:extLst>
            <a:ext uri="{FF2B5EF4-FFF2-40B4-BE49-F238E27FC236}">
              <a16:creationId xmlns:a16="http://schemas.microsoft.com/office/drawing/2014/main" id="{31529F1D-5E3B-4A46-8DDB-FA45C0EED34A}"/>
            </a:ext>
          </a:extLst>
        </xdr:cNvPr>
        <xdr:cNvGrpSpPr/>
      </xdr:nvGrpSpPr>
      <xdr:grpSpPr>
        <a:xfrm>
          <a:off x="5617338" y="5650525"/>
          <a:ext cx="117404" cy="162737"/>
          <a:chOff x="6496416" y="135471422"/>
          <a:chExt cx="117279" cy="159032"/>
        </a:xfrm>
      </xdr:grpSpPr>
      <xdr:sp macro="" textlink="">
        <xdr:nvSpPr>
          <xdr:cNvPr id="1947" name="Rectangle: Rounded Corners 1946">
            <a:extLst>
              <a:ext uri="{FF2B5EF4-FFF2-40B4-BE49-F238E27FC236}">
                <a16:creationId xmlns:a16="http://schemas.microsoft.com/office/drawing/2014/main" id="{6C4858A7-A4FB-44C0-B887-1B137E97DC9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48" name="Rectangle 1947">
            <a:extLst>
              <a:ext uri="{FF2B5EF4-FFF2-40B4-BE49-F238E27FC236}">
                <a16:creationId xmlns:a16="http://schemas.microsoft.com/office/drawing/2014/main" id="{12AAD976-5349-490C-A5D8-DFA33336969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30</xdr:row>
      <xdr:rowOff>7003</xdr:rowOff>
    </xdr:from>
    <xdr:to>
      <xdr:col>12</xdr:col>
      <xdr:colOff>164522</xdr:colOff>
      <xdr:row>30</xdr:row>
      <xdr:rowOff>169740</xdr:rowOff>
    </xdr:to>
    <xdr:grpSp>
      <xdr:nvGrpSpPr>
        <xdr:cNvPr id="1950" name="Group 1949">
          <a:extLst>
            <a:ext uri="{FF2B5EF4-FFF2-40B4-BE49-F238E27FC236}">
              <a16:creationId xmlns:a16="http://schemas.microsoft.com/office/drawing/2014/main" id="{3CD59D34-0A6F-44DF-AFDB-CC516E6E2954}"/>
            </a:ext>
          </a:extLst>
        </xdr:cNvPr>
        <xdr:cNvGrpSpPr/>
      </xdr:nvGrpSpPr>
      <xdr:grpSpPr>
        <a:xfrm>
          <a:off x="5617338" y="6034423"/>
          <a:ext cx="117404" cy="162737"/>
          <a:chOff x="6496416" y="135471422"/>
          <a:chExt cx="117279" cy="159032"/>
        </a:xfrm>
      </xdr:grpSpPr>
      <xdr:sp macro="" textlink="">
        <xdr:nvSpPr>
          <xdr:cNvPr id="1951" name="Rectangle: Rounded Corners 1950">
            <a:extLst>
              <a:ext uri="{FF2B5EF4-FFF2-40B4-BE49-F238E27FC236}">
                <a16:creationId xmlns:a16="http://schemas.microsoft.com/office/drawing/2014/main" id="{601CFF55-E258-46B0-98B0-AACE7EA46399}"/>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52" name="Rectangle 1951">
            <a:extLst>
              <a:ext uri="{FF2B5EF4-FFF2-40B4-BE49-F238E27FC236}">
                <a16:creationId xmlns:a16="http://schemas.microsoft.com/office/drawing/2014/main" id="{AFE0F658-AC87-4796-B551-96F1B35FBA65}"/>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31</xdr:row>
      <xdr:rowOff>4105</xdr:rowOff>
    </xdr:from>
    <xdr:to>
      <xdr:col>12</xdr:col>
      <xdr:colOff>164522</xdr:colOff>
      <xdr:row>31</xdr:row>
      <xdr:rowOff>166842</xdr:rowOff>
    </xdr:to>
    <xdr:grpSp>
      <xdr:nvGrpSpPr>
        <xdr:cNvPr id="1953" name="Group 1952">
          <a:extLst>
            <a:ext uri="{FF2B5EF4-FFF2-40B4-BE49-F238E27FC236}">
              <a16:creationId xmlns:a16="http://schemas.microsoft.com/office/drawing/2014/main" id="{98BC2D69-DEA0-493A-B37E-64D27E433D38}"/>
            </a:ext>
          </a:extLst>
        </xdr:cNvPr>
        <xdr:cNvGrpSpPr/>
      </xdr:nvGrpSpPr>
      <xdr:grpSpPr>
        <a:xfrm>
          <a:off x="5617338" y="6206785"/>
          <a:ext cx="117404" cy="162737"/>
          <a:chOff x="6496416" y="135471422"/>
          <a:chExt cx="117279" cy="159032"/>
        </a:xfrm>
      </xdr:grpSpPr>
      <xdr:sp macro="" textlink="">
        <xdr:nvSpPr>
          <xdr:cNvPr id="1960" name="Rectangle: Rounded Corners 1959">
            <a:extLst>
              <a:ext uri="{FF2B5EF4-FFF2-40B4-BE49-F238E27FC236}">
                <a16:creationId xmlns:a16="http://schemas.microsoft.com/office/drawing/2014/main" id="{CB337192-888F-46F5-84C3-0D04B2E505BA}"/>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61" name="Rectangle 1960">
            <a:extLst>
              <a:ext uri="{FF2B5EF4-FFF2-40B4-BE49-F238E27FC236}">
                <a16:creationId xmlns:a16="http://schemas.microsoft.com/office/drawing/2014/main" id="{E2781ECF-0F37-4987-A841-3BCA46AD2AA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32</xdr:row>
      <xdr:rowOff>4104</xdr:rowOff>
    </xdr:from>
    <xdr:to>
      <xdr:col>12</xdr:col>
      <xdr:colOff>164522</xdr:colOff>
      <xdr:row>32</xdr:row>
      <xdr:rowOff>166841</xdr:rowOff>
    </xdr:to>
    <xdr:grpSp>
      <xdr:nvGrpSpPr>
        <xdr:cNvPr id="1963" name="Group 1962">
          <a:extLst>
            <a:ext uri="{FF2B5EF4-FFF2-40B4-BE49-F238E27FC236}">
              <a16:creationId xmlns:a16="http://schemas.microsoft.com/office/drawing/2014/main" id="{EFF3461C-82E9-4BBC-8DE1-7DD27B452BC1}"/>
            </a:ext>
          </a:extLst>
        </xdr:cNvPr>
        <xdr:cNvGrpSpPr/>
      </xdr:nvGrpSpPr>
      <xdr:grpSpPr>
        <a:xfrm>
          <a:off x="5617338" y="6382044"/>
          <a:ext cx="117404" cy="162737"/>
          <a:chOff x="6496416" y="135471422"/>
          <a:chExt cx="117279" cy="159032"/>
        </a:xfrm>
      </xdr:grpSpPr>
      <xdr:sp macro="" textlink="">
        <xdr:nvSpPr>
          <xdr:cNvPr id="1964" name="Rectangle: Rounded Corners 1963">
            <a:extLst>
              <a:ext uri="{FF2B5EF4-FFF2-40B4-BE49-F238E27FC236}">
                <a16:creationId xmlns:a16="http://schemas.microsoft.com/office/drawing/2014/main" id="{7B2DF81B-83A0-4EEE-876A-FD4BC9C39C9C}"/>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65" name="Rectangle 1964">
            <a:extLst>
              <a:ext uri="{FF2B5EF4-FFF2-40B4-BE49-F238E27FC236}">
                <a16:creationId xmlns:a16="http://schemas.microsoft.com/office/drawing/2014/main" id="{D25327A6-A25F-4320-A9F5-873E88CF895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33</xdr:row>
      <xdr:rowOff>1207</xdr:rowOff>
    </xdr:from>
    <xdr:to>
      <xdr:col>12</xdr:col>
      <xdr:colOff>164522</xdr:colOff>
      <xdr:row>33</xdr:row>
      <xdr:rowOff>163944</xdr:rowOff>
    </xdr:to>
    <xdr:grpSp>
      <xdr:nvGrpSpPr>
        <xdr:cNvPr id="1967" name="Group 1966">
          <a:extLst>
            <a:ext uri="{FF2B5EF4-FFF2-40B4-BE49-F238E27FC236}">
              <a16:creationId xmlns:a16="http://schemas.microsoft.com/office/drawing/2014/main" id="{D664289C-FF4B-4749-AD0B-52FDBC8E7B97}"/>
            </a:ext>
          </a:extLst>
        </xdr:cNvPr>
        <xdr:cNvGrpSpPr/>
      </xdr:nvGrpSpPr>
      <xdr:grpSpPr>
        <a:xfrm>
          <a:off x="5617338" y="6554407"/>
          <a:ext cx="117404" cy="162737"/>
          <a:chOff x="6496416" y="135471422"/>
          <a:chExt cx="117279" cy="159032"/>
        </a:xfrm>
      </xdr:grpSpPr>
      <xdr:sp macro="" textlink="">
        <xdr:nvSpPr>
          <xdr:cNvPr id="1968" name="Rectangle: Rounded Corners 1967">
            <a:extLst>
              <a:ext uri="{FF2B5EF4-FFF2-40B4-BE49-F238E27FC236}">
                <a16:creationId xmlns:a16="http://schemas.microsoft.com/office/drawing/2014/main" id="{3435BE71-F32D-41F5-83A5-CDD6562D839C}"/>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33" name="Rectangle 2032">
            <a:extLst>
              <a:ext uri="{FF2B5EF4-FFF2-40B4-BE49-F238E27FC236}">
                <a16:creationId xmlns:a16="http://schemas.microsoft.com/office/drawing/2014/main" id="{0ED8D97A-2067-42EE-B87D-6041C6BB0890}"/>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34</xdr:row>
      <xdr:rowOff>4105</xdr:rowOff>
    </xdr:from>
    <xdr:to>
      <xdr:col>12</xdr:col>
      <xdr:colOff>164522</xdr:colOff>
      <xdr:row>34</xdr:row>
      <xdr:rowOff>166842</xdr:rowOff>
    </xdr:to>
    <xdr:grpSp>
      <xdr:nvGrpSpPr>
        <xdr:cNvPr id="2034" name="Group 2033">
          <a:extLst>
            <a:ext uri="{FF2B5EF4-FFF2-40B4-BE49-F238E27FC236}">
              <a16:creationId xmlns:a16="http://schemas.microsoft.com/office/drawing/2014/main" id="{333C0399-1830-4CA8-A56C-A4140014F7D3}"/>
            </a:ext>
          </a:extLst>
        </xdr:cNvPr>
        <xdr:cNvGrpSpPr/>
      </xdr:nvGrpSpPr>
      <xdr:grpSpPr>
        <a:xfrm>
          <a:off x="5617338" y="6732565"/>
          <a:ext cx="117404" cy="162737"/>
          <a:chOff x="6496416" y="135471422"/>
          <a:chExt cx="117279" cy="159032"/>
        </a:xfrm>
      </xdr:grpSpPr>
      <xdr:sp macro="" textlink="">
        <xdr:nvSpPr>
          <xdr:cNvPr id="2035" name="Rectangle: Rounded Corners 2034">
            <a:extLst>
              <a:ext uri="{FF2B5EF4-FFF2-40B4-BE49-F238E27FC236}">
                <a16:creationId xmlns:a16="http://schemas.microsoft.com/office/drawing/2014/main" id="{20F27164-C277-4AFB-BC40-785E4129A0C2}"/>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36" name="Rectangle 2035">
            <a:extLst>
              <a:ext uri="{FF2B5EF4-FFF2-40B4-BE49-F238E27FC236}">
                <a16:creationId xmlns:a16="http://schemas.microsoft.com/office/drawing/2014/main" id="{996B4763-8890-4193-8AC2-199CEB5F14CF}"/>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36</xdr:row>
      <xdr:rowOff>7003</xdr:rowOff>
    </xdr:from>
    <xdr:to>
      <xdr:col>12</xdr:col>
      <xdr:colOff>164522</xdr:colOff>
      <xdr:row>36</xdr:row>
      <xdr:rowOff>169740</xdr:rowOff>
    </xdr:to>
    <xdr:grpSp>
      <xdr:nvGrpSpPr>
        <xdr:cNvPr id="2103" name="Group 2102">
          <a:extLst>
            <a:ext uri="{FF2B5EF4-FFF2-40B4-BE49-F238E27FC236}">
              <a16:creationId xmlns:a16="http://schemas.microsoft.com/office/drawing/2014/main" id="{E6A7FEFF-2ECE-468A-8729-1164E186C28D}"/>
            </a:ext>
          </a:extLst>
        </xdr:cNvPr>
        <xdr:cNvGrpSpPr/>
      </xdr:nvGrpSpPr>
      <xdr:grpSpPr>
        <a:xfrm>
          <a:off x="5617338" y="7085983"/>
          <a:ext cx="117404" cy="162737"/>
          <a:chOff x="6496416" y="135471422"/>
          <a:chExt cx="117279" cy="159032"/>
        </a:xfrm>
      </xdr:grpSpPr>
      <xdr:sp macro="" textlink="">
        <xdr:nvSpPr>
          <xdr:cNvPr id="2105" name="Rectangle: Rounded Corners 2104">
            <a:extLst>
              <a:ext uri="{FF2B5EF4-FFF2-40B4-BE49-F238E27FC236}">
                <a16:creationId xmlns:a16="http://schemas.microsoft.com/office/drawing/2014/main" id="{177FAD08-6E4C-4B3E-9E70-CF1168B9D8CA}"/>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06" name="Rectangle 2105">
            <a:extLst>
              <a:ext uri="{FF2B5EF4-FFF2-40B4-BE49-F238E27FC236}">
                <a16:creationId xmlns:a16="http://schemas.microsoft.com/office/drawing/2014/main" id="{2F602CA0-C42B-4366-B72E-FDAD14CB9BA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38</xdr:row>
      <xdr:rowOff>1208</xdr:rowOff>
    </xdr:from>
    <xdr:to>
      <xdr:col>12</xdr:col>
      <xdr:colOff>164522</xdr:colOff>
      <xdr:row>38</xdr:row>
      <xdr:rowOff>163945</xdr:rowOff>
    </xdr:to>
    <xdr:grpSp>
      <xdr:nvGrpSpPr>
        <xdr:cNvPr id="2107" name="Group 2106">
          <a:extLst>
            <a:ext uri="{FF2B5EF4-FFF2-40B4-BE49-F238E27FC236}">
              <a16:creationId xmlns:a16="http://schemas.microsoft.com/office/drawing/2014/main" id="{CAE53F5E-B4BA-4318-A33E-3332FCAC9936}"/>
            </a:ext>
          </a:extLst>
        </xdr:cNvPr>
        <xdr:cNvGrpSpPr/>
      </xdr:nvGrpSpPr>
      <xdr:grpSpPr>
        <a:xfrm>
          <a:off x="5617338" y="7430708"/>
          <a:ext cx="117404" cy="162737"/>
          <a:chOff x="6496416" y="135471422"/>
          <a:chExt cx="117279" cy="159032"/>
        </a:xfrm>
      </xdr:grpSpPr>
      <xdr:sp macro="" textlink="">
        <xdr:nvSpPr>
          <xdr:cNvPr id="2108" name="Rectangle: Rounded Corners 2107">
            <a:extLst>
              <a:ext uri="{FF2B5EF4-FFF2-40B4-BE49-F238E27FC236}">
                <a16:creationId xmlns:a16="http://schemas.microsoft.com/office/drawing/2014/main" id="{9557DB93-77A3-4B9B-B1B9-2E9D8903D120}"/>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09" name="Rectangle 2108">
            <a:extLst>
              <a:ext uri="{FF2B5EF4-FFF2-40B4-BE49-F238E27FC236}">
                <a16:creationId xmlns:a16="http://schemas.microsoft.com/office/drawing/2014/main" id="{70F24825-9BA7-4A3E-AA2F-EC9D45D42D37}"/>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12</xdr:col>
      <xdr:colOff>47118</xdr:colOff>
      <xdr:row>40</xdr:row>
      <xdr:rowOff>7003</xdr:rowOff>
    </xdr:from>
    <xdr:to>
      <xdr:col>12</xdr:col>
      <xdr:colOff>164522</xdr:colOff>
      <xdr:row>40</xdr:row>
      <xdr:rowOff>169740</xdr:rowOff>
    </xdr:to>
    <xdr:grpSp>
      <xdr:nvGrpSpPr>
        <xdr:cNvPr id="2110" name="Group 2109">
          <a:extLst>
            <a:ext uri="{FF2B5EF4-FFF2-40B4-BE49-F238E27FC236}">
              <a16:creationId xmlns:a16="http://schemas.microsoft.com/office/drawing/2014/main" id="{5D5BD972-263F-41CB-B81E-4D8A86445486}"/>
            </a:ext>
          </a:extLst>
        </xdr:cNvPr>
        <xdr:cNvGrpSpPr/>
      </xdr:nvGrpSpPr>
      <xdr:grpSpPr>
        <a:xfrm>
          <a:off x="5617338" y="7787023"/>
          <a:ext cx="117404" cy="162737"/>
          <a:chOff x="6496416" y="135471422"/>
          <a:chExt cx="117279" cy="159032"/>
        </a:xfrm>
      </xdr:grpSpPr>
      <xdr:sp macro="" textlink="">
        <xdr:nvSpPr>
          <xdr:cNvPr id="2111" name="Rectangle: Rounded Corners 2110">
            <a:extLst>
              <a:ext uri="{FF2B5EF4-FFF2-40B4-BE49-F238E27FC236}">
                <a16:creationId xmlns:a16="http://schemas.microsoft.com/office/drawing/2014/main" id="{73680237-2948-4A59-AB6B-3DD6F8296ED3}"/>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12" name="Rectangle 2111">
            <a:extLst>
              <a:ext uri="{FF2B5EF4-FFF2-40B4-BE49-F238E27FC236}">
                <a16:creationId xmlns:a16="http://schemas.microsoft.com/office/drawing/2014/main" id="{6E18A09D-A772-4C01-91FB-B4C1B6BF317B}"/>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9</xdr:col>
      <xdr:colOff>464820</xdr:colOff>
      <xdr:row>1540</xdr:row>
      <xdr:rowOff>68580</xdr:rowOff>
    </xdr:from>
    <xdr:to>
      <xdr:col>12</xdr:col>
      <xdr:colOff>441960</xdr:colOff>
      <xdr:row>1540</xdr:row>
      <xdr:rowOff>891540</xdr:rowOff>
    </xdr:to>
    <xdr:sp macro="" textlink="">
      <xdr:nvSpPr>
        <xdr:cNvPr id="2118" name="TextBox 2117">
          <a:hlinkClick xmlns:r="http://schemas.openxmlformats.org/officeDocument/2006/relationships" r:id="rId11" tooltip="Go to https://www.valuerelating.com/ep00"/>
          <a:extLst>
            <a:ext uri="{FF2B5EF4-FFF2-40B4-BE49-F238E27FC236}">
              <a16:creationId xmlns:a16="http://schemas.microsoft.com/office/drawing/2014/main" id="{E5A5E3B3-7EE9-4845-80FA-E7EC2C4C366A}"/>
            </a:ext>
          </a:extLst>
        </xdr:cNvPr>
        <xdr:cNvSpPr txBox="1"/>
      </xdr:nvSpPr>
      <xdr:spPr>
        <a:xfrm>
          <a:off x="4549140" y="304533300"/>
          <a:ext cx="1463040" cy="822960"/>
        </a:xfrm>
        <a:prstGeom prst="rect">
          <a:avLst/>
        </a:prstGeom>
        <a:solidFill>
          <a:srgbClr val="E1C8FF"/>
        </a:solidFill>
        <a:ln w="9525" cmpd="sng">
          <a:solidFill>
            <a:srgbClr val="C8FFE1"/>
          </a:solidFill>
        </a:ln>
        <a:effectLst>
          <a:outerShdw blurRad="63500" sx="102000" sy="102000" algn="ctr" rotWithShape="0">
            <a:prstClr val="black">
              <a:alpha val="40000"/>
            </a:prstClr>
          </a:outerShdw>
        </a:effectLst>
        <a:scene3d>
          <a:camera prst="orthographicFront"/>
          <a:lightRig rig="threePt" dir="t"/>
        </a:scene3d>
        <a:sp3d>
          <a:bevelT w="1016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lang="en-US" sz="1200" b="1" spc="-20" baseline="0">
              <a:solidFill>
                <a:srgbClr val="004623"/>
              </a:solidFill>
              <a:latin typeface="Tahoma" panose="020B0604030504040204" pitchFamily="34" charset="0"/>
              <a:ea typeface="Tahoma" panose="020B0604030504040204" pitchFamily="34" charset="0"/>
              <a:cs typeface="Tahoma" panose="020B0604030504040204" pitchFamily="34" charset="0"/>
            </a:rPr>
            <a:t>Empower Politics and You</a:t>
          </a:r>
          <a:br>
            <a:rPr lang="en-US" sz="1100" spc="0" baseline="0">
              <a:solidFill>
                <a:srgbClr val="004623"/>
              </a:solidFill>
              <a:latin typeface="Tahoma" panose="020B0604030504040204" pitchFamily="34" charset="0"/>
              <a:ea typeface="Tahoma" panose="020B0604030504040204" pitchFamily="34" charset="0"/>
              <a:cs typeface="Tahoma" panose="020B0604030504040204" pitchFamily="34" charset="0"/>
            </a:rPr>
          </a:br>
          <a:r>
            <a:rPr lang="en-US" sz="1100" spc="0" baseline="0">
              <a:solidFill>
                <a:srgbClr val="004623"/>
              </a:solidFill>
              <a:latin typeface="Tahoma" panose="020B0604030504040204" pitchFamily="34" charset="0"/>
              <a:ea typeface="Tahoma" panose="020B0604030504040204" pitchFamily="34" charset="0"/>
              <a:cs typeface="Tahoma" panose="020B0604030504040204" pitchFamily="34" charset="0"/>
            </a:rPr>
            <a:t>Online article with </a:t>
          </a:r>
          <a:br>
            <a:rPr lang="en-US" sz="1100" spc="0" baseline="0">
              <a:solidFill>
                <a:srgbClr val="004623"/>
              </a:solidFill>
              <a:latin typeface="Tahoma" panose="020B0604030504040204" pitchFamily="34" charset="0"/>
              <a:ea typeface="Tahoma" panose="020B0604030504040204" pitchFamily="34" charset="0"/>
              <a:cs typeface="Tahoma" panose="020B0604030504040204" pitchFamily="34" charset="0"/>
            </a:rPr>
          </a:br>
          <a:r>
            <a:rPr lang="en-US" sz="1100" spc="0" baseline="0">
              <a:solidFill>
                <a:srgbClr val="004623"/>
              </a:solidFill>
              <a:latin typeface="Tahoma" panose="020B0604030504040204" pitchFamily="34" charset="0"/>
              <a:ea typeface="Tahoma" panose="020B0604030504040204" pitchFamily="34" charset="0"/>
              <a:cs typeface="Tahoma" panose="020B0604030504040204" pitchFamily="34" charset="0"/>
            </a:rPr>
            <a:t>an audio version </a:t>
          </a:r>
          <a:endParaRPr lang="en-US" sz="1100" spc="-20" baseline="0">
            <a:solidFill>
              <a:srgbClr val="004623"/>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12</xdr:col>
      <xdr:colOff>47118</xdr:colOff>
      <xdr:row>41</xdr:row>
      <xdr:rowOff>29863</xdr:rowOff>
    </xdr:from>
    <xdr:to>
      <xdr:col>12</xdr:col>
      <xdr:colOff>164522</xdr:colOff>
      <xdr:row>41</xdr:row>
      <xdr:rowOff>192600</xdr:rowOff>
    </xdr:to>
    <xdr:grpSp>
      <xdr:nvGrpSpPr>
        <xdr:cNvPr id="1842" name="Group 1841">
          <a:extLst>
            <a:ext uri="{FF2B5EF4-FFF2-40B4-BE49-F238E27FC236}">
              <a16:creationId xmlns:a16="http://schemas.microsoft.com/office/drawing/2014/main" id="{B9B794E9-B436-4172-908E-681D2BE03723}"/>
            </a:ext>
          </a:extLst>
        </xdr:cNvPr>
        <xdr:cNvGrpSpPr/>
      </xdr:nvGrpSpPr>
      <xdr:grpSpPr>
        <a:xfrm>
          <a:off x="5617338" y="7985143"/>
          <a:ext cx="117404" cy="162737"/>
          <a:chOff x="6496416" y="135471422"/>
          <a:chExt cx="117279" cy="159032"/>
        </a:xfrm>
      </xdr:grpSpPr>
      <xdr:sp macro="" textlink="">
        <xdr:nvSpPr>
          <xdr:cNvPr id="1845" name="Rectangle: Rounded Corners 1844">
            <a:extLst>
              <a:ext uri="{FF2B5EF4-FFF2-40B4-BE49-F238E27FC236}">
                <a16:creationId xmlns:a16="http://schemas.microsoft.com/office/drawing/2014/main" id="{BD795704-9E04-47B4-8B96-A87D29CB027C}"/>
              </a:ext>
            </a:extLst>
          </xdr:cNvPr>
          <xdr:cNvSpPr/>
        </xdr:nvSpPr>
        <xdr:spPr>
          <a:xfrm>
            <a:off x="6499860" y="135499846"/>
            <a:ext cx="109728" cy="106105"/>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46" name="Rectangle 1845">
            <a:extLst>
              <a:ext uri="{FF2B5EF4-FFF2-40B4-BE49-F238E27FC236}">
                <a16:creationId xmlns:a16="http://schemas.microsoft.com/office/drawing/2014/main" id="{E095EC17-50DC-450F-891E-F2BAC6B9C0AA}"/>
              </a:ext>
            </a:extLst>
          </xdr:cNvPr>
          <xdr:cNvSpPr/>
        </xdr:nvSpPr>
        <xdr:spPr>
          <a:xfrm>
            <a:off x="6496416" y="135471422"/>
            <a:ext cx="117279" cy="159032"/>
          </a:xfrm>
          <a:prstGeom prst="rect">
            <a:avLst/>
          </a:prstGeom>
          <a:noFill/>
        </xdr:spPr>
        <xdr:txBody>
          <a:bodyPr wrap="none" lIns="27432" tIns="0" rIns="27432" bIns="0">
            <a:spAutoFit/>
          </a:bodyPr>
          <a:lstStyle/>
          <a:p>
            <a:pPr algn="ctr"/>
            <a:r>
              <a:rPr lang="en-US" sz="1000" b="1" cap="none" spc="0" baseline="0">
                <a:ln w="3175">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1000" b="1" cap="none" spc="0">
              <a:ln w="3175">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14</xdr:col>
      <xdr:colOff>91440</xdr:colOff>
      <xdr:row>1526</xdr:row>
      <xdr:rowOff>255270</xdr:rowOff>
    </xdr:from>
    <xdr:to>
      <xdr:col>15</xdr:col>
      <xdr:colOff>320040</xdr:colOff>
      <xdr:row>1528</xdr:row>
      <xdr:rowOff>20986</xdr:rowOff>
    </xdr:to>
    <xdr:grpSp>
      <xdr:nvGrpSpPr>
        <xdr:cNvPr id="2138" name="Group 2137">
          <a:extLst>
            <a:ext uri="{FF2B5EF4-FFF2-40B4-BE49-F238E27FC236}">
              <a16:creationId xmlns:a16="http://schemas.microsoft.com/office/drawing/2014/main" id="{D020D80B-E292-40C4-8490-E505F3991DEA}"/>
            </a:ext>
          </a:extLst>
        </xdr:cNvPr>
        <xdr:cNvGrpSpPr/>
      </xdr:nvGrpSpPr>
      <xdr:grpSpPr>
        <a:xfrm>
          <a:off x="6278880" y="301451010"/>
          <a:ext cx="350520" cy="390556"/>
          <a:chOff x="6393180" y="135504780"/>
          <a:chExt cx="350520" cy="390556"/>
        </a:xfrm>
      </xdr:grpSpPr>
      <xdr:sp macro="" textlink="">
        <xdr:nvSpPr>
          <xdr:cNvPr id="2139" name="Rectangle: Rounded Corners 2138">
            <a:extLst>
              <a:ext uri="{FF2B5EF4-FFF2-40B4-BE49-F238E27FC236}">
                <a16:creationId xmlns:a16="http://schemas.microsoft.com/office/drawing/2014/main" id="{9C1FBF45-0FB4-4B7C-B0F6-6B807C73B019}"/>
              </a:ext>
            </a:extLst>
          </xdr:cNvPr>
          <xdr:cNvSpPr/>
        </xdr:nvSpPr>
        <xdr:spPr>
          <a:xfrm>
            <a:off x="6393180" y="135529320"/>
            <a:ext cx="350520" cy="350520"/>
          </a:xfrm>
          <a:prstGeom prst="roundRect">
            <a:avLst>
              <a:gd name="adj" fmla="val 50000"/>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40" name="Rectangle 2139">
            <a:extLst>
              <a:ext uri="{FF2B5EF4-FFF2-40B4-BE49-F238E27FC236}">
                <a16:creationId xmlns:a16="http://schemas.microsoft.com/office/drawing/2014/main" id="{D6A7CAA9-5E24-4A47-B4CA-6D94B18C17C9}"/>
              </a:ext>
            </a:extLst>
          </xdr:cNvPr>
          <xdr:cNvSpPr/>
        </xdr:nvSpPr>
        <xdr:spPr>
          <a:xfrm>
            <a:off x="6458741" y="135504780"/>
            <a:ext cx="204158" cy="390556"/>
          </a:xfrm>
          <a:prstGeom prst="rect">
            <a:avLst/>
          </a:prstGeom>
          <a:noFill/>
        </xdr:spPr>
        <xdr:txBody>
          <a:bodyPr wrap="none" lIns="27432" tIns="0" rIns="27432" bIns="0">
            <a:spAutoFit/>
          </a:bodyPr>
          <a:lstStyle/>
          <a:p>
            <a:pPr algn="ctr"/>
            <a:r>
              <a:rPr lang="en-US" sz="2400" b="1" cap="none" spc="0" baseline="0">
                <a:ln w="10160">
                  <a:solidFill>
                    <a:srgbClr val="A0FFCD"/>
                  </a:solidFill>
                  <a:prstDash val="solid"/>
                </a:ln>
                <a:solidFill>
                  <a:srgbClr val="FFFFFF"/>
                </a:solidFill>
                <a:effectLst>
                  <a:outerShdw blurRad="38100" dist="22860" dir="5400000" algn="tl" rotWithShape="0">
                    <a:srgbClr val="000000">
                      <a:alpha val="30000"/>
                    </a:srgbClr>
                  </a:outerShdw>
                </a:effectLst>
                <a:latin typeface="Tahoma" panose="020B0604030504040204" pitchFamily="34" charset="0"/>
                <a:ea typeface="Tahoma" panose="020B0604030504040204" pitchFamily="34" charset="0"/>
                <a:cs typeface="Tahoma" panose="020B0604030504040204" pitchFamily="34" charset="0"/>
              </a:rPr>
              <a:t>I</a:t>
            </a:r>
            <a:endParaRPr lang="en-US" sz="2400" b="1" cap="none" spc="0">
              <a:ln w="10160">
                <a:solidFill>
                  <a:srgbClr val="A0FFCD"/>
                </a:solidFill>
                <a:prstDash val="solid"/>
              </a:ln>
              <a:solidFill>
                <a:srgbClr val="FFFFFF"/>
              </a:solidFill>
              <a:effectLst>
                <a:outerShdw blurRad="38100" dist="22860" dir="5400000" algn="tl" rotWithShape="0">
                  <a:srgbClr val="000000">
                    <a:alpha val="30000"/>
                  </a:srgbClr>
                </a:outerShdw>
              </a:effectLst>
            </a:endParaRPr>
          </a:p>
        </xdr:txBody>
      </xdr:sp>
    </xdr:grpSp>
    <xdr:clientData/>
  </xdr:twoCellAnchor>
  <xdr:twoCellAnchor>
    <xdr:from>
      <xdr:col>3</xdr:col>
      <xdr:colOff>434340</xdr:colOff>
      <xdr:row>1540</xdr:row>
      <xdr:rowOff>68580</xdr:rowOff>
    </xdr:from>
    <xdr:to>
      <xdr:col>9</xdr:col>
      <xdr:colOff>358140</xdr:colOff>
      <xdr:row>1540</xdr:row>
      <xdr:rowOff>891540</xdr:rowOff>
    </xdr:to>
    <xdr:sp macro="" textlink="">
      <xdr:nvSpPr>
        <xdr:cNvPr id="2149" name="TextBox 2148">
          <a:hlinkClick xmlns:r="http://schemas.openxmlformats.org/officeDocument/2006/relationships" r:id="rId12"/>
          <a:extLst>
            <a:ext uri="{FF2B5EF4-FFF2-40B4-BE49-F238E27FC236}">
              <a16:creationId xmlns:a16="http://schemas.microsoft.com/office/drawing/2014/main" id="{B9099BA5-A9AC-43AC-AE71-CB95FBABFC6B}"/>
            </a:ext>
          </a:extLst>
        </xdr:cNvPr>
        <xdr:cNvSpPr txBox="1"/>
      </xdr:nvSpPr>
      <xdr:spPr>
        <a:xfrm>
          <a:off x="1546860" y="304533300"/>
          <a:ext cx="2895600" cy="822960"/>
        </a:xfrm>
        <a:prstGeom prst="rect">
          <a:avLst/>
        </a:prstGeom>
        <a:solidFill>
          <a:srgbClr val="A0FFCD"/>
        </a:solidFill>
        <a:ln w="9525" cmpd="sng">
          <a:solidFill>
            <a:srgbClr val="C8FFE1"/>
          </a:solidFill>
        </a:ln>
        <a:effectLst>
          <a:outerShdw blurRad="63500" sx="102000" sy="102000" algn="ctr" rotWithShape="0">
            <a:prstClr val="black">
              <a:alpha val="40000"/>
            </a:prstClr>
          </a:outerShdw>
        </a:effectLst>
        <a:scene3d>
          <a:camera prst="orthographicFront"/>
          <a:lightRig rig="threePt" dir="t"/>
        </a:scene3d>
        <a:sp3d>
          <a:bevelT w="1016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lIns="228600" tIns="45720" rIns="228600" bIns="0" rtlCol="0" anchor="ctr"/>
        <a:lstStyle/>
        <a:p>
          <a:pPr algn="ctr">
            <a:spcAft>
              <a:spcPts val="600"/>
            </a:spcAft>
          </a:pPr>
          <a:r>
            <a:rPr lang="en-US" sz="1300" b="1" spc="-50" baseline="0">
              <a:solidFill>
                <a:srgbClr val="004623"/>
              </a:solidFill>
              <a:latin typeface="Tahoma" panose="020B0604030504040204" pitchFamily="34" charset="0"/>
              <a:ea typeface="Tahoma" panose="020B0604030504040204" pitchFamily="34" charset="0"/>
              <a:cs typeface="Tahoma" panose="020B0604030504040204" pitchFamily="34" charset="0"/>
            </a:rPr>
            <a:t>PROMOTIONAL ENROLLMENT</a:t>
          </a:r>
          <a:endParaRPr lang="en-US" sz="1300" b="0" spc="-50" baseline="0">
            <a:solidFill>
              <a:srgbClr val="004623"/>
            </a:solidFill>
            <a:latin typeface="Tahoma" panose="020B0604030504040204" pitchFamily="34" charset="0"/>
            <a:ea typeface="Tahoma" panose="020B0604030504040204" pitchFamily="34" charset="0"/>
            <a:cs typeface="Tahoma" panose="020B0604030504040204" pitchFamily="34" charset="0"/>
          </a:endParaRPr>
        </a:p>
        <a:p>
          <a:pPr algn="ctr">
            <a:spcAft>
              <a:spcPts val="600"/>
            </a:spcAft>
          </a:pPr>
          <a:r>
            <a:rPr lang="en-US" sz="1100" spc="0" baseline="0">
              <a:solidFill>
                <a:srgbClr val="004623"/>
              </a:solidFill>
              <a:latin typeface="Tahoma" panose="020B0604030504040204" pitchFamily="34" charset="0"/>
              <a:ea typeface="Tahoma" panose="020B0604030504040204" pitchFamily="34" charset="0"/>
              <a:cs typeface="Tahoma" panose="020B0604030504040204" pitchFamily="34" charset="0"/>
            </a:rPr>
            <a:t>Click here to see the latest deal to enroll far below the full course price.</a:t>
          </a:r>
          <a:endParaRPr lang="en-US" sz="1100" spc="-20" baseline="0">
            <a:solidFill>
              <a:srgbClr val="004623"/>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22860</xdr:colOff>
      <xdr:row>460</xdr:row>
      <xdr:rowOff>76200</xdr:rowOff>
    </xdr:from>
    <xdr:to>
      <xdr:col>13</xdr:col>
      <xdr:colOff>22860</xdr:colOff>
      <xdr:row>462</xdr:row>
      <xdr:rowOff>0</xdr:rowOff>
    </xdr:to>
    <xdr:sp macro="" textlink="">
      <xdr:nvSpPr>
        <xdr:cNvPr id="1607" name="You believe whatever serves your needs.">
          <a:extLst>
            <a:ext uri="{FF2B5EF4-FFF2-40B4-BE49-F238E27FC236}">
              <a16:creationId xmlns:a16="http://schemas.microsoft.com/office/drawing/2014/main" id="{5B85529C-C720-405F-84C3-B711178B528C}"/>
            </a:ext>
          </a:extLst>
        </xdr:cNvPr>
        <xdr:cNvSpPr txBox="1">
          <a:spLocks/>
        </xdr:cNvSpPr>
      </xdr:nvSpPr>
      <xdr:spPr>
        <a:xfrm>
          <a:off x="144780" y="93558360"/>
          <a:ext cx="5943600" cy="274320"/>
        </a:xfrm>
        <a:prstGeom prst="rect">
          <a:avLst/>
        </a:prstGeom>
      </xdr:spPr>
      <xdr:txBody>
        <a:bodyPr vert="horz" wrap="square" lIns="0" tIns="45720" rIns="0" bIns="4572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lnSpc>
              <a:spcPct val="100000"/>
            </a:lnSpc>
            <a:buNone/>
          </a:pPr>
          <a:r>
            <a:rPr lang="en-US" sz="1200" b="0" spc="0" baseline="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chemeClr val="accent6">
                    <a:lumMod val="50000"/>
                  </a:schemeClr>
                </a:outerShdw>
              </a:effectLst>
              <a:latin typeface="Tahoma" panose="020B0604030504040204" pitchFamily="34" charset="0"/>
              <a:ea typeface="Tahoma" panose="020B0604030504040204" pitchFamily="34" charset="0"/>
              <a:cs typeface="Tahoma" panose="020B0604030504040204" pitchFamily="34" charset="0"/>
            </a:rPr>
            <a:t>Politics mainly addresses conflict between how each other experience your social-needs.</a:t>
          </a:r>
          <a:endParaRPr lang="en-US" sz="1200" b="0" spc="0">
            <a:ln>
              <a:solidFill>
                <a:schemeClr val="accent6">
                  <a:lumMod val="40000"/>
                  <a:lumOff val="60000"/>
                </a:schemeClr>
              </a:solidFill>
            </a:ln>
            <a:solidFill>
              <a:schemeClr val="accent6">
                <a:lumMod val="20000"/>
                <a:lumOff val="80000"/>
              </a:schemeClr>
            </a:solidFill>
            <a:effectLst>
              <a:glow rad="25400">
                <a:schemeClr val="accent6">
                  <a:lumMod val="50000"/>
                </a:schemeClr>
              </a:glow>
              <a:outerShdw blurRad="50800" dist="38100" dir="5400000" algn="t" rotWithShape="0">
                <a:srgbClr val="00B050">
                  <a:alpha val="85000"/>
                </a:srgbClr>
              </a:out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xdr:colOff>
      <xdr:row>16</xdr:row>
      <xdr:rowOff>7620</xdr:rowOff>
    </xdr:from>
    <xdr:to>
      <xdr:col>27</xdr:col>
      <xdr:colOff>2</xdr:colOff>
      <xdr:row>23</xdr:row>
      <xdr:rowOff>7620</xdr:rowOff>
    </xdr:to>
    <xdr:grpSp>
      <xdr:nvGrpSpPr>
        <xdr:cNvPr id="2" name="Group 1" hidden="1">
          <a:extLst>
            <a:ext uri="{FF2B5EF4-FFF2-40B4-BE49-F238E27FC236}">
              <a16:creationId xmlns:a16="http://schemas.microsoft.com/office/drawing/2014/main" id="{00000000-0008-0000-0400-000002000000}"/>
            </a:ext>
          </a:extLst>
        </xdr:cNvPr>
        <xdr:cNvGrpSpPr/>
      </xdr:nvGrpSpPr>
      <xdr:grpSpPr>
        <a:xfrm>
          <a:off x="6309361" y="3657600"/>
          <a:ext cx="5943601" cy="1760220"/>
          <a:chOff x="7787640" y="586740"/>
          <a:chExt cx="2983245" cy="922020"/>
        </a:xfrm>
      </xdr:grpSpPr>
      <xdr:sp macro="" textlink="">
        <xdr:nvSpPr>
          <xdr:cNvPr id="3" name="Speech Bubble: Rectangle with Corners Rounded 2">
            <a:extLst>
              <a:ext uri="{FF2B5EF4-FFF2-40B4-BE49-F238E27FC236}">
                <a16:creationId xmlns:a16="http://schemas.microsoft.com/office/drawing/2014/main" id="{00000000-0008-0000-0400-000003000000}"/>
              </a:ext>
            </a:extLst>
          </xdr:cNvPr>
          <xdr:cNvSpPr/>
        </xdr:nvSpPr>
        <xdr:spPr>
          <a:xfrm>
            <a:off x="7787640" y="586740"/>
            <a:ext cx="1485900" cy="922020"/>
          </a:xfrm>
          <a:prstGeom prst="wedgeRoundRectCallout">
            <a:avLst>
              <a:gd name="adj1" fmla="val -48889"/>
              <a:gd name="adj2" fmla="val 68285"/>
              <a:gd name="adj3" fmla="val 1666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peech Bubble: Rectangle with Corners Rounded 3">
            <a:extLst>
              <a:ext uri="{FF2B5EF4-FFF2-40B4-BE49-F238E27FC236}">
                <a16:creationId xmlns:a16="http://schemas.microsoft.com/office/drawing/2014/main" id="{00000000-0008-0000-0400-000004000000}"/>
              </a:ext>
            </a:extLst>
          </xdr:cNvPr>
          <xdr:cNvSpPr/>
        </xdr:nvSpPr>
        <xdr:spPr>
          <a:xfrm flipH="1">
            <a:off x="9284985" y="586740"/>
            <a:ext cx="1485900" cy="922020"/>
          </a:xfrm>
          <a:prstGeom prst="wedgeRoundRectCallout">
            <a:avLst>
              <a:gd name="adj1" fmla="val -48632"/>
              <a:gd name="adj2" fmla="val 68285"/>
              <a:gd name="adj3" fmla="val 16667"/>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25</xdr:col>
      <xdr:colOff>433091</xdr:colOff>
      <xdr:row>3</xdr:row>
      <xdr:rowOff>525460</xdr:rowOff>
    </xdr:from>
    <xdr:to>
      <xdr:col>26</xdr:col>
      <xdr:colOff>24997</xdr:colOff>
      <xdr:row>5</xdr:row>
      <xdr:rowOff>16263</xdr:rowOff>
    </xdr:to>
    <xdr:sp macro="" textlink="">
      <xdr:nvSpPr>
        <xdr:cNvPr id="137" name="Arrow: Left 136" hidden="1">
          <a:extLst>
            <a:ext uri="{FF2B5EF4-FFF2-40B4-BE49-F238E27FC236}">
              <a16:creationId xmlns:a16="http://schemas.microsoft.com/office/drawing/2014/main" id="{00000000-0008-0000-0400-000089000000}"/>
            </a:ext>
          </a:extLst>
        </xdr:cNvPr>
        <xdr:cNvSpPr>
          <a:spLocks noChangeAspect="1"/>
        </xdr:cNvSpPr>
      </xdr:nvSpPr>
      <xdr:spPr>
        <a:xfrm rot="4020000">
          <a:off x="11616462" y="1343589"/>
          <a:ext cx="245183" cy="87206"/>
        </a:xfrm>
        <a:prstGeom prst="leftArrow">
          <a:avLst>
            <a:gd name="adj1" fmla="val 32353"/>
            <a:gd name="adj2" fmla="val 191176"/>
          </a:avLst>
        </a:prstGeom>
        <a:solidFill>
          <a:sysClr val="window" lastClr="FFFFFF"/>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110067</xdr:colOff>
      <xdr:row>40</xdr:row>
      <xdr:rowOff>8467</xdr:rowOff>
    </xdr:from>
    <xdr:to>
      <xdr:col>27</xdr:col>
      <xdr:colOff>8311</xdr:colOff>
      <xdr:row>46</xdr:row>
      <xdr:rowOff>2502</xdr:rowOff>
    </xdr:to>
    <xdr:pic>
      <xdr:nvPicPr>
        <xdr:cNvPr id="138" name="Picture 137" hidden="1">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6297507" y="9442027"/>
          <a:ext cx="5963764" cy="1502796"/>
        </a:xfrm>
        <a:prstGeom prst="rect">
          <a:avLst/>
        </a:prstGeom>
      </xdr:spPr>
    </xdr:pic>
    <xdr:clientData/>
  </xdr:twoCellAnchor>
  <xdr:twoCellAnchor editAs="oneCell">
    <xdr:from>
      <xdr:col>25</xdr:col>
      <xdr:colOff>249456</xdr:colOff>
      <xdr:row>0</xdr:row>
      <xdr:rowOff>162827</xdr:rowOff>
    </xdr:from>
    <xdr:to>
      <xdr:col>26</xdr:col>
      <xdr:colOff>439254</xdr:colOff>
      <xdr:row>3</xdr:row>
      <xdr:rowOff>79943</xdr:rowOff>
    </xdr:to>
    <xdr:pic>
      <xdr:nvPicPr>
        <xdr:cNvPr id="6" name="Picture 5">
          <a:hlinkClick xmlns:r="http://schemas.openxmlformats.org/officeDocument/2006/relationships" r:id="rId2" tooltip="to About page at Value Relating"/>
          <a:extLst>
            <a:ext uri="{FF2B5EF4-FFF2-40B4-BE49-F238E27FC236}">
              <a16:creationId xmlns:a16="http://schemas.microsoft.com/office/drawing/2014/main" id="{786E3BFC-4475-4848-B444-0CD55D8275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92298" y="162827"/>
          <a:ext cx="684430" cy="685800"/>
        </a:xfrm>
        <a:prstGeom prst="rect">
          <a:avLst/>
        </a:prstGeom>
        <a:effectLst>
          <a:outerShdw blurRad="63500" sx="102000" sy="102000" algn="ctr" rotWithShape="0">
            <a:prstClr val="black">
              <a:alpha val="40000"/>
            </a:prstClr>
          </a:outerShdw>
          <a:softEdge rad="31750"/>
        </a:effectLst>
      </xdr:spPr>
    </xdr:pic>
    <xdr:clientData/>
  </xdr:twoCellAnchor>
  <xdr:twoCellAnchor>
    <xdr:from>
      <xdr:col>0</xdr:col>
      <xdr:colOff>0</xdr:colOff>
      <xdr:row>73</xdr:row>
      <xdr:rowOff>378322</xdr:rowOff>
    </xdr:from>
    <xdr:to>
      <xdr:col>0</xdr:col>
      <xdr:colOff>0</xdr:colOff>
      <xdr:row>81</xdr:row>
      <xdr:rowOff>152396</xdr:rowOff>
    </xdr:to>
    <xdr:sp macro="" textlink="">
      <xdr:nvSpPr>
        <xdr:cNvPr id="111" name="TextBox 110">
          <a:extLst>
            <a:ext uri="{FF2B5EF4-FFF2-40B4-BE49-F238E27FC236}">
              <a16:creationId xmlns:a16="http://schemas.microsoft.com/office/drawing/2014/main" id="{770CE5B0-E52B-4C9D-88C4-C039B0CFAE90}"/>
            </a:ext>
          </a:extLst>
        </xdr:cNvPr>
        <xdr:cNvSpPr txBox="1"/>
      </xdr:nvSpPr>
      <xdr:spPr>
        <a:xfrm>
          <a:off x="0" y="17576796"/>
          <a:ext cx="0"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2D143C"/>
              </a:solidFill>
              <a:effectLst/>
              <a:latin typeface="Arial" panose="020B0604020202020204" pitchFamily="34" charset="0"/>
              <a:ea typeface="+mn-ea"/>
              <a:cs typeface="Arial" panose="020B0604020202020204" pitchFamily="34" charset="0"/>
            </a:rPr>
            <a:t>How do you</a:t>
          </a:r>
          <a:r>
            <a:rPr lang="en-US" sz="1400" b="1" baseline="0">
              <a:solidFill>
                <a:srgbClr val="2D143C"/>
              </a:solidFill>
              <a:effectLst/>
              <a:latin typeface="Arial" panose="020B0604020202020204" pitchFamily="34" charset="0"/>
              <a:ea typeface="+mn-ea"/>
              <a:cs typeface="Arial" panose="020B0604020202020204" pitchFamily="34" charset="0"/>
            </a:rPr>
            <a:t> answer if checked for sneezing in public?</a:t>
          </a:r>
          <a:endParaRPr lang="en-US" sz="1400" b="1">
            <a:solidFill>
              <a:srgbClr val="2D143C"/>
            </a:solidFill>
            <a:latin typeface="Arial" panose="020B0604020202020204" pitchFamily="34" charset="0"/>
            <a:cs typeface="Arial" panose="020B0604020202020204" pitchFamily="34" charset="0"/>
          </a:endParaRPr>
        </a:p>
      </xdr:txBody>
    </xdr:sp>
    <xdr:clientData/>
  </xdr:twoCellAnchor>
  <xdr:twoCellAnchor>
    <xdr:from>
      <xdr:col>0</xdr:col>
      <xdr:colOff>113629</xdr:colOff>
      <xdr:row>75</xdr:row>
      <xdr:rowOff>118976</xdr:rowOff>
    </xdr:from>
    <xdr:to>
      <xdr:col>13</xdr:col>
      <xdr:colOff>1334</xdr:colOff>
      <xdr:row>85</xdr:row>
      <xdr:rowOff>140369</xdr:rowOff>
    </xdr:to>
    <xdr:sp macro="" textlink="">
      <xdr:nvSpPr>
        <xdr:cNvPr id="114" name="TextBox 113">
          <a:extLst>
            <a:ext uri="{FF2B5EF4-FFF2-40B4-BE49-F238E27FC236}">
              <a16:creationId xmlns:a16="http://schemas.microsoft.com/office/drawing/2014/main" id="{14E92BCF-3F05-4E47-8F71-8D817A06CAE4}"/>
            </a:ext>
          </a:extLst>
        </xdr:cNvPr>
        <xdr:cNvSpPr txBox="1"/>
      </xdr:nvSpPr>
      <xdr:spPr>
        <a:xfrm>
          <a:off x="113629" y="17718502"/>
          <a:ext cx="5943600" cy="21737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900"/>
            </a:spcAft>
          </a:pPr>
          <a:r>
            <a:rPr lang="en-US" sz="1400" b="1">
              <a:solidFill>
                <a:srgbClr val="2D143C"/>
              </a:solidFill>
              <a:effectLst/>
              <a:latin typeface="Arial" panose="020B0604020202020204" pitchFamily="34" charset="0"/>
              <a:ea typeface="+mn-ea"/>
              <a:cs typeface="Arial" panose="020B0604020202020204" pitchFamily="34" charset="0"/>
            </a:rPr>
            <a:t>If not</a:t>
          </a:r>
          <a:r>
            <a:rPr lang="en-US" sz="1400" b="1" baseline="0">
              <a:solidFill>
                <a:srgbClr val="2D143C"/>
              </a:solidFill>
              <a:effectLst/>
              <a:latin typeface="Arial" panose="020B0604020202020204" pitchFamily="34" charset="0"/>
              <a:ea typeface="+mn-ea"/>
              <a:cs typeface="Arial" panose="020B0604020202020204" pitchFamily="34" charset="0"/>
            </a:rPr>
            <a:t> ready to take a leading role in HP...</a:t>
          </a:r>
        </a:p>
        <a:p>
          <a:pPr algn="l">
            <a:spcBef>
              <a:spcPts val="600"/>
            </a:spcBef>
          </a:pPr>
          <a:r>
            <a:rPr lang="en-US" sz="1200" b="0">
              <a:solidFill>
                <a:srgbClr val="2D143C"/>
              </a:solidFill>
              <a:latin typeface="Tahoma" panose="020B0604030504040204" pitchFamily="34" charset="0"/>
              <a:ea typeface="Tahoma" panose="020B0604030504040204" pitchFamily="34" charset="0"/>
              <a:cs typeface="Tahoma" panose="020B0604030504040204" pitchFamily="34" charset="0"/>
            </a:rPr>
            <a:t>You may not be ready to jump in, at least not</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 yet. While not ready to be involved, you could share Harmony Politics on social media. </a:t>
          </a:r>
        </a:p>
        <a:p>
          <a:pPr algn="l">
            <a:spcBef>
              <a:spcPts val="600"/>
            </a:spcBef>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We are creating memes you can post to get the word out. Humor seems to be a good as a place to start as any. </a:t>
          </a:r>
        </a:p>
        <a:p>
          <a:pPr algn="l">
            <a:spcBef>
              <a:spcPts val="600"/>
            </a:spcBef>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Later, we can create more and post at our website. We look forward to keeping you engaged, and getting involved at a level that fits you where you're at.</a:t>
          </a:r>
        </a:p>
        <a:p>
          <a:pPr algn="l">
            <a:spcBef>
              <a:spcPts val="600"/>
            </a:spcBef>
          </a:pP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The next level of involvement is to follow what a team as a "follower." You receive their regular progress reports. You can then see how this works in action. </a:t>
          </a:r>
        </a:p>
        <a:p>
          <a:pPr algn="l">
            <a:spcBef>
              <a:spcPts val="600"/>
            </a:spcBef>
          </a:pPr>
          <a:endPar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66841</xdr:colOff>
      <xdr:row>76</xdr:row>
      <xdr:rowOff>80213</xdr:rowOff>
    </xdr:from>
    <xdr:to>
      <xdr:col>21</xdr:col>
      <xdr:colOff>4138</xdr:colOff>
      <xdr:row>85</xdr:row>
      <xdr:rowOff>375436</xdr:rowOff>
    </xdr:to>
    <xdr:grpSp>
      <xdr:nvGrpSpPr>
        <xdr:cNvPr id="12" name="Group 11">
          <a:extLst>
            <a:ext uri="{FF2B5EF4-FFF2-40B4-BE49-F238E27FC236}">
              <a16:creationId xmlns:a16="http://schemas.microsoft.com/office/drawing/2014/main" id="{CBC592BC-43B2-4E7C-A78D-6490F47D9913}"/>
            </a:ext>
          </a:extLst>
        </xdr:cNvPr>
        <xdr:cNvGrpSpPr/>
      </xdr:nvGrpSpPr>
      <xdr:grpSpPr>
        <a:xfrm>
          <a:off x="6254281" y="17781473"/>
          <a:ext cx="3031017" cy="2284043"/>
          <a:chOff x="6243052" y="17666369"/>
          <a:chExt cx="3025402" cy="2273749"/>
        </a:xfrm>
      </xdr:grpSpPr>
      <xdr:grpSp>
        <xdr:nvGrpSpPr>
          <xdr:cNvPr id="24" name="Group 23">
            <a:extLst>
              <a:ext uri="{FF2B5EF4-FFF2-40B4-BE49-F238E27FC236}">
                <a16:creationId xmlns:a16="http://schemas.microsoft.com/office/drawing/2014/main" id="{DAE74798-ADD0-4777-8546-95FE76B5100A}"/>
              </a:ext>
            </a:extLst>
          </xdr:cNvPr>
          <xdr:cNvGrpSpPr/>
        </xdr:nvGrpSpPr>
        <xdr:grpSpPr>
          <a:xfrm>
            <a:off x="6243052" y="17666369"/>
            <a:ext cx="3025402" cy="2273749"/>
            <a:chOff x="0" y="-4"/>
            <a:chExt cx="3025942" cy="2274294"/>
          </a:xfrm>
        </xdr:grpSpPr>
        <xdr:sp macro="" textlink="">
          <xdr:nvSpPr>
            <xdr:cNvPr id="25" name="Rectangle: Rounded Corners 24">
              <a:extLst>
                <a:ext uri="{FF2B5EF4-FFF2-40B4-BE49-F238E27FC236}">
                  <a16:creationId xmlns:a16="http://schemas.microsoft.com/office/drawing/2014/main" id="{9628855F-FC07-4F91-873D-EAC336C81160}"/>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6" name="Text Box 16">
              <a:extLst>
                <a:ext uri="{FF2B5EF4-FFF2-40B4-BE49-F238E27FC236}">
                  <a16:creationId xmlns:a16="http://schemas.microsoft.com/office/drawing/2014/main" id="{F8AD76D1-51CF-4898-B7C3-C5D2D99A3480}"/>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8" name="Text Box 17">
              <a:extLst>
                <a:ext uri="{FF2B5EF4-FFF2-40B4-BE49-F238E27FC236}">
                  <a16:creationId xmlns:a16="http://schemas.microsoft.com/office/drawing/2014/main" id="{EFC231A8-3421-4363-AA0D-2189E4F30B6A}"/>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9" name="Oval 28">
              <a:extLst>
                <a:ext uri="{FF2B5EF4-FFF2-40B4-BE49-F238E27FC236}">
                  <a16:creationId xmlns:a16="http://schemas.microsoft.com/office/drawing/2014/main" id="{8FC07545-7F05-4441-9472-4FD2ABB87B24}"/>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0" name="Oval 29">
              <a:extLst>
                <a:ext uri="{FF2B5EF4-FFF2-40B4-BE49-F238E27FC236}">
                  <a16:creationId xmlns:a16="http://schemas.microsoft.com/office/drawing/2014/main" id="{51AA5D2B-BE33-458E-BD25-5E52758B3AD2}"/>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3" name="Text Box 20">
              <a:extLst>
                <a:ext uri="{FF2B5EF4-FFF2-40B4-BE49-F238E27FC236}">
                  <a16:creationId xmlns:a16="http://schemas.microsoft.com/office/drawing/2014/main" id="{319A1C4C-0425-47B0-A169-D28101D26B69}"/>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4" name="Text Box 21">
              <a:extLst>
                <a:ext uri="{FF2B5EF4-FFF2-40B4-BE49-F238E27FC236}">
                  <a16:creationId xmlns:a16="http://schemas.microsoft.com/office/drawing/2014/main" id="{9AF5CF78-0D0E-4CE9-8520-C61A096AA927}"/>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5" name="TextBox 4">
            <a:extLst>
              <a:ext uri="{FF2B5EF4-FFF2-40B4-BE49-F238E27FC236}">
                <a16:creationId xmlns:a16="http://schemas.microsoft.com/office/drawing/2014/main" id="{060B15BF-6860-4407-AD1E-14C3FAE0730A}"/>
              </a:ext>
            </a:extLst>
          </xdr:cNvPr>
          <xdr:cNvSpPr txBox="1"/>
        </xdr:nvSpPr>
        <xdr:spPr>
          <a:xfrm>
            <a:off x="6497051" y="18415000"/>
            <a:ext cx="2514600" cy="836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200"/>
              </a:spcAft>
            </a:pPr>
            <a:r>
              <a:rPr lang="en-US" sz="1600" b="1" i="1" spc="100" baseline="0">
                <a:solidFill>
                  <a:srgbClr val="2D143C"/>
                </a:solidFill>
                <a:effectLst/>
                <a:latin typeface="Arial" panose="020B0604020202020204" pitchFamily="34" charset="0"/>
                <a:ea typeface="+mn-ea"/>
                <a:cs typeface="Arial" panose="020B0604020202020204" pitchFamily="34" charset="0"/>
              </a:rPr>
              <a:t>Hah-chew</a:t>
            </a:r>
            <a:r>
              <a:rPr lang="en-US" sz="1600" b="1" i="1">
                <a:solidFill>
                  <a:srgbClr val="2D143C"/>
                </a:solidFill>
                <a:effectLst/>
                <a:latin typeface="Arial" panose="020B0604020202020204" pitchFamily="34" charset="0"/>
                <a:ea typeface="+mn-ea"/>
                <a:cs typeface="Arial" panose="020B0604020202020204" pitchFamily="34" charset="0"/>
              </a:rPr>
              <a:t>!</a:t>
            </a:r>
            <a:r>
              <a:rPr lang="en-US" sz="1600" b="1">
                <a:solidFill>
                  <a:srgbClr val="2D143C"/>
                </a:solidFill>
                <a:effectLst/>
                <a:latin typeface="Arial" panose="020B0604020202020204" pitchFamily="34" charset="0"/>
                <a:ea typeface="+mn-ea"/>
                <a:cs typeface="Arial" panose="020B0604020202020204" pitchFamily="34" charset="0"/>
              </a:rPr>
              <a:t> </a:t>
            </a:r>
          </a:p>
          <a:p>
            <a:pPr algn="ctr"/>
            <a:r>
              <a:rPr lang="en-US" sz="1400" b="1">
                <a:solidFill>
                  <a:srgbClr val="2D143C"/>
                </a:solidFill>
                <a:effectLst/>
                <a:latin typeface="Arial" panose="020B0604020202020204" pitchFamily="34" charset="0"/>
                <a:ea typeface="+mn-ea"/>
                <a:cs typeface="Arial" panose="020B0604020202020204" pitchFamily="34" charset="0"/>
              </a:rPr>
              <a:t>No, I don’t have the virus. I’m just allergic to your BS.</a:t>
            </a:r>
            <a:endParaRPr lang="en-US" sz="1400" b="1">
              <a:solidFill>
                <a:srgbClr val="2D143C"/>
              </a:solidFill>
              <a:latin typeface="Arial" panose="020B0604020202020204" pitchFamily="34" charset="0"/>
              <a:cs typeface="Arial" panose="020B0604020202020204" pitchFamily="34" charset="0"/>
            </a:endParaRPr>
          </a:p>
        </xdr:txBody>
      </xdr:sp>
      <xdr:sp macro="" textlink="">
        <xdr:nvSpPr>
          <xdr:cNvPr id="126" name="TextBox 125">
            <a:extLst>
              <a:ext uri="{FF2B5EF4-FFF2-40B4-BE49-F238E27FC236}">
                <a16:creationId xmlns:a16="http://schemas.microsoft.com/office/drawing/2014/main" id="{65FCAB72-76B7-42A5-8F3F-E768C93D7A06}"/>
              </a:ext>
            </a:extLst>
          </xdr:cNvPr>
          <xdr:cNvSpPr txBox="1"/>
        </xdr:nvSpPr>
        <xdr:spPr>
          <a:xfrm>
            <a:off x="6566566" y="19340094"/>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33" name="TextBox 132">
            <a:extLst>
              <a:ext uri="{FF2B5EF4-FFF2-40B4-BE49-F238E27FC236}">
                <a16:creationId xmlns:a16="http://schemas.microsoft.com/office/drawing/2014/main" id="{7C96534B-A8DA-49CC-A2A6-BDB11D47ABF4}"/>
              </a:ext>
            </a:extLst>
          </xdr:cNvPr>
          <xdr:cNvSpPr txBox="1"/>
        </xdr:nvSpPr>
        <xdr:spPr>
          <a:xfrm>
            <a:off x="6793826" y="17957799"/>
            <a:ext cx="19157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0" rIns="9144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checked for sneezing in public:</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21</xdr:col>
      <xdr:colOff>26737</xdr:colOff>
      <xdr:row>76</xdr:row>
      <xdr:rowOff>80211</xdr:rowOff>
    </xdr:from>
    <xdr:to>
      <xdr:col>27</xdr:col>
      <xdr:colOff>84350</xdr:colOff>
      <xdr:row>85</xdr:row>
      <xdr:rowOff>375434</xdr:rowOff>
    </xdr:to>
    <xdr:grpSp>
      <xdr:nvGrpSpPr>
        <xdr:cNvPr id="11" name="Group 10">
          <a:extLst>
            <a:ext uri="{FF2B5EF4-FFF2-40B4-BE49-F238E27FC236}">
              <a16:creationId xmlns:a16="http://schemas.microsoft.com/office/drawing/2014/main" id="{EE5866A8-5EF6-4CC9-8C28-5A90DB446002}"/>
            </a:ext>
          </a:extLst>
        </xdr:cNvPr>
        <xdr:cNvGrpSpPr/>
      </xdr:nvGrpSpPr>
      <xdr:grpSpPr>
        <a:xfrm>
          <a:off x="9307897" y="17781471"/>
          <a:ext cx="3029413" cy="2284043"/>
          <a:chOff x="9291053" y="17666369"/>
          <a:chExt cx="3025402" cy="2273749"/>
        </a:xfrm>
      </xdr:grpSpPr>
      <xdr:grpSp>
        <xdr:nvGrpSpPr>
          <xdr:cNvPr id="62" name="Group 61">
            <a:extLst>
              <a:ext uri="{FF2B5EF4-FFF2-40B4-BE49-F238E27FC236}">
                <a16:creationId xmlns:a16="http://schemas.microsoft.com/office/drawing/2014/main" id="{6EAC7399-04BD-4172-84DB-096C80685A0E}"/>
              </a:ext>
            </a:extLst>
          </xdr:cNvPr>
          <xdr:cNvGrpSpPr/>
        </xdr:nvGrpSpPr>
        <xdr:grpSpPr>
          <a:xfrm>
            <a:off x="9291053" y="17666369"/>
            <a:ext cx="3025402" cy="2273749"/>
            <a:chOff x="0" y="-4"/>
            <a:chExt cx="3025942" cy="2274294"/>
          </a:xfrm>
        </xdr:grpSpPr>
        <xdr:sp macro="" textlink="">
          <xdr:nvSpPr>
            <xdr:cNvPr id="63" name="Rectangle: Rounded Corners 62">
              <a:extLst>
                <a:ext uri="{FF2B5EF4-FFF2-40B4-BE49-F238E27FC236}">
                  <a16:creationId xmlns:a16="http://schemas.microsoft.com/office/drawing/2014/main" id="{3F6B1804-44A7-41BE-B1C1-A354BE2EE0A5}"/>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64" name="Text Box 16">
              <a:extLst>
                <a:ext uri="{FF2B5EF4-FFF2-40B4-BE49-F238E27FC236}">
                  <a16:creationId xmlns:a16="http://schemas.microsoft.com/office/drawing/2014/main" id="{E1C890F0-7AE5-4750-9388-2D78E639BC93}"/>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65" name="Text Box 17">
              <a:extLst>
                <a:ext uri="{FF2B5EF4-FFF2-40B4-BE49-F238E27FC236}">
                  <a16:creationId xmlns:a16="http://schemas.microsoft.com/office/drawing/2014/main" id="{F42226B2-CE2C-4F9A-9C1A-70A8390B1FBE}"/>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66" name="Oval 65">
              <a:extLst>
                <a:ext uri="{FF2B5EF4-FFF2-40B4-BE49-F238E27FC236}">
                  <a16:creationId xmlns:a16="http://schemas.microsoft.com/office/drawing/2014/main" id="{6A6E9E2B-6033-475E-B708-23A185193649}"/>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67" name="Oval 66">
              <a:extLst>
                <a:ext uri="{FF2B5EF4-FFF2-40B4-BE49-F238E27FC236}">
                  <a16:creationId xmlns:a16="http://schemas.microsoft.com/office/drawing/2014/main" id="{3992F266-CE4E-4558-8462-81856C250E2E}"/>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68" name="Text Box 20">
              <a:extLst>
                <a:ext uri="{FF2B5EF4-FFF2-40B4-BE49-F238E27FC236}">
                  <a16:creationId xmlns:a16="http://schemas.microsoft.com/office/drawing/2014/main" id="{6600E37E-641F-4CDD-A723-2CCF44251CA5}"/>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69" name="Text Box 21">
              <a:extLst>
                <a:ext uri="{FF2B5EF4-FFF2-40B4-BE49-F238E27FC236}">
                  <a16:creationId xmlns:a16="http://schemas.microsoft.com/office/drawing/2014/main" id="{0C9CC090-4517-4580-9AE3-420E66E4DF95}"/>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70" name="TextBox 69">
            <a:extLst>
              <a:ext uri="{FF2B5EF4-FFF2-40B4-BE49-F238E27FC236}">
                <a16:creationId xmlns:a16="http://schemas.microsoft.com/office/drawing/2014/main" id="{8B55495F-D20B-442F-B55A-150E57CF827B}"/>
              </a:ext>
            </a:extLst>
          </xdr:cNvPr>
          <xdr:cNvSpPr txBox="1"/>
        </xdr:nvSpPr>
        <xdr:spPr>
          <a:xfrm>
            <a:off x="9545051" y="18261261"/>
            <a:ext cx="2514600" cy="1097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2D143C"/>
                </a:solidFill>
                <a:effectLst/>
                <a:latin typeface="Arial" panose="020B0604020202020204" pitchFamily="34" charset="0"/>
                <a:ea typeface="+mn-ea"/>
                <a:cs typeface="Arial" panose="020B0604020202020204" pitchFamily="34" charset="0"/>
              </a:rPr>
              <a:t>No, I’m only pregnant with the </a:t>
            </a:r>
            <a:r>
              <a:rPr lang="en-US" sz="1600" b="1" i="1">
                <a:solidFill>
                  <a:srgbClr val="2D143C"/>
                </a:solidFill>
                <a:effectLst/>
                <a:latin typeface="Arial" panose="020B0604020202020204" pitchFamily="34" charset="0"/>
                <a:ea typeface="+mn-ea"/>
                <a:cs typeface="Arial" panose="020B0604020202020204" pitchFamily="34" charset="0"/>
              </a:rPr>
              <a:t>idea</a:t>
            </a:r>
            <a:r>
              <a:rPr lang="en-US" sz="1600" b="1">
                <a:solidFill>
                  <a:srgbClr val="2D143C"/>
                </a:solidFill>
                <a:effectLst/>
                <a:latin typeface="Arial" panose="020B0604020202020204" pitchFamily="34" charset="0"/>
                <a:ea typeface="+mn-ea"/>
                <a:cs typeface="Arial" panose="020B0604020202020204" pitchFamily="34" charset="0"/>
              </a:rPr>
              <a:t> of hitting you for assuming so. But I can abort it.</a:t>
            </a:r>
          </a:p>
        </xdr:txBody>
      </xdr:sp>
      <xdr:sp macro="" textlink="">
        <xdr:nvSpPr>
          <xdr:cNvPr id="127" name="TextBox 126">
            <a:extLst>
              <a:ext uri="{FF2B5EF4-FFF2-40B4-BE49-F238E27FC236}">
                <a16:creationId xmlns:a16="http://schemas.microsoft.com/office/drawing/2014/main" id="{419461B1-BD28-4B55-8676-08DDE13654DE}"/>
              </a:ext>
            </a:extLst>
          </xdr:cNvPr>
          <xdr:cNvSpPr txBox="1"/>
        </xdr:nvSpPr>
        <xdr:spPr>
          <a:xfrm>
            <a:off x="9627934" y="19340094"/>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45" name="TextBox 144">
            <a:extLst>
              <a:ext uri="{FF2B5EF4-FFF2-40B4-BE49-F238E27FC236}">
                <a16:creationId xmlns:a16="http://schemas.microsoft.com/office/drawing/2014/main" id="{283B2AE1-51CF-4CC8-85AE-CAFCC53FBE1F}"/>
              </a:ext>
            </a:extLst>
          </xdr:cNvPr>
          <xdr:cNvSpPr txBox="1"/>
        </xdr:nvSpPr>
        <xdr:spPr>
          <a:xfrm>
            <a:off x="9694773" y="18011271"/>
            <a:ext cx="2209806"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0" rIns="9144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inappropriately asked if</a:t>
            </a:r>
            <a:r>
              <a:rPr lang="en-US" sz="1050" b="0" baseline="0">
                <a:solidFill>
                  <a:srgbClr val="2D143C"/>
                </a:solidFill>
                <a:effectLst/>
                <a:latin typeface="+mn-lt"/>
                <a:ea typeface="+mn-ea"/>
                <a:cs typeface="Arial" panose="020B0604020202020204" pitchFamily="34" charset="0"/>
              </a:rPr>
              <a:t> pregant</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21</xdr:col>
      <xdr:colOff>26737</xdr:colOff>
      <xdr:row>88</xdr:row>
      <xdr:rowOff>4</xdr:rowOff>
    </xdr:from>
    <xdr:to>
      <xdr:col>27</xdr:col>
      <xdr:colOff>84350</xdr:colOff>
      <xdr:row>99</xdr:row>
      <xdr:rowOff>1121</xdr:rowOff>
    </xdr:to>
    <xdr:grpSp>
      <xdr:nvGrpSpPr>
        <xdr:cNvPr id="10" name="Group 9">
          <a:extLst>
            <a:ext uri="{FF2B5EF4-FFF2-40B4-BE49-F238E27FC236}">
              <a16:creationId xmlns:a16="http://schemas.microsoft.com/office/drawing/2014/main" id="{C70D22D7-2815-4C8A-9372-A8CC2B63A626}"/>
            </a:ext>
          </a:extLst>
        </xdr:cNvPr>
        <xdr:cNvGrpSpPr/>
      </xdr:nvGrpSpPr>
      <xdr:grpSpPr>
        <a:xfrm>
          <a:off x="9307897" y="20322544"/>
          <a:ext cx="3029413" cy="2279497"/>
          <a:chOff x="9291053" y="20152898"/>
          <a:chExt cx="3025402" cy="2273749"/>
        </a:xfrm>
      </xdr:grpSpPr>
      <xdr:grpSp>
        <xdr:nvGrpSpPr>
          <xdr:cNvPr id="80" name="Group 79">
            <a:extLst>
              <a:ext uri="{FF2B5EF4-FFF2-40B4-BE49-F238E27FC236}">
                <a16:creationId xmlns:a16="http://schemas.microsoft.com/office/drawing/2014/main" id="{F4FBED8D-45FD-4769-B091-1136BDDE9BE3}"/>
              </a:ext>
            </a:extLst>
          </xdr:cNvPr>
          <xdr:cNvGrpSpPr/>
        </xdr:nvGrpSpPr>
        <xdr:grpSpPr>
          <a:xfrm>
            <a:off x="9291053" y="20152898"/>
            <a:ext cx="3025402" cy="2273749"/>
            <a:chOff x="0" y="-4"/>
            <a:chExt cx="3025942" cy="2274294"/>
          </a:xfrm>
        </xdr:grpSpPr>
        <xdr:sp macro="" textlink="">
          <xdr:nvSpPr>
            <xdr:cNvPr id="81" name="Rectangle: Rounded Corners 80">
              <a:extLst>
                <a:ext uri="{FF2B5EF4-FFF2-40B4-BE49-F238E27FC236}">
                  <a16:creationId xmlns:a16="http://schemas.microsoft.com/office/drawing/2014/main" id="{22BFE025-4E13-4499-9D1C-2A8D23B12ED6}"/>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82" name="Text Box 16">
              <a:extLst>
                <a:ext uri="{FF2B5EF4-FFF2-40B4-BE49-F238E27FC236}">
                  <a16:creationId xmlns:a16="http://schemas.microsoft.com/office/drawing/2014/main" id="{A4096ACA-EA0D-48E7-879F-9A60BE429475}"/>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83" name="Text Box 17">
              <a:extLst>
                <a:ext uri="{FF2B5EF4-FFF2-40B4-BE49-F238E27FC236}">
                  <a16:creationId xmlns:a16="http://schemas.microsoft.com/office/drawing/2014/main" id="{364844CC-E439-4718-A4B3-5A6E9DA6A2FE}"/>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84" name="Oval 83">
              <a:extLst>
                <a:ext uri="{FF2B5EF4-FFF2-40B4-BE49-F238E27FC236}">
                  <a16:creationId xmlns:a16="http://schemas.microsoft.com/office/drawing/2014/main" id="{86D05394-CD7E-4138-BFAA-9527AB0BE727}"/>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85" name="Oval 84">
              <a:extLst>
                <a:ext uri="{FF2B5EF4-FFF2-40B4-BE49-F238E27FC236}">
                  <a16:creationId xmlns:a16="http://schemas.microsoft.com/office/drawing/2014/main" id="{A2E93E2E-B0A8-40EA-A2A6-4E17DB0978B0}"/>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86" name="Text Box 20">
              <a:extLst>
                <a:ext uri="{FF2B5EF4-FFF2-40B4-BE49-F238E27FC236}">
                  <a16:creationId xmlns:a16="http://schemas.microsoft.com/office/drawing/2014/main" id="{98E3EDE8-6BA9-4619-AD7F-45A357A31DB3}"/>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87" name="Text Box 21">
              <a:extLst>
                <a:ext uri="{FF2B5EF4-FFF2-40B4-BE49-F238E27FC236}">
                  <a16:creationId xmlns:a16="http://schemas.microsoft.com/office/drawing/2014/main" id="{52CC9A88-4493-455A-B537-B9E08C334DB4}"/>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88" name="TextBox 87">
            <a:extLst>
              <a:ext uri="{FF2B5EF4-FFF2-40B4-BE49-F238E27FC236}">
                <a16:creationId xmlns:a16="http://schemas.microsoft.com/office/drawing/2014/main" id="{B30D3CA3-249C-4053-A287-74C192EB4F7E}"/>
              </a:ext>
            </a:extLst>
          </xdr:cNvPr>
          <xdr:cNvSpPr txBox="1"/>
        </xdr:nvSpPr>
        <xdr:spPr>
          <a:xfrm>
            <a:off x="9545051" y="20714368"/>
            <a:ext cx="2514600"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400"/>
              </a:lnSpc>
            </a:pPr>
            <a:r>
              <a:rPr lang="en-US" sz="1400" b="1">
                <a:solidFill>
                  <a:srgbClr val="2D143C"/>
                </a:solidFill>
                <a:effectLst/>
                <a:latin typeface="Arial" panose="020B0604020202020204" pitchFamily="34" charset="0"/>
                <a:ea typeface="+mn-ea"/>
                <a:cs typeface="Arial" panose="020B0604020202020204" pitchFamily="34" charset="0"/>
              </a:rPr>
              <a:t>Trump believes climate change is a hoax of the Chinese government.</a:t>
            </a:r>
          </a:p>
        </xdr:txBody>
      </xdr:sp>
      <xdr:sp macro="" textlink="">
        <xdr:nvSpPr>
          <xdr:cNvPr id="108" name="TextBox 107">
            <a:extLst>
              <a:ext uri="{FF2B5EF4-FFF2-40B4-BE49-F238E27FC236}">
                <a16:creationId xmlns:a16="http://schemas.microsoft.com/office/drawing/2014/main" id="{E7E04BA2-0383-4A8F-9AE7-6315E29FB950}"/>
              </a:ext>
            </a:extLst>
          </xdr:cNvPr>
          <xdr:cNvSpPr txBox="1"/>
        </xdr:nvSpPr>
        <xdr:spPr>
          <a:xfrm>
            <a:off x="9643976" y="21287874"/>
            <a:ext cx="2294023" cy="54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400"/>
              </a:lnSpc>
            </a:pPr>
            <a:r>
              <a:rPr lang="en-US" sz="1400" b="1">
                <a:solidFill>
                  <a:srgbClr val="2D143C"/>
                </a:solidFill>
                <a:effectLst/>
                <a:latin typeface="Arial" panose="020B0604020202020204" pitchFamily="34" charset="0"/>
                <a:ea typeface="+mn-ea"/>
                <a:cs typeface="Arial" panose="020B0604020202020204" pitchFamily="34" charset="0"/>
              </a:rPr>
              <a:t>Democrats believe Trump is a hoax of the Russian government.</a:t>
            </a:r>
          </a:p>
        </xdr:txBody>
      </xdr:sp>
      <xdr:sp macro="" textlink="">
        <xdr:nvSpPr>
          <xdr:cNvPr id="129" name="TextBox 128">
            <a:extLst>
              <a:ext uri="{FF2B5EF4-FFF2-40B4-BE49-F238E27FC236}">
                <a16:creationId xmlns:a16="http://schemas.microsoft.com/office/drawing/2014/main" id="{D5AB6139-81D6-46DA-8D93-77F0F910016B}"/>
              </a:ext>
            </a:extLst>
          </xdr:cNvPr>
          <xdr:cNvSpPr txBox="1"/>
        </xdr:nvSpPr>
        <xdr:spPr>
          <a:xfrm>
            <a:off x="9627934" y="2187340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46" name="TextBox 145">
            <a:extLst>
              <a:ext uri="{FF2B5EF4-FFF2-40B4-BE49-F238E27FC236}">
                <a16:creationId xmlns:a16="http://schemas.microsoft.com/office/drawing/2014/main" id="{37D3EA8D-CDBE-4175-9A75-9AA36215B988}"/>
              </a:ext>
            </a:extLst>
          </xdr:cNvPr>
          <xdr:cNvSpPr txBox="1"/>
        </xdr:nvSpPr>
        <xdr:spPr>
          <a:xfrm>
            <a:off x="9542376" y="20417589"/>
            <a:ext cx="25146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climate change</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14</xdr:col>
      <xdr:colOff>66841</xdr:colOff>
      <xdr:row>88</xdr:row>
      <xdr:rowOff>4</xdr:rowOff>
    </xdr:from>
    <xdr:to>
      <xdr:col>21</xdr:col>
      <xdr:colOff>4138</xdr:colOff>
      <xdr:row>99</xdr:row>
      <xdr:rowOff>1121</xdr:rowOff>
    </xdr:to>
    <xdr:grpSp>
      <xdr:nvGrpSpPr>
        <xdr:cNvPr id="9" name="Group 8">
          <a:extLst>
            <a:ext uri="{FF2B5EF4-FFF2-40B4-BE49-F238E27FC236}">
              <a16:creationId xmlns:a16="http://schemas.microsoft.com/office/drawing/2014/main" id="{A697996C-70FD-49AF-9198-65D36B52E8D8}"/>
            </a:ext>
          </a:extLst>
        </xdr:cNvPr>
        <xdr:cNvGrpSpPr/>
      </xdr:nvGrpSpPr>
      <xdr:grpSpPr>
        <a:xfrm>
          <a:off x="6254281" y="20322544"/>
          <a:ext cx="3031017" cy="2279497"/>
          <a:chOff x="6243052" y="20152898"/>
          <a:chExt cx="3025402" cy="2273749"/>
        </a:xfrm>
      </xdr:grpSpPr>
      <xdr:grpSp>
        <xdr:nvGrpSpPr>
          <xdr:cNvPr id="71" name="Group 70">
            <a:extLst>
              <a:ext uri="{FF2B5EF4-FFF2-40B4-BE49-F238E27FC236}">
                <a16:creationId xmlns:a16="http://schemas.microsoft.com/office/drawing/2014/main" id="{0A33CB7D-5C92-4738-862D-858B80E518AD}"/>
              </a:ext>
            </a:extLst>
          </xdr:cNvPr>
          <xdr:cNvGrpSpPr/>
        </xdr:nvGrpSpPr>
        <xdr:grpSpPr>
          <a:xfrm>
            <a:off x="6243052" y="20152898"/>
            <a:ext cx="3025402" cy="2273749"/>
            <a:chOff x="0" y="-4"/>
            <a:chExt cx="3025942" cy="2274294"/>
          </a:xfrm>
        </xdr:grpSpPr>
        <xdr:sp macro="" textlink="">
          <xdr:nvSpPr>
            <xdr:cNvPr id="72" name="Rectangle: Rounded Corners 71">
              <a:extLst>
                <a:ext uri="{FF2B5EF4-FFF2-40B4-BE49-F238E27FC236}">
                  <a16:creationId xmlns:a16="http://schemas.microsoft.com/office/drawing/2014/main" id="{24A682C2-F92C-4B2A-B865-2D32537C8421}"/>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16">
              <a:extLst>
                <a:ext uri="{FF2B5EF4-FFF2-40B4-BE49-F238E27FC236}">
                  <a16:creationId xmlns:a16="http://schemas.microsoft.com/office/drawing/2014/main" id="{58C9115A-8AA3-4CE5-B41F-16D8E68FC7DC}"/>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74" name="Text Box 17">
              <a:extLst>
                <a:ext uri="{FF2B5EF4-FFF2-40B4-BE49-F238E27FC236}">
                  <a16:creationId xmlns:a16="http://schemas.microsoft.com/office/drawing/2014/main" id="{82C71A83-E39C-4786-B399-971841895EE7}"/>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75" name="Oval 74">
              <a:extLst>
                <a:ext uri="{FF2B5EF4-FFF2-40B4-BE49-F238E27FC236}">
                  <a16:creationId xmlns:a16="http://schemas.microsoft.com/office/drawing/2014/main" id="{F678197E-910B-491A-878B-93EA07CB8853}"/>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6" name="Oval 75">
              <a:extLst>
                <a:ext uri="{FF2B5EF4-FFF2-40B4-BE49-F238E27FC236}">
                  <a16:creationId xmlns:a16="http://schemas.microsoft.com/office/drawing/2014/main" id="{19637EF7-4055-418C-BCC6-918E5869183B}"/>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7" name="Text Box 20">
              <a:extLst>
                <a:ext uri="{FF2B5EF4-FFF2-40B4-BE49-F238E27FC236}">
                  <a16:creationId xmlns:a16="http://schemas.microsoft.com/office/drawing/2014/main" id="{D8E99108-ED79-48B4-ADE9-DA9AB509740E}"/>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78" name="Text Box 21">
              <a:extLst>
                <a:ext uri="{FF2B5EF4-FFF2-40B4-BE49-F238E27FC236}">
                  <a16:creationId xmlns:a16="http://schemas.microsoft.com/office/drawing/2014/main" id="{1BBD707D-542C-4842-A379-BAAC4BDD6452}"/>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79" name="TextBox 78">
            <a:extLst>
              <a:ext uri="{FF2B5EF4-FFF2-40B4-BE49-F238E27FC236}">
                <a16:creationId xmlns:a16="http://schemas.microsoft.com/office/drawing/2014/main" id="{8D5B7E4A-737B-4592-B9D1-713A34D02F86}"/>
              </a:ext>
            </a:extLst>
          </xdr:cNvPr>
          <xdr:cNvSpPr txBox="1"/>
        </xdr:nvSpPr>
        <xdr:spPr>
          <a:xfrm>
            <a:off x="6497051" y="20647525"/>
            <a:ext cx="2514600" cy="501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lang="en-US" sz="1400" b="1">
                <a:solidFill>
                  <a:srgbClr val="2D143C"/>
                </a:solidFill>
                <a:effectLst/>
                <a:latin typeface="Arial Black" panose="020B0A04020102020204" pitchFamily="34" charset="0"/>
                <a:ea typeface="+mn-ea"/>
                <a:cs typeface="Arial" panose="020B0604020202020204" pitchFamily="34" charset="0"/>
              </a:rPr>
              <a:t>I  support </a:t>
            </a:r>
          </a:p>
          <a:p>
            <a:pPr algn="ctr">
              <a:lnSpc>
                <a:spcPts val="1500"/>
              </a:lnSpc>
            </a:pPr>
            <a:r>
              <a:rPr lang="en-US" sz="1400" b="1">
                <a:solidFill>
                  <a:srgbClr val="2D143C"/>
                </a:solidFill>
                <a:effectLst/>
                <a:latin typeface="Arial Black" panose="020B0A04020102020204" pitchFamily="34" charset="0"/>
                <a:ea typeface="+mn-ea"/>
                <a:cs typeface="Arial" panose="020B0604020202020204" pitchFamily="34" charset="0"/>
              </a:rPr>
              <a:t>equal marriage. </a:t>
            </a:r>
          </a:p>
        </xdr:txBody>
      </xdr:sp>
      <xdr:sp macro="" textlink="">
        <xdr:nvSpPr>
          <xdr:cNvPr id="107" name="TextBox 106">
            <a:extLst>
              <a:ext uri="{FF2B5EF4-FFF2-40B4-BE49-F238E27FC236}">
                <a16:creationId xmlns:a16="http://schemas.microsoft.com/office/drawing/2014/main" id="{75D98C59-99C9-42EF-989B-74A857ECDD02}"/>
              </a:ext>
            </a:extLst>
          </xdr:cNvPr>
          <xdr:cNvSpPr txBox="1"/>
        </xdr:nvSpPr>
        <xdr:spPr>
          <a:xfrm>
            <a:off x="6595977" y="20926926"/>
            <a:ext cx="2260600" cy="890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prstTxWarp prst="textWave1">
              <a:avLst>
                <a:gd name="adj1" fmla="val 7996"/>
                <a:gd name="adj2" fmla="val 0"/>
              </a:avLst>
            </a:prstTxWarp>
          </a:bodyPr>
          <a:lstStyle/>
          <a:p>
            <a:r>
              <a:rPr lang="en-US" sz="1400" b="1">
                <a:solidFill>
                  <a:srgbClr val="2D143C"/>
                </a:solidFill>
                <a:effectLst/>
                <a:latin typeface="Bradley Hand ITC" panose="03070402050302030203" pitchFamily="66" charset="0"/>
                <a:ea typeface="+mn-ea"/>
                <a:cs typeface="Arial" panose="020B0604020202020204" pitchFamily="34" charset="0"/>
              </a:rPr>
              <a:t>     S</a:t>
            </a:r>
          </a:p>
          <a:p>
            <a:pPr algn="ctr"/>
            <a:r>
              <a:rPr lang="en-US" sz="1800" b="1">
                <a:solidFill>
                  <a:srgbClr val="2D143C"/>
                </a:solidFill>
                <a:effectLst/>
                <a:latin typeface="Bradley Hand ITC" panose="03070402050302030203" pitchFamily="66" charset="0"/>
                <a:ea typeface="+mn-ea"/>
                <a:cs typeface="Arial" panose="020B0604020202020204" pitchFamily="34" charset="0"/>
              </a:rPr>
              <a:t>because the first one was so entertaining.</a:t>
            </a:r>
          </a:p>
        </xdr:txBody>
      </xdr:sp>
      <xdr:sp macro="" textlink="">
        <xdr:nvSpPr>
          <xdr:cNvPr id="128" name="TextBox 127">
            <a:extLst>
              <a:ext uri="{FF2B5EF4-FFF2-40B4-BE49-F238E27FC236}">
                <a16:creationId xmlns:a16="http://schemas.microsoft.com/office/drawing/2014/main" id="{28347C47-B492-464F-B832-D2BC2C8BD7D7}"/>
              </a:ext>
            </a:extLst>
          </xdr:cNvPr>
          <xdr:cNvSpPr txBox="1"/>
        </xdr:nvSpPr>
        <xdr:spPr>
          <a:xfrm>
            <a:off x="6566566" y="21819936"/>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48" name="TextBox 147">
            <a:extLst>
              <a:ext uri="{FF2B5EF4-FFF2-40B4-BE49-F238E27FC236}">
                <a16:creationId xmlns:a16="http://schemas.microsoft.com/office/drawing/2014/main" id="{72024B92-4C43-4E06-8CDA-21196739010E}"/>
              </a:ext>
            </a:extLst>
          </xdr:cNvPr>
          <xdr:cNvSpPr txBox="1"/>
        </xdr:nvSpPr>
        <xdr:spPr>
          <a:xfrm>
            <a:off x="6494376" y="20410904"/>
            <a:ext cx="25146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 stance on marriage equality:</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21</xdr:col>
      <xdr:colOff>26737</xdr:colOff>
      <xdr:row>100</xdr:row>
      <xdr:rowOff>53476</xdr:rowOff>
    </xdr:from>
    <xdr:to>
      <xdr:col>27</xdr:col>
      <xdr:colOff>84350</xdr:colOff>
      <xdr:row>113</xdr:row>
      <xdr:rowOff>67962</xdr:rowOff>
    </xdr:to>
    <xdr:grpSp>
      <xdr:nvGrpSpPr>
        <xdr:cNvPr id="8" name="Group 7">
          <a:extLst>
            <a:ext uri="{FF2B5EF4-FFF2-40B4-BE49-F238E27FC236}">
              <a16:creationId xmlns:a16="http://schemas.microsoft.com/office/drawing/2014/main" id="{C97E5486-EC0F-4D77-BCB9-6FFAD5E36D80}"/>
            </a:ext>
          </a:extLst>
        </xdr:cNvPr>
        <xdr:cNvGrpSpPr/>
      </xdr:nvGrpSpPr>
      <xdr:grpSpPr>
        <a:xfrm>
          <a:off x="9307897" y="22829656"/>
          <a:ext cx="3029413" cy="2292866"/>
          <a:chOff x="9291053" y="22699581"/>
          <a:chExt cx="3025402" cy="2273749"/>
        </a:xfrm>
      </xdr:grpSpPr>
      <xdr:grpSp>
        <xdr:nvGrpSpPr>
          <xdr:cNvPr id="98" name="Group 97">
            <a:extLst>
              <a:ext uri="{FF2B5EF4-FFF2-40B4-BE49-F238E27FC236}">
                <a16:creationId xmlns:a16="http://schemas.microsoft.com/office/drawing/2014/main" id="{76814825-EA26-4A87-BB7F-CC7E0DE8C20A}"/>
              </a:ext>
            </a:extLst>
          </xdr:cNvPr>
          <xdr:cNvGrpSpPr/>
        </xdr:nvGrpSpPr>
        <xdr:grpSpPr>
          <a:xfrm>
            <a:off x="9291053" y="22699581"/>
            <a:ext cx="3025402" cy="2273749"/>
            <a:chOff x="0" y="-4"/>
            <a:chExt cx="3025942" cy="2274294"/>
          </a:xfrm>
        </xdr:grpSpPr>
        <xdr:sp macro="" textlink="">
          <xdr:nvSpPr>
            <xdr:cNvPr id="99" name="Rectangle: Rounded Corners 98">
              <a:extLst>
                <a:ext uri="{FF2B5EF4-FFF2-40B4-BE49-F238E27FC236}">
                  <a16:creationId xmlns:a16="http://schemas.microsoft.com/office/drawing/2014/main" id="{3278E273-DFAD-4840-9F43-EE5F60E10545}"/>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00" name="Text Box 16">
              <a:extLst>
                <a:ext uri="{FF2B5EF4-FFF2-40B4-BE49-F238E27FC236}">
                  <a16:creationId xmlns:a16="http://schemas.microsoft.com/office/drawing/2014/main" id="{85F87AA1-0647-4D56-9DBB-2366F1D0E34D}"/>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01" name="Text Box 17">
              <a:extLst>
                <a:ext uri="{FF2B5EF4-FFF2-40B4-BE49-F238E27FC236}">
                  <a16:creationId xmlns:a16="http://schemas.microsoft.com/office/drawing/2014/main" id="{640BF4B2-E1E6-409B-8659-EE34D9601FEA}"/>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02" name="Oval 101">
              <a:extLst>
                <a:ext uri="{FF2B5EF4-FFF2-40B4-BE49-F238E27FC236}">
                  <a16:creationId xmlns:a16="http://schemas.microsoft.com/office/drawing/2014/main" id="{EDD7B60D-6A02-431D-B04C-651A728A9F31}"/>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03" name="Oval 102">
              <a:extLst>
                <a:ext uri="{FF2B5EF4-FFF2-40B4-BE49-F238E27FC236}">
                  <a16:creationId xmlns:a16="http://schemas.microsoft.com/office/drawing/2014/main" id="{ED869934-65A1-4AF4-BA1C-F2A91C626085}"/>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104" name="Text Box 20">
              <a:extLst>
                <a:ext uri="{FF2B5EF4-FFF2-40B4-BE49-F238E27FC236}">
                  <a16:creationId xmlns:a16="http://schemas.microsoft.com/office/drawing/2014/main" id="{153F3E39-A842-4109-9AB7-F2D44448DA34}"/>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105" name="Text Box 21">
              <a:extLst>
                <a:ext uri="{FF2B5EF4-FFF2-40B4-BE49-F238E27FC236}">
                  <a16:creationId xmlns:a16="http://schemas.microsoft.com/office/drawing/2014/main" id="{7D2E860D-9901-4D09-A9BA-5E28477BBD07}"/>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131" name="TextBox 130">
            <a:extLst>
              <a:ext uri="{FF2B5EF4-FFF2-40B4-BE49-F238E27FC236}">
                <a16:creationId xmlns:a16="http://schemas.microsoft.com/office/drawing/2014/main" id="{4F09F19E-4407-42A0-B3B7-5E33CD0B8A7D}"/>
              </a:ext>
            </a:extLst>
          </xdr:cNvPr>
          <xdr:cNvSpPr txBox="1"/>
        </xdr:nvSpPr>
        <xdr:spPr>
          <a:xfrm>
            <a:off x="9627934"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50" name="TextBox 149">
            <a:extLst>
              <a:ext uri="{FF2B5EF4-FFF2-40B4-BE49-F238E27FC236}">
                <a16:creationId xmlns:a16="http://schemas.microsoft.com/office/drawing/2014/main" id="{F20D5F5D-8052-46AB-B762-956443894489}"/>
              </a:ext>
            </a:extLst>
          </xdr:cNvPr>
          <xdr:cNvSpPr txBox="1"/>
        </xdr:nvSpPr>
        <xdr:spPr>
          <a:xfrm>
            <a:off x="9658680" y="23313191"/>
            <a:ext cx="2272636" cy="963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300"/>
              </a:spcAft>
            </a:pPr>
            <a:r>
              <a:rPr lang="en-US" sz="1400" b="1" spc="-30">
                <a:solidFill>
                  <a:srgbClr val="2D143C"/>
                </a:solidFill>
                <a:effectLst/>
                <a:latin typeface="Arial" panose="020B0604020202020204" pitchFamily="34" charset="0"/>
                <a:ea typeface="+mn-ea"/>
                <a:cs typeface="Arial" panose="020B0604020202020204" pitchFamily="34" charset="0"/>
              </a:rPr>
              <a:t>W</a:t>
            </a:r>
            <a:r>
              <a:rPr lang="en-US" sz="1400" b="1" spc="-30" baseline="0">
                <a:solidFill>
                  <a:srgbClr val="2D143C"/>
                </a:solidFill>
                <a:effectLst/>
                <a:latin typeface="Arial" panose="020B0604020202020204" pitchFamily="34" charset="0"/>
                <a:ea typeface="+mn-ea"/>
                <a:cs typeface="Arial" panose="020B0604020202020204" pitchFamily="34" charset="0"/>
              </a:rPr>
              <a:t>hen </a:t>
            </a:r>
            <a:r>
              <a:rPr lang="en-US" sz="1400" b="1" baseline="0">
                <a:solidFill>
                  <a:srgbClr val="2D143C"/>
                </a:solidFill>
                <a:effectLst/>
                <a:latin typeface="Arial" panose="020B0604020202020204" pitchFamily="34" charset="0"/>
                <a:ea typeface="+mn-ea"/>
                <a:cs typeface="Arial" panose="020B0604020202020204" pitchFamily="34" charset="0"/>
              </a:rPr>
              <a:t>you oppose them, it's "free speech."</a:t>
            </a:r>
          </a:p>
          <a:p>
            <a:pPr algn="ctr"/>
            <a:r>
              <a:rPr lang="en-US" sz="1400" b="1" baseline="0">
                <a:solidFill>
                  <a:srgbClr val="2D143C"/>
                </a:solidFill>
                <a:effectLst/>
                <a:latin typeface="Arial" panose="020B0604020202020204" pitchFamily="34" charset="0"/>
                <a:ea typeface="+mn-ea"/>
                <a:cs typeface="Arial" panose="020B0604020202020204" pitchFamily="34" charset="0"/>
              </a:rPr>
              <a:t>When they oppose you, it's "fake news."</a:t>
            </a:r>
            <a:endParaRPr lang="en-US" sz="1400" b="1">
              <a:solidFill>
                <a:srgbClr val="2D143C"/>
              </a:solidFill>
              <a:latin typeface="Arial" panose="020B0604020202020204" pitchFamily="34" charset="0"/>
              <a:cs typeface="Arial" panose="020B0604020202020204" pitchFamily="34" charset="0"/>
            </a:endParaRPr>
          </a:p>
        </xdr:txBody>
      </xdr:sp>
      <xdr:sp macro="" textlink="">
        <xdr:nvSpPr>
          <xdr:cNvPr id="151" name="TextBox 150">
            <a:extLst>
              <a:ext uri="{FF2B5EF4-FFF2-40B4-BE49-F238E27FC236}">
                <a16:creationId xmlns:a16="http://schemas.microsoft.com/office/drawing/2014/main" id="{86E6AE90-F6C4-4DD2-8665-DDBE4E838304}"/>
              </a:ext>
            </a:extLst>
          </xdr:cNvPr>
          <xdr:cNvSpPr txBox="1"/>
        </xdr:nvSpPr>
        <xdr:spPr>
          <a:xfrm>
            <a:off x="9768299" y="22984326"/>
            <a:ext cx="2062754"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free speech</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14</xdr:col>
      <xdr:colOff>66841</xdr:colOff>
      <xdr:row>100</xdr:row>
      <xdr:rowOff>53476</xdr:rowOff>
    </xdr:from>
    <xdr:to>
      <xdr:col>21</xdr:col>
      <xdr:colOff>4138</xdr:colOff>
      <xdr:row>113</xdr:row>
      <xdr:rowOff>67962</xdr:rowOff>
    </xdr:to>
    <xdr:grpSp>
      <xdr:nvGrpSpPr>
        <xdr:cNvPr id="7" name="Group 6">
          <a:extLst>
            <a:ext uri="{FF2B5EF4-FFF2-40B4-BE49-F238E27FC236}">
              <a16:creationId xmlns:a16="http://schemas.microsoft.com/office/drawing/2014/main" id="{22DA1788-47FB-49A3-B235-A26CC4F608BE}"/>
            </a:ext>
          </a:extLst>
        </xdr:cNvPr>
        <xdr:cNvGrpSpPr/>
      </xdr:nvGrpSpPr>
      <xdr:grpSpPr>
        <a:xfrm>
          <a:off x="6254281" y="22829656"/>
          <a:ext cx="3031017" cy="2292866"/>
          <a:chOff x="6243052" y="22699581"/>
          <a:chExt cx="3025402" cy="2273749"/>
        </a:xfrm>
      </xdr:grpSpPr>
      <xdr:grpSp>
        <xdr:nvGrpSpPr>
          <xdr:cNvPr id="89" name="Group 88">
            <a:extLst>
              <a:ext uri="{FF2B5EF4-FFF2-40B4-BE49-F238E27FC236}">
                <a16:creationId xmlns:a16="http://schemas.microsoft.com/office/drawing/2014/main" id="{5C951530-AC79-4D29-8B6A-655C659AEE8C}"/>
              </a:ext>
            </a:extLst>
          </xdr:cNvPr>
          <xdr:cNvGrpSpPr/>
        </xdr:nvGrpSpPr>
        <xdr:grpSpPr>
          <a:xfrm>
            <a:off x="6243052" y="22699581"/>
            <a:ext cx="3025402" cy="2273749"/>
            <a:chOff x="0" y="-4"/>
            <a:chExt cx="3025942" cy="2274294"/>
          </a:xfrm>
        </xdr:grpSpPr>
        <xdr:sp macro="" textlink="">
          <xdr:nvSpPr>
            <xdr:cNvPr id="90" name="Rectangle: Rounded Corners 89">
              <a:extLst>
                <a:ext uri="{FF2B5EF4-FFF2-40B4-BE49-F238E27FC236}">
                  <a16:creationId xmlns:a16="http://schemas.microsoft.com/office/drawing/2014/main" id="{86FF755F-FEB4-42BD-8EF1-A49A2274A8C0}"/>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91" name="Text Box 16">
              <a:extLst>
                <a:ext uri="{FF2B5EF4-FFF2-40B4-BE49-F238E27FC236}">
                  <a16:creationId xmlns:a16="http://schemas.microsoft.com/office/drawing/2014/main" id="{C82C6B1B-C682-4644-B9D5-B63B1E234DF4}"/>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92" name="Text Box 17">
              <a:extLst>
                <a:ext uri="{FF2B5EF4-FFF2-40B4-BE49-F238E27FC236}">
                  <a16:creationId xmlns:a16="http://schemas.microsoft.com/office/drawing/2014/main" id="{6048F636-35B8-48F8-A953-C0D73200F017}"/>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93" name="Oval 92">
              <a:extLst>
                <a:ext uri="{FF2B5EF4-FFF2-40B4-BE49-F238E27FC236}">
                  <a16:creationId xmlns:a16="http://schemas.microsoft.com/office/drawing/2014/main" id="{18C4E934-FACF-4AFA-B4E0-13B5D8FF97A7}"/>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94" name="Oval 93">
              <a:extLst>
                <a:ext uri="{FF2B5EF4-FFF2-40B4-BE49-F238E27FC236}">
                  <a16:creationId xmlns:a16="http://schemas.microsoft.com/office/drawing/2014/main" id="{81B3FA3B-24D7-4346-A74F-986463B9B194}"/>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95" name="Text Box 20">
              <a:extLst>
                <a:ext uri="{FF2B5EF4-FFF2-40B4-BE49-F238E27FC236}">
                  <a16:creationId xmlns:a16="http://schemas.microsoft.com/office/drawing/2014/main" id="{A27F17A4-6BA9-4FB5-8384-57BD2D12C6BC}"/>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96" name="Text Box 21">
              <a:extLst>
                <a:ext uri="{FF2B5EF4-FFF2-40B4-BE49-F238E27FC236}">
                  <a16:creationId xmlns:a16="http://schemas.microsoft.com/office/drawing/2014/main" id="{87B38180-BDAB-4A60-B193-536FF7630710}"/>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97" name="TextBox 96">
            <a:extLst>
              <a:ext uri="{FF2B5EF4-FFF2-40B4-BE49-F238E27FC236}">
                <a16:creationId xmlns:a16="http://schemas.microsoft.com/office/drawing/2014/main" id="{864AF983-0D49-4059-8265-40C52E10D2C6}"/>
              </a:ext>
            </a:extLst>
          </xdr:cNvPr>
          <xdr:cNvSpPr txBox="1"/>
        </xdr:nvSpPr>
        <xdr:spPr>
          <a:xfrm>
            <a:off x="6645439" y="23374683"/>
            <a:ext cx="2217824" cy="1005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rgbClr val="2D143C"/>
                </a:solidFill>
                <a:effectLst/>
                <a:latin typeface="Arial" panose="020B0604020202020204" pitchFamily="34" charset="0"/>
                <a:ea typeface="+mn-ea"/>
                <a:cs typeface="Arial" panose="020B0604020202020204" pitchFamily="34" charset="0"/>
              </a:rPr>
              <a:t>Does Donald</a:t>
            </a:r>
            <a:r>
              <a:rPr lang="en-US" sz="1400" b="1" baseline="0">
                <a:solidFill>
                  <a:srgbClr val="2D143C"/>
                </a:solidFill>
                <a:effectLst/>
                <a:latin typeface="Arial" panose="020B0604020202020204" pitchFamily="34" charset="0"/>
                <a:ea typeface="+mn-ea"/>
                <a:cs typeface="Arial" panose="020B0604020202020204" pitchFamily="34" charset="0"/>
              </a:rPr>
              <a:t> </a:t>
            </a:r>
            <a:r>
              <a:rPr lang="en-US" sz="1400" b="1">
                <a:solidFill>
                  <a:srgbClr val="2D143C"/>
                </a:solidFill>
                <a:effectLst/>
                <a:latin typeface="Arial" panose="020B0604020202020204" pitchFamily="34" charset="0"/>
                <a:ea typeface="+mn-ea"/>
                <a:cs typeface="Arial" panose="020B0604020202020204" pitchFamily="34" charset="0"/>
              </a:rPr>
              <a:t>Trump suffer from </a:t>
            </a:r>
            <a:r>
              <a:rPr lang="en-US" sz="1400" b="1" i="1">
                <a:solidFill>
                  <a:srgbClr val="2D143C"/>
                </a:solidFill>
                <a:effectLst/>
                <a:latin typeface="Arial" panose="020B0604020202020204" pitchFamily="34" charset="0"/>
                <a:ea typeface="+mn-ea"/>
                <a:cs typeface="Arial" panose="020B0604020202020204" pitchFamily="34" charset="0"/>
              </a:rPr>
              <a:t>narcissistic personality disorder</a:t>
            </a:r>
            <a:r>
              <a:rPr lang="en-US" sz="1400" b="1">
                <a:solidFill>
                  <a:srgbClr val="2D143C"/>
                </a:solidFill>
                <a:effectLst/>
                <a:latin typeface="Arial" panose="020B0604020202020204" pitchFamily="34" charset="0"/>
                <a:ea typeface="+mn-ea"/>
                <a:cs typeface="Arial" panose="020B0604020202020204" pitchFamily="34" charset="0"/>
              </a:rPr>
              <a:t>? </a:t>
            </a:r>
          </a:p>
          <a:p>
            <a:pPr algn="ctr"/>
            <a:r>
              <a:rPr lang="en-US" sz="1400" b="1">
                <a:solidFill>
                  <a:srgbClr val="2D143C"/>
                </a:solidFill>
                <a:effectLst/>
                <a:latin typeface="Arial" panose="020B0604020202020204" pitchFamily="34" charset="0"/>
                <a:ea typeface="+mn-ea"/>
                <a:cs typeface="Arial" panose="020B0604020202020204" pitchFamily="34" charset="0"/>
              </a:rPr>
              <a:t>No, he enjoys it bigly.</a:t>
            </a:r>
            <a:endParaRPr lang="en-US" sz="1400" b="1">
              <a:solidFill>
                <a:srgbClr val="2D143C"/>
              </a:solidFill>
              <a:latin typeface="Arial" panose="020B0604020202020204" pitchFamily="34" charset="0"/>
              <a:cs typeface="Arial" panose="020B0604020202020204" pitchFamily="34" charset="0"/>
            </a:endParaRPr>
          </a:p>
        </xdr:txBody>
      </xdr:sp>
      <xdr:sp macro="" textlink="">
        <xdr:nvSpPr>
          <xdr:cNvPr id="130" name="TextBox 129">
            <a:extLst>
              <a:ext uri="{FF2B5EF4-FFF2-40B4-BE49-F238E27FC236}">
                <a16:creationId xmlns:a16="http://schemas.microsoft.com/office/drawing/2014/main" id="{F94AB8AE-EACA-430D-835D-182ECE89317D}"/>
              </a:ext>
            </a:extLst>
          </xdr:cNvPr>
          <xdr:cNvSpPr txBox="1"/>
        </xdr:nvSpPr>
        <xdr:spPr>
          <a:xfrm>
            <a:off x="6566566"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152" name="TextBox 151">
            <a:extLst>
              <a:ext uri="{FF2B5EF4-FFF2-40B4-BE49-F238E27FC236}">
                <a16:creationId xmlns:a16="http://schemas.microsoft.com/office/drawing/2014/main" id="{78002658-8C99-4D66-9FE6-53A439E7560F}"/>
              </a:ext>
            </a:extLst>
          </xdr:cNvPr>
          <xdr:cNvSpPr txBox="1"/>
        </xdr:nvSpPr>
        <xdr:spPr>
          <a:xfrm>
            <a:off x="6680194" y="22984325"/>
            <a:ext cx="2142964"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 stance on healthcare:</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15</xdr:col>
      <xdr:colOff>18715</xdr:colOff>
      <xdr:row>38</xdr:row>
      <xdr:rowOff>65504</xdr:rowOff>
    </xdr:from>
    <xdr:to>
      <xdr:col>27</xdr:col>
      <xdr:colOff>12032</xdr:colOff>
      <xdr:row>48</xdr:row>
      <xdr:rowOff>187158</xdr:rowOff>
    </xdr:to>
    <xdr:sp macro="" textlink="">
      <xdr:nvSpPr>
        <xdr:cNvPr id="182" name="TextBox 181">
          <a:extLst>
            <a:ext uri="{FF2B5EF4-FFF2-40B4-BE49-F238E27FC236}">
              <a16:creationId xmlns:a16="http://schemas.microsoft.com/office/drawing/2014/main" id="{79054D6F-AF66-48AA-A147-F4CDB25B1957}"/>
            </a:ext>
          </a:extLst>
        </xdr:cNvPr>
        <xdr:cNvSpPr txBox="1"/>
      </xdr:nvSpPr>
      <xdr:spPr>
        <a:xfrm>
          <a:off x="6315241" y="9182767"/>
          <a:ext cx="5928896" cy="2581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9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"Do unto others as you would have them do unto you." Yes, politics too!</a:t>
          </a: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The selfish side of politics easily blinds us from affirming one another with their differing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needs. Harmony Politics injects a strong dose of love currently missing in our political discourse.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0" baseline="0">
              <a:solidFill>
                <a:schemeClr val="dk1"/>
              </a:solidFill>
              <a:latin typeface="Tahoma" panose="020B0604030504040204" pitchFamily="34" charset="0"/>
              <a:ea typeface="Tahoma" panose="020B0604030504040204" pitchFamily="34" charset="0"/>
              <a:cs typeface="Tahoma" panose="020B0604030504040204" pitchFamily="34" charset="0"/>
            </a:rPr>
            <a:t>"Ask not what others can do for you," to paraprhase JFK, "Ask what you can do for them." Demand less, offer more. Argue less, listen more. Hate less, love more. Create more irresistable value for us all. </a:t>
          </a:r>
        </a:p>
        <a:p>
          <a:endParaRPr lang="en-US" sz="1200" b="0" spc="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0" baseline="0">
              <a:solidFill>
                <a:schemeClr val="dk1"/>
              </a:solidFill>
              <a:latin typeface="Tahoma" panose="020B0604030504040204" pitchFamily="34" charset="0"/>
              <a:ea typeface="Tahoma" panose="020B0604030504040204" pitchFamily="34" charset="0"/>
              <a:cs typeface="Tahoma" panose="020B0604030504040204" pitchFamily="34" charset="0"/>
            </a:rPr>
            <a:t>Where politics now incites us-over-them hostilities, bitter opposition, and hate </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towards different others, we can replace it with loving affirmation of each other's different </a:t>
          </a:r>
          <a:r>
            <a:rPr lang="en-US" sz="1200" b="0" spc="0" baseline="0">
              <a:solidFill>
                <a:schemeClr val="dk1"/>
              </a:solidFill>
              <a:latin typeface="Tahoma" panose="020B0604030504040204" pitchFamily="34" charset="0"/>
              <a:ea typeface="Tahoma" panose="020B0604030504040204" pitchFamily="34" charset="0"/>
              <a:cs typeface="Tahoma" panose="020B0604030504040204" pitchFamily="34" charset="0"/>
            </a:rPr>
            <a:t>needs. Instead of appealing to merely relieve pain, we can encourage mutual resolution of each other's affected needs. Together, we can revolutionize politics, with love.</a:t>
          </a:r>
        </a:p>
        <a:p>
          <a:endParaRPr lang="en-US" sz="1200" b="0" spc="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18714</xdr:colOff>
      <xdr:row>2</xdr:row>
      <xdr:rowOff>10691</xdr:rowOff>
    </xdr:from>
    <xdr:to>
      <xdr:col>13</xdr:col>
      <xdr:colOff>26735</xdr:colOff>
      <xdr:row>12</xdr:row>
      <xdr:rowOff>233946</xdr:rowOff>
    </xdr:to>
    <xdr:sp macro="" textlink="">
      <xdr:nvSpPr>
        <xdr:cNvPr id="183" name="TextBox 182">
          <a:extLst>
            <a:ext uri="{FF2B5EF4-FFF2-40B4-BE49-F238E27FC236}">
              <a16:creationId xmlns:a16="http://schemas.microsoft.com/office/drawing/2014/main" id="{9B2B5AFE-7355-4C73-9E39-5AFC61B35851}"/>
            </a:ext>
          </a:extLst>
        </xdr:cNvPr>
        <xdr:cNvSpPr txBox="1"/>
      </xdr:nvSpPr>
      <xdr:spPr>
        <a:xfrm>
          <a:off x="139030" y="585533"/>
          <a:ext cx="5943600" cy="2308729"/>
        </a:xfrm>
        <a:prstGeom prst="rect">
          <a:avLst/>
        </a:prstGeom>
        <a:solidFill>
          <a:srgbClr val="A0FF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1200" b="1">
              <a:solidFill>
                <a:srgbClr val="2D143C"/>
              </a:solidFill>
              <a:effectLst/>
              <a:latin typeface="Arial" panose="020B0604020202020204" pitchFamily="34" charset="0"/>
              <a:ea typeface="+mn-ea"/>
              <a:cs typeface="Arial" panose="020B0604020202020204" pitchFamily="34" charset="0"/>
            </a:rPr>
            <a:t>Anankelogy</a:t>
          </a:r>
          <a:r>
            <a:rPr lang="en-US" sz="1400" b="0">
              <a:solidFill>
                <a:srgbClr val="2D143C"/>
              </a:solidFill>
              <a:effectLst/>
              <a:latin typeface="Arial" panose="020B0604020202020204" pitchFamily="34" charset="0"/>
              <a:ea typeface="+mn-ea"/>
              <a:cs typeface="Arial" panose="020B0604020202020204" pitchFamily="34" charset="0"/>
            </a:rPr>
            <a:t> </a:t>
          </a:r>
          <a:r>
            <a:rPr lang="en-US" sz="1200" b="0" spc="20">
              <a:solidFill>
                <a:srgbClr val="2D143C"/>
              </a:solidFill>
              <a:effectLst/>
              <a:latin typeface="Arial" panose="020B0604020202020204" pitchFamily="34" charset="0"/>
              <a:ea typeface="+mn-ea"/>
              <a:cs typeface="Arial" panose="020B0604020202020204" pitchFamily="34" charset="0"/>
            </a:rPr>
            <a:t>is the disciplined study</a:t>
          </a:r>
          <a:r>
            <a:rPr lang="en-US" sz="1200" b="0" spc="20" baseline="0">
              <a:solidFill>
                <a:srgbClr val="2D143C"/>
              </a:solidFill>
              <a:effectLst/>
              <a:latin typeface="Arial" panose="020B0604020202020204" pitchFamily="34" charset="0"/>
              <a:ea typeface="+mn-ea"/>
              <a:cs typeface="Arial" panose="020B0604020202020204" pitchFamily="34" charset="0"/>
            </a:rPr>
            <a:t> of </a:t>
          </a:r>
          <a:r>
            <a:rPr lang="en-US" sz="1200" b="0" i="1" spc="20" baseline="0">
              <a:solidFill>
                <a:srgbClr val="2D143C"/>
              </a:solidFill>
              <a:effectLst/>
              <a:latin typeface="Arial" panose="020B0604020202020204" pitchFamily="34" charset="0"/>
              <a:ea typeface="+mn-ea"/>
              <a:cs typeface="Arial" panose="020B0604020202020204" pitchFamily="34" charset="0"/>
            </a:rPr>
            <a:t>need</a:t>
          </a:r>
          <a:r>
            <a:rPr lang="en-US" sz="1200" b="0" spc="20" baseline="0">
              <a:solidFill>
                <a:srgbClr val="2D143C"/>
              </a:solidFill>
              <a:effectLst/>
              <a:latin typeface="Arial" panose="020B0604020202020204" pitchFamily="34" charset="0"/>
              <a:ea typeface="+mn-ea"/>
              <a:cs typeface="Arial" panose="020B0604020202020204" pitchFamily="34" charset="0"/>
            </a:rPr>
            <a:t>. Social science fields (like psychology</a:t>
          </a:r>
          <a:r>
            <a:rPr lang="en-US" sz="1200" b="0" spc="-10" baseline="0">
              <a:solidFill>
                <a:srgbClr val="2D143C"/>
              </a:solidFill>
              <a:effectLst/>
              <a:latin typeface="Arial" panose="020B0604020202020204" pitchFamily="34" charset="0"/>
              <a:ea typeface="+mn-ea"/>
              <a:cs typeface="Arial" panose="020B0604020202020204" pitchFamily="34" charset="0"/>
            </a:rPr>
            <a:t>, sociology</a:t>
          </a:r>
          <a:r>
            <a:rPr lang="en-US" sz="1200" b="0" baseline="0">
              <a:solidFill>
                <a:srgbClr val="2D143C"/>
              </a:solidFill>
              <a:effectLst/>
              <a:latin typeface="Arial" panose="020B0604020202020204" pitchFamily="34" charset="0"/>
              <a:ea typeface="+mn-ea"/>
              <a:cs typeface="Arial" panose="020B0604020202020204" pitchFamily="34" charset="0"/>
            </a:rPr>
            <a:t>, anthropology, and economics) exist to help us better serve our needs. Why not a social science field focused on the experience of needs themselves?</a:t>
          </a:r>
        </a:p>
        <a:p>
          <a:pPr algn="l">
            <a:spcBef>
              <a:spcPts val="600"/>
            </a:spcBef>
            <a:spcAft>
              <a:spcPts val="200"/>
            </a:spcAft>
          </a:pPr>
          <a:r>
            <a:rPr lang="en-US" sz="1200" b="0" baseline="0">
              <a:solidFill>
                <a:srgbClr val="2D143C"/>
              </a:solidFill>
              <a:effectLst/>
              <a:latin typeface="Arial" panose="020B0604020202020204" pitchFamily="34" charset="0"/>
              <a:ea typeface="+mn-ea"/>
              <a:cs typeface="Arial" panose="020B0604020202020204" pitchFamily="34" charset="0"/>
            </a:rPr>
            <a:t>At its inauguration, anankelogy breaks down into three areas:</a:t>
          </a:r>
        </a:p>
        <a:p>
          <a:pPr algn="l">
            <a:spcAft>
              <a:spcPts val="200"/>
            </a:spcAft>
          </a:pPr>
          <a:r>
            <a:rPr lang="en-US" sz="1200" b="0" baseline="0">
              <a:solidFill>
                <a:srgbClr val="2D143C"/>
              </a:solidFill>
              <a:effectLst/>
              <a:latin typeface="Arial" panose="020B0604020202020204" pitchFamily="34" charset="0"/>
              <a:ea typeface="+mn-ea"/>
              <a:cs typeface="Arial" panose="020B0604020202020204" pitchFamily="34" charset="0"/>
            </a:rPr>
            <a:t>1) </a:t>
          </a:r>
          <a:r>
            <a:rPr lang="en-US" sz="1200" b="1" baseline="0">
              <a:solidFill>
                <a:srgbClr val="2D143C"/>
              </a:solidFill>
              <a:effectLst/>
              <a:latin typeface="Arial" panose="020B0604020202020204" pitchFamily="34" charset="0"/>
              <a:ea typeface="+mn-ea"/>
              <a:cs typeface="Arial" panose="020B0604020202020204" pitchFamily="34" charset="0"/>
            </a:rPr>
            <a:t>Academic</a:t>
          </a:r>
          <a:r>
            <a:rPr lang="en-US" sz="1200" b="0" baseline="0">
              <a:solidFill>
                <a:srgbClr val="2D143C"/>
              </a:solidFill>
              <a:effectLst/>
              <a:latin typeface="Arial" panose="020B0604020202020204" pitchFamily="34" charset="0"/>
              <a:ea typeface="+mn-ea"/>
              <a:cs typeface="Arial" panose="020B0604020202020204" pitchFamily="34" charset="0"/>
            </a:rPr>
            <a:t>. The scholarly branch of disciplined scientific observation and critique.</a:t>
          </a:r>
        </a:p>
        <a:p>
          <a:pPr algn="l">
            <a:spcAft>
              <a:spcPts val="200"/>
            </a:spcAft>
          </a:pPr>
          <a:r>
            <a:rPr lang="en-US" sz="1200" b="0" baseline="0">
              <a:solidFill>
                <a:srgbClr val="2D143C"/>
              </a:solidFill>
              <a:effectLst/>
              <a:latin typeface="Arial" panose="020B0604020202020204" pitchFamily="34" charset="0"/>
              <a:ea typeface="+mn-ea"/>
              <a:cs typeface="Arial" panose="020B0604020202020204" pitchFamily="34" charset="0"/>
            </a:rPr>
            <a:t>2) </a:t>
          </a:r>
          <a:r>
            <a:rPr lang="en-US" sz="1200" b="1" baseline="0">
              <a:solidFill>
                <a:srgbClr val="2D143C"/>
              </a:solidFill>
              <a:effectLst/>
              <a:latin typeface="Arial" panose="020B0604020202020204" pitchFamily="34" charset="0"/>
              <a:ea typeface="+mn-ea"/>
              <a:cs typeface="Arial" panose="020B0604020202020204" pitchFamily="34" charset="0"/>
            </a:rPr>
            <a:t>Applied</a:t>
          </a:r>
          <a:r>
            <a:rPr lang="en-US" sz="1200" b="0" baseline="0">
              <a:solidFill>
                <a:srgbClr val="2D143C"/>
              </a:solidFill>
              <a:effectLst/>
              <a:latin typeface="Arial" panose="020B0604020202020204" pitchFamily="34" charset="0"/>
              <a:ea typeface="+mn-ea"/>
              <a:cs typeface="Arial" panose="020B0604020202020204" pitchFamily="34" charset="0"/>
            </a:rPr>
            <a:t>. The clinical branch applying it to real life situations (e.g., need-response). </a:t>
          </a:r>
        </a:p>
        <a:p>
          <a:pPr algn="l">
            <a:spcAft>
              <a:spcPts val="600"/>
            </a:spcAft>
          </a:pPr>
          <a:r>
            <a:rPr lang="en-US" sz="1200" b="0" baseline="0">
              <a:solidFill>
                <a:srgbClr val="2D143C"/>
              </a:solidFill>
              <a:effectLst/>
              <a:latin typeface="Arial" panose="020B0604020202020204" pitchFamily="34" charset="0"/>
              <a:ea typeface="+mn-ea"/>
              <a:cs typeface="Arial" panose="020B0604020202020204" pitchFamily="34" charset="0"/>
            </a:rPr>
            <a:t>3) </a:t>
          </a:r>
          <a:r>
            <a:rPr lang="en-US" sz="1200" b="1" baseline="0">
              <a:solidFill>
                <a:srgbClr val="2D143C"/>
              </a:solidFill>
              <a:effectLst/>
              <a:latin typeface="Arial" panose="020B0604020202020204" pitchFamily="34" charset="0"/>
              <a:ea typeface="+mn-ea"/>
              <a:cs typeface="Arial" panose="020B0604020202020204" pitchFamily="34" charset="0"/>
            </a:rPr>
            <a:t>Accessible</a:t>
          </a:r>
          <a:r>
            <a:rPr lang="en-US" sz="1200" b="0" baseline="0">
              <a:solidFill>
                <a:srgbClr val="2D143C"/>
              </a:solidFill>
              <a:effectLst/>
              <a:latin typeface="Arial" panose="020B0604020202020204" pitchFamily="34" charset="0"/>
              <a:ea typeface="+mn-ea"/>
              <a:cs typeface="Arial" panose="020B0604020202020204" pitchFamily="34" charset="0"/>
            </a:rPr>
            <a:t>. The popular branch keeping it plain and simple to use.</a:t>
          </a:r>
        </a:p>
        <a:p>
          <a:pPr algn="l">
            <a:spcBef>
              <a:spcPts val="600"/>
            </a:spcBef>
            <a:spcAft>
              <a:spcPts val="0"/>
            </a:spcAft>
          </a:pPr>
          <a:r>
            <a:rPr lang="en-US" sz="1200" b="0" baseline="0">
              <a:solidFill>
                <a:srgbClr val="2D143C"/>
              </a:solidFill>
              <a:effectLst/>
              <a:latin typeface="Arial" panose="020B0604020202020204" pitchFamily="34" charset="0"/>
              <a:ea typeface="+mn-ea"/>
              <a:cs typeface="Arial" panose="020B0604020202020204" pitchFamily="34" charset="0"/>
            </a:rPr>
            <a:t>Social sciences formulate testable theories through an organizing lens of a paradigm. Anankelogy's first paradigm is </a:t>
          </a:r>
          <a:r>
            <a:rPr lang="en-US" sz="1200" b="0" i="1" baseline="0">
              <a:solidFill>
                <a:srgbClr val="2D143C"/>
              </a:solidFill>
              <a:effectLst/>
              <a:latin typeface="Arial" panose="020B0604020202020204" pitchFamily="34" charset="0"/>
              <a:ea typeface="+mn-ea"/>
              <a:cs typeface="Arial" panose="020B0604020202020204" pitchFamily="34" charset="0"/>
            </a:rPr>
            <a:t>nature-based</a:t>
          </a:r>
          <a:r>
            <a:rPr lang="en-US" sz="1200" b="0" baseline="0">
              <a:solidFill>
                <a:srgbClr val="2D143C"/>
              </a:solidFill>
              <a:effectLst/>
              <a:latin typeface="Arial" panose="020B0604020202020204" pitchFamily="34" charset="0"/>
              <a:ea typeface="+mn-ea"/>
              <a:cs typeface="Arial" panose="020B0604020202020204" pitchFamily="34" charset="0"/>
            </a:rPr>
            <a:t>. You can trace its many concepts to the passed down wisdom of indigenous peoples everywhere. </a:t>
          </a:r>
        </a:p>
      </xdr:txBody>
    </xdr:sp>
    <xdr:clientData/>
  </xdr:twoCellAnchor>
  <xdr:twoCellAnchor>
    <xdr:from>
      <xdr:col>1</xdr:col>
      <xdr:colOff>32082</xdr:colOff>
      <xdr:row>12</xdr:row>
      <xdr:rowOff>344900</xdr:rowOff>
    </xdr:from>
    <xdr:to>
      <xdr:col>13</xdr:col>
      <xdr:colOff>40103</xdr:colOff>
      <xdr:row>20</xdr:row>
      <xdr:rowOff>227262</xdr:rowOff>
    </xdr:to>
    <xdr:sp macro="" textlink="">
      <xdr:nvSpPr>
        <xdr:cNvPr id="184" name="TextBox 183">
          <a:extLst>
            <a:ext uri="{FF2B5EF4-FFF2-40B4-BE49-F238E27FC236}">
              <a16:creationId xmlns:a16="http://schemas.microsoft.com/office/drawing/2014/main" id="{6E4AC211-08E8-441C-88D5-2AB68F26D115}"/>
            </a:ext>
          </a:extLst>
        </xdr:cNvPr>
        <xdr:cNvSpPr txBox="1"/>
      </xdr:nvSpPr>
      <xdr:spPr>
        <a:xfrm>
          <a:off x="152398" y="3005216"/>
          <a:ext cx="5943600" cy="1880941"/>
        </a:xfrm>
        <a:prstGeom prst="rect">
          <a:avLst/>
        </a:prstGeom>
        <a:solidFill>
          <a:srgbClr val="A0FF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1400" b="1">
              <a:solidFill>
                <a:srgbClr val="2D143C"/>
              </a:solidFill>
              <a:effectLst/>
              <a:latin typeface="Arial" panose="020B0604020202020204" pitchFamily="34" charset="0"/>
              <a:ea typeface="+mn-ea"/>
              <a:cs typeface="Arial" panose="020B0604020202020204" pitchFamily="34" charset="0"/>
            </a:rPr>
            <a:t>Applied anankelogy: need-response</a:t>
          </a:r>
        </a:p>
        <a:p>
          <a:pPr algn="l">
            <a:spcBef>
              <a:spcPts val="600"/>
            </a:spcBef>
            <a:spcAft>
              <a:spcPts val="0"/>
            </a:spcAft>
          </a:pPr>
          <a:r>
            <a:rPr lang="en-US" sz="1200" b="0">
              <a:solidFill>
                <a:srgbClr val="2D143C"/>
              </a:solidFill>
              <a:effectLst/>
              <a:latin typeface="Tahoma" panose="020B0604030504040204" pitchFamily="34" charset="0"/>
              <a:ea typeface="Tahoma" panose="020B0604030504040204" pitchFamily="34" charset="0"/>
              <a:cs typeface="Tahoma" panose="020B0604030504040204" pitchFamily="34" charset="0"/>
            </a:rPr>
            <a:t>Need-response exists</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to bring impersonal institutions, like politics, to account. As these institutions evolve in larger societies, they tend to deviate from their founding purpose (called mission creep). </a:t>
          </a:r>
        </a:p>
        <a:p>
          <a:pPr marL="0" marR="0" lvl="0" indent="0" algn="l" defTabSz="914400" eaLnBrk="1" fontAlgn="auto" latinLnBrk="0" hangingPunct="1">
            <a:lnSpc>
              <a:spcPct val="100000"/>
            </a:lnSpc>
            <a:spcBef>
              <a:spcPts val="900"/>
            </a:spcBef>
            <a:spcAft>
              <a:spcPts val="0"/>
            </a:spcAft>
            <a:buClrTx/>
            <a:buSzTx/>
            <a:buFontTx/>
            <a:buNone/>
            <a:tabLst/>
            <a:defRPr/>
          </a:pPr>
          <a:r>
            <a:rPr lang="en-US" sz="1200" b="0" spc="-1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Nature-based anankelogy asserts, "We cannot solve our specific problems from the level </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of generalizing that created them." The larger the society, the more the generalizing of politics overlooks specific needs. Need-response answers with </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critical politics</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t>
          </a:r>
          <a:r>
            <a:rPr lang="en-US" sz="1200" b="0" baseline="0">
              <a:ln>
                <a:solidFill>
                  <a:srgbClr val="2D143C"/>
                </a:solidFill>
              </a:ln>
              <a:solidFill>
                <a:srgbClr val="2D143C"/>
              </a:solidFill>
              <a:effectLst/>
              <a:latin typeface="Tahoma" panose="020B0604030504040204" pitchFamily="34" charset="0"/>
              <a:ea typeface="Tahoma" panose="020B0604030504040204" pitchFamily="34" charset="0"/>
              <a:cs typeface="Tahoma" panose="020B0604030504040204" pitchFamily="34" charset="0"/>
            </a:rPr>
            <a:t>Harmony Politics</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presents it here in its accessible anankelogy form.</a:t>
          </a:r>
        </a:p>
      </xdr:txBody>
    </xdr:sp>
    <xdr:clientData/>
  </xdr:twoCellAnchor>
  <xdr:twoCellAnchor>
    <xdr:from>
      <xdr:col>1</xdr:col>
      <xdr:colOff>38766</xdr:colOff>
      <xdr:row>21</xdr:row>
      <xdr:rowOff>97585</xdr:rowOff>
    </xdr:from>
    <xdr:to>
      <xdr:col>13</xdr:col>
      <xdr:colOff>46787</xdr:colOff>
      <xdr:row>31</xdr:row>
      <xdr:rowOff>106947</xdr:rowOff>
    </xdr:to>
    <xdr:sp macro="" textlink="">
      <xdr:nvSpPr>
        <xdr:cNvPr id="185" name="TextBox 184">
          <a:extLst>
            <a:ext uri="{FF2B5EF4-FFF2-40B4-BE49-F238E27FC236}">
              <a16:creationId xmlns:a16="http://schemas.microsoft.com/office/drawing/2014/main" id="{4E200E7D-47E3-4ECC-9E6D-D0E399D7B870}"/>
            </a:ext>
          </a:extLst>
        </xdr:cNvPr>
        <xdr:cNvSpPr txBox="1"/>
      </xdr:nvSpPr>
      <xdr:spPr>
        <a:xfrm>
          <a:off x="159082" y="5010480"/>
          <a:ext cx="5943600" cy="2549362"/>
        </a:xfrm>
        <a:prstGeom prst="rect">
          <a:avLst/>
        </a:prstGeom>
        <a:solidFill>
          <a:srgbClr val="A0FF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1400" b="1">
              <a:solidFill>
                <a:srgbClr val="2D143C"/>
              </a:solidFill>
              <a:effectLst/>
              <a:latin typeface="Arial" panose="020B0604020202020204" pitchFamily="34" charset="0"/>
              <a:ea typeface="+mn-ea"/>
              <a:cs typeface="Arial" panose="020B0604020202020204" pitchFamily="34" charset="0"/>
            </a:rPr>
            <a:t>N</a:t>
          </a:r>
          <a:r>
            <a:rPr lang="en-US" sz="1400" b="1" baseline="0">
              <a:solidFill>
                <a:srgbClr val="2D143C"/>
              </a:solidFill>
              <a:effectLst/>
              <a:latin typeface="Arial" panose="020B0604020202020204" pitchFamily="34" charset="0"/>
              <a:ea typeface="+mn-ea"/>
              <a:cs typeface="Arial" panose="020B0604020202020204" pitchFamily="34" charset="0"/>
            </a:rPr>
            <a:t>eed-response service: psychosociotherapy</a:t>
          </a:r>
          <a:endParaRPr lang="en-US" sz="1400" b="1">
            <a:solidFill>
              <a:srgbClr val="2D143C"/>
            </a:solidFill>
            <a:effectLst/>
            <a:latin typeface="Arial" panose="020B0604020202020204" pitchFamily="34" charset="0"/>
            <a:ea typeface="+mn-ea"/>
            <a:cs typeface="Arial" panose="020B0604020202020204" pitchFamily="34" charset="0"/>
          </a:endParaRPr>
        </a:p>
        <a:p>
          <a:pPr algn="l">
            <a:spcBef>
              <a:spcPts val="600"/>
            </a:spcBef>
            <a:spcAft>
              <a:spcPts val="0"/>
            </a:spcAft>
          </a:pPr>
          <a:r>
            <a:rPr lang="en-US" sz="1200" b="0">
              <a:solidFill>
                <a:srgbClr val="2D143C"/>
              </a:solidFill>
              <a:effectLst/>
              <a:latin typeface="Tahoma" panose="020B0604030504040204" pitchFamily="34" charset="0"/>
              <a:ea typeface="Tahoma" panose="020B0604030504040204" pitchFamily="34" charset="0"/>
              <a:cs typeface="Tahoma" panose="020B0604030504040204" pitchFamily="34" charset="0"/>
            </a:rPr>
            <a:t>Anankelogy recognizes </a:t>
          </a:r>
          <a:r>
            <a:rPr lang="en-US" sz="1200" b="0" i="1">
              <a:solidFill>
                <a:srgbClr val="2D143C"/>
              </a:solidFill>
              <a:effectLst/>
              <a:latin typeface="Tahoma" panose="020B0604030504040204" pitchFamily="34" charset="0"/>
              <a:ea typeface="Tahoma" panose="020B0604030504040204" pitchFamily="34" charset="0"/>
              <a:cs typeface="Tahoma" panose="020B0604030504040204" pitchFamily="34" charset="0"/>
            </a:rPr>
            <a:t>wellness is psychosocial</a:t>
          </a:r>
          <a:r>
            <a:rPr lang="en-US" sz="1200" b="0">
              <a:solidFill>
                <a:srgbClr val="2D143C"/>
              </a:solidFill>
              <a:effectLst/>
              <a:latin typeface="Tahoma" panose="020B0604030504040204" pitchFamily="34" charset="0"/>
              <a:ea typeface="Tahoma" panose="020B0604030504040204" pitchFamily="34" charset="0"/>
              <a:cs typeface="Tahoma" panose="020B0604030504040204" pitchFamily="34" charset="0"/>
            </a:rPr>
            <a:t>. Western concepts of wellness tend to </a:t>
          </a:r>
          <a:r>
            <a:rPr lang="en-US" sz="1200" b="0" spc="-10">
              <a:solidFill>
                <a:srgbClr val="2D143C"/>
              </a:solidFill>
              <a:effectLst/>
              <a:latin typeface="Tahoma" panose="020B0604030504040204" pitchFamily="34" charset="0"/>
              <a:ea typeface="Tahoma" panose="020B0604030504040204" pitchFamily="34" charset="0"/>
              <a:cs typeface="Tahoma" panose="020B0604030504040204" pitchFamily="34" charset="0"/>
            </a:rPr>
            <a:t>overemphasize</a:t>
          </a:r>
          <a:r>
            <a:rPr lang="en-US" sz="1200" b="0" spc="-1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inner states to the neglect of external factors. Nature-based anankelogy</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anchored in indigenous wisdom, appreciates nature's ongoing balance between inside factors of wellness (e.g., choosing to eat healthily) and outside factors (e.g., negative impacts from pollution). This is called "psychosocial equilibrium."</a:t>
          </a:r>
        </a:p>
        <a:p>
          <a:pPr algn="l">
            <a:spcBef>
              <a:spcPts val="900"/>
            </a:spcBef>
            <a:spcAft>
              <a:spcPts val="0"/>
            </a:spcAft>
          </a:pP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Instead of focusing treatment on the individual, psychosociotherapy focuses both on the inward ("psycho") and outward ("socio") changes necessary for resolving needs. Psychotherapy still has a role to play. But some of your problems cannot be fixed solely with changes you make within yourself. Psychosociotherapy empowers you to change relationships toward greater need-responsiveness, toward greater wellness. Including politics.</a:t>
          </a:r>
          <a:endParaRPr lang="en-US" sz="1400" b="0">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18715</xdr:colOff>
      <xdr:row>9</xdr:row>
      <xdr:rowOff>144376</xdr:rowOff>
    </xdr:from>
    <xdr:to>
      <xdr:col>27</xdr:col>
      <xdr:colOff>26736</xdr:colOff>
      <xdr:row>17</xdr:row>
      <xdr:rowOff>233948</xdr:rowOff>
    </xdr:to>
    <xdr:sp macro="" textlink="">
      <xdr:nvSpPr>
        <xdr:cNvPr id="186" name="TextBox 185">
          <a:extLst>
            <a:ext uri="{FF2B5EF4-FFF2-40B4-BE49-F238E27FC236}">
              <a16:creationId xmlns:a16="http://schemas.microsoft.com/office/drawing/2014/main" id="{1E70B804-4CD8-44C7-BD45-27B77AB6D89C}"/>
            </a:ext>
          </a:extLst>
        </xdr:cNvPr>
        <xdr:cNvSpPr txBox="1"/>
      </xdr:nvSpPr>
      <xdr:spPr>
        <a:xfrm>
          <a:off x="6315241" y="2283323"/>
          <a:ext cx="5943600" cy="1847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1400" b="1">
              <a:solidFill>
                <a:srgbClr val="2D143C"/>
              </a:solidFill>
              <a:effectLst/>
              <a:latin typeface="Arial" panose="020B0604020202020204" pitchFamily="34" charset="0"/>
              <a:ea typeface="+mn-ea"/>
              <a:cs typeface="Arial" panose="020B0604020202020204" pitchFamily="34" charset="0"/>
            </a:rPr>
            <a:t>Psychosociotherapy</a:t>
          </a:r>
          <a:r>
            <a:rPr lang="en-US" sz="1400" b="1" baseline="0">
              <a:solidFill>
                <a:srgbClr val="2D143C"/>
              </a:solidFill>
              <a:effectLst/>
              <a:latin typeface="Arial" panose="020B0604020202020204" pitchFamily="34" charset="0"/>
              <a:ea typeface="+mn-ea"/>
              <a:cs typeface="Arial" panose="020B0604020202020204" pitchFamily="34" charset="0"/>
            </a:rPr>
            <a:t> process</a:t>
          </a:r>
          <a:r>
            <a:rPr lang="en-US" sz="1400" b="1">
              <a:solidFill>
                <a:srgbClr val="2D143C"/>
              </a:solidFill>
              <a:effectLst/>
              <a:latin typeface="Arial" panose="020B0604020202020204" pitchFamily="34" charset="0"/>
              <a:ea typeface="+mn-ea"/>
              <a:cs typeface="Arial" panose="020B0604020202020204" pitchFamily="34" charset="0"/>
            </a:rPr>
            <a:t>:</a:t>
          </a:r>
          <a:r>
            <a:rPr lang="en-US" sz="1400" b="1" baseline="0">
              <a:solidFill>
                <a:srgbClr val="2D143C"/>
              </a:solidFill>
              <a:effectLst/>
              <a:latin typeface="Arial" panose="020B0604020202020204" pitchFamily="34" charset="0"/>
              <a:ea typeface="+mn-ea"/>
              <a:cs typeface="Arial" panose="020B0604020202020204" pitchFamily="34" charset="0"/>
            </a:rPr>
            <a:t> Impact Parity Model</a:t>
          </a:r>
          <a:endParaRPr lang="en-US" sz="1400" b="1">
            <a:solidFill>
              <a:srgbClr val="2D143C"/>
            </a:solidFill>
            <a:effectLst/>
            <a:latin typeface="Arial" panose="020B0604020202020204" pitchFamily="34" charset="0"/>
            <a:ea typeface="+mn-ea"/>
            <a:cs typeface="Arial" panose="020B0604020202020204" pitchFamily="34" charset="0"/>
          </a:endParaRPr>
        </a:p>
        <a:p>
          <a:pPr algn="l"/>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Anankelogy sheds light on how power differentials impact needs. You are in a power differential any time you either control more resources than the other, or another controls more resources than you. You are either an </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impactor</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or an </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impactee</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a:t>
          </a:r>
        </a:p>
        <a:p>
          <a:pPr algn="l">
            <a:spcBef>
              <a:spcPts val="900"/>
            </a:spcBef>
          </a:pPr>
          <a:r>
            <a:rPr lang="en-US" sz="1200" b="0" baseline="0">
              <a:ln>
                <a:solidFill>
                  <a:srgbClr val="2D143C"/>
                </a:solidFill>
              </a:ln>
              <a:solidFill>
                <a:srgbClr val="2D143C"/>
              </a:solidFill>
              <a:effectLst/>
              <a:latin typeface="Tahoma" panose="020B0604030504040204" pitchFamily="34" charset="0"/>
              <a:ea typeface="Tahoma" panose="020B0604030504040204" pitchFamily="34" charset="0"/>
              <a:cs typeface="Tahoma" panose="020B0604030504040204" pitchFamily="34" charset="0"/>
            </a:rPr>
            <a:t>Impactor</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you impact the relationship more than it impacts you; you control more resources and possess more advantage than the other in the interaction.</a:t>
          </a:r>
        </a:p>
        <a:p>
          <a:pPr algn="l">
            <a:spcBef>
              <a:spcPts val="300"/>
            </a:spcBef>
          </a:pPr>
          <a:r>
            <a:rPr lang="en-US" sz="1200" b="0" baseline="0">
              <a:ln>
                <a:solidFill>
                  <a:srgbClr val="004623"/>
                </a:solidFill>
              </a:ln>
              <a:solidFill>
                <a:srgbClr val="2D143C"/>
              </a:solidFill>
              <a:effectLst/>
              <a:latin typeface="Tahoma" panose="020B0604030504040204" pitchFamily="34" charset="0"/>
              <a:ea typeface="Tahoma" panose="020B0604030504040204" pitchFamily="34" charset="0"/>
              <a:cs typeface="Tahoma" panose="020B0604030504040204" pitchFamily="34" charset="0"/>
            </a:rPr>
            <a:t>Impactee</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the relationship impacts you more than you impact it; you control fewer resources and possess less advantage than the other in the interaction.</a:t>
          </a:r>
          <a:endParaRPr lang="en-US" sz="1400" b="0">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25398</xdr:colOff>
      <xdr:row>2</xdr:row>
      <xdr:rowOff>24059</xdr:rowOff>
    </xdr:from>
    <xdr:to>
      <xdr:col>27</xdr:col>
      <xdr:colOff>33419</xdr:colOff>
      <xdr:row>9</xdr:row>
      <xdr:rowOff>46789</xdr:rowOff>
    </xdr:to>
    <xdr:sp macro="" textlink="">
      <xdr:nvSpPr>
        <xdr:cNvPr id="187" name="TextBox 186">
          <a:extLst>
            <a:ext uri="{FF2B5EF4-FFF2-40B4-BE49-F238E27FC236}">
              <a16:creationId xmlns:a16="http://schemas.microsoft.com/office/drawing/2014/main" id="{E3CBBBB3-F26D-42DE-898C-2964E91D79BA}"/>
            </a:ext>
          </a:extLst>
        </xdr:cNvPr>
        <xdr:cNvSpPr txBox="1"/>
      </xdr:nvSpPr>
      <xdr:spPr>
        <a:xfrm>
          <a:off x="6321924" y="598901"/>
          <a:ext cx="5943600" cy="15868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Aft>
              <a:spcPts val="600"/>
            </a:spcAft>
          </a:pPr>
          <a:r>
            <a:rPr lang="en-US" sz="1400" b="1">
              <a:solidFill>
                <a:srgbClr val="2D143C"/>
              </a:solidFill>
              <a:effectLst/>
              <a:latin typeface="Arial" panose="020B0604020202020204" pitchFamily="34" charset="0"/>
              <a:ea typeface="+mn-ea"/>
              <a:cs typeface="Arial" panose="020B0604020202020204" pitchFamily="34" charset="0"/>
            </a:rPr>
            <a:t>Psychosociotherapy provider: </a:t>
          </a:r>
          <a:r>
            <a:rPr lang="en-US" sz="1400" b="1" baseline="0">
              <a:ln w="3175">
                <a:solidFill>
                  <a:srgbClr val="004623"/>
                </a:solidFill>
              </a:ln>
              <a:solidFill>
                <a:srgbClr val="00F587"/>
              </a:solidFill>
              <a:effectLst/>
              <a:latin typeface="Tahoma" panose="020B0604030504040204" pitchFamily="34" charset="0"/>
              <a:ea typeface="Tahoma" panose="020B0604030504040204" pitchFamily="34" charset="0"/>
              <a:cs typeface="Tahoma" panose="020B0604030504040204" pitchFamily="34" charset="0"/>
            </a:rPr>
            <a:t>Value</a:t>
          </a:r>
          <a:r>
            <a:rPr lang="en-US" sz="1400" b="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t>
          </a:r>
          <a:r>
            <a:rPr lang="en-US" sz="1400" b="1" baseline="0">
              <a:ln w="3175">
                <a:solidFill>
                  <a:srgbClr val="2D143C"/>
                </a:solidFill>
              </a:ln>
              <a:solidFill>
                <a:srgbClr val="CC66FF"/>
              </a:solidFill>
              <a:effectLst/>
              <a:latin typeface="Tahoma" panose="020B0604030504040204" pitchFamily="34" charset="0"/>
              <a:ea typeface="Tahoma" panose="020B0604030504040204" pitchFamily="34" charset="0"/>
              <a:cs typeface="Tahoma" panose="020B0604030504040204" pitchFamily="34" charset="0"/>
            </a:rPr>
            <a:t>Relating</a:t>
          </a:r>
          <a:r>
            <a:rPr lang="en-US" sz="1400" b="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t>
          </a:r>
          <a:endParaRPr lang="en-US" sz="1200" b="1" baseline="0">
            <a:solidFill>
              <a:srgbClr val="2D143C"/>
            </a:solidFill>
            <a:effectLst/>
            <a:latin typeface="Tahoma" panose="020B0604030504040204" pitchFamily="34" charset="0"/>
            <a:ea typeface="Tahoma" panose="020B0604030504040204" pitchFamily="34" charset="0"/>
            <a:cs typeface="Tahoma" panose="020B0604030504040204" pitchFamily="34" charset="0"/>
          </a:endParaRPr>
        </a:p>
        <a:p>
          <a:pPr algn="l"/>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Politics exist to serve public-facing needs, including yours. Let us turn the tables on politics-as-usual. Check out our empowerment model to compel political influencers to remain accountable to your needs, to all needs they impact. </a:t>
          </a:r>
        </a:p>
        <a:p>
          <a:pPr algn="l">
            <a:spcBef>
              <a:spcPts val="600"/>
            </a:spcBef>
          </a:pPr>
          <a:r>
            <a:rPr lang="en-US" sz="1200" b="0" baseline="0">
              <a:ln>
                <a:solidFill>
                  <a:srgbClr val="004623"/>
                </a:solidFill>
              </a:ln>
              <a:solidFill>
                <a:srgbClr val="00F587"/>
              </a:solidFill>
              <a:effectLst/>
              <a:latin typeface="Tahoma" panose="020B0604030504040204" pitchFamily="34" charset="0"/>
              <a:ea typeface="Tahoma" panose="020B0604030504040204" pitchFamily="34" charset="0"/>
              <a:cs typeface="Tahoma" panose="020B0604030504040204" pitchFamily="34" charset="0"/>
            </a:rPr>
            <a:t>Value</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t>
          </a:r>
          <a:r>
            <a:rPr lang="en-US" sz="1200" b="0" baseline="0">
              <a:ln>
                <a:solidFill>
                  <a:srgbClr val="2D143C"/>
                </a:solidFill>
              </a:ln>
              <a:solidFill>
                <a:srgbClr val="CC66FF"/>
              </a:solidFill>
              <a:effectLst/>
              <a:latin typeface="Tahoma" panose="020B0604030504040204" pitchFamily="34" charset="0"/>
              <a:ea typeface="Tahoma" panose="020B0604030504040204" pitchFamily="34" charset="0"/>
              <a:cs typeface="Tahoma" panose="020B0604030504040204" pitchFamily="34" charset="0"/>
            </a:rPr>
            <a:t>Relating</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emerged as a vehicle to apply anankelogy to your current needs. Right now, it exists as a for-profit entity, but that can change. It will likely change into a hybrid entity, or a small for-profit serving a non-profit platform. </a:t>
          </a:r>
          <a:endParaRPr lang="en-US" sz="1200" b="0">
            <a:solidFill>
              <a:srgbClr val="2D143C"/>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106948</xdr:colOff>
      <xdr:row>58</xdr:row>
      <xdr:rowOff>6685</xdr:rowOff>
    </xdr:from>
    <xdr:to>
      <xdr:col>12</xdr:col>
      <xdr:colOff>480027</xdr:colOff>
      <xdr:row>71</xdr:row>
      <xdr:rowOff>40106</xdr:rowOff>
    </xdr:to>
    <xdr:sp macro="" textlink="">
      <xdr:nvSpPr>
        <xdr:cNvPr id="188" name="TextBox 187">
          <a:extLst>
            <a:ext uri="{FF2B5EF4-FFF2-40B4-BE49-F238E27FC236}">
              <a16:creationId xmlns:a16="http://schemas.microsoft.com/office/drawing/2014/main" id="{C413CC37-5C54-482A-B2D7-699CC2656344}"/>
            </a:ext>
          </a:extLst>
        </xdr:cNvPr>
        <xdr:cNvSpPr txBox="1"/>
      </xdr:nvSpPr>
      <xdr:spPr>
        <a:xfrm>
          <a:off x="106948" y="14123738"/>
          <a:ext cx="5934342" cy="2613526"/>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Big bold idea</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Take a stand with us against politics-as-usual. Your vote is not a commodity to be bought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and sold with manipulative ads or other commercial tactics. Do they really assume they can get to you without talking to you personally? </a:t>
          </a:r>
        </a:p>
        <a:p>
          <a:pPr>
            <a:spcBef>
              <a:spcPts val="600"/>
            </a:spcBef>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Join us in turning the tables on their objectification of you. We take you to the candidate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confront their divisive politics with the compelling vision of Harmony Politics. Instead of them trying to reach you with generalizations that don't fit, you reach them with the spedific truth of your politically impacted needs. </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First, you give them a satisfying taste of Harmony Politics. Free to all candidates, to all pundits, to all political influencers. Hook them with love, free love.</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Then you add a little more. You offer the truth they require to create some competitive advantage over their competitors. For a price, of course. </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26737</xdr:colOff>
      <xdr:row>117</xdr:row>
      <xdr:rowOff>173788</xdr:rowOff>
    </xdr:from>
    <xdr:to>
      <xdr:col>13</xdr:col>
      <xdr:colOff>25500</xdr:colOff>
      <xdr:row>124</xdr:row>
      <xdr:rowOff>54542</xdr:rowOff>
    </xdr:to>
    <xdr:sp macro="" textlink="">
      <xdr:nvSpPr>
        <xdr:cNvPr id="189" name="TextBox 188">
          <a:extLst>
            <a:ext uri="{FF2B5EF4-FFF2-40B4-BE49-F238E27FC236}">
              <a16:creationId xmlns:a16="http://schemas.microsoft.com/office/drawing/2014/main" id="{D0B7F438-CBA2-4571-B468-1466DFE39038}"/>
            </a:ext>
          </a:extLst>
        </xdr:cNvPr>
        <xdr:cNvSpPr txBox="1"/>
      </xdr:nvSpPr>
      <xdr:spPr>
        <a:xfrm>
          <a:off x="147053" y="26168683"/>
          <a:ext cx="5934342" cy="1097280"/>
        </a:xfrm>
        <a:prstGeom prst="rect">
          <a:avLst/>
        </a:prstGeom>
        <a:solidFill>
          <a:srgbClr val="D7FFE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Value Relating's psychosociotherapy options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not ready to take the lead to change a political power relation for the better, you can still spread harmony with your support. Follow a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team</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already in progress. Go further and join that team as a supporter. Step up even further and serve as a championing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ally</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someone taking a lead. </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92241</xdr:colOff>
      <xdr:row>118</xdr:row>
      <xdr:rowOff>5346</xdr:rowOff>
    </xdr:from>
    <xdr:to>
      <xdr:col>26</xdr:col>
      <xdr:colOff>465320</xdr:colOff>
      <xdr:row>129</xdr:row>
      <xdr:rowOff>193842</xdr:rowOff>
    </xdr:to>
    <xdr:sp macro="" textlink="">
      <xdr:nvSpPr>
        <xdr:cNvPr id="194" name="TextBox 193">
          <a:extLst>
            <a:ext uri="{FF2B5EF4-FFF2-40B4-BE49-F238E27FC236}">
              <a16:creationId xmlns:a16="http://schemas.microsoft.com/office/drawing/2014/main" id="{C99C2B65-A79C-48F0-9146-CBAFBA883655}"/>
            </a:ext>
          </a:extLst>
        </xdr:cNvPr>
        <xdr:cNvSpPr txBox="1"/>
      </xdr:nvSpPr>
      <xdr:spPr>
        <a:xfrm>
          <a:off x="6268452" y="26174030"/>
          <a:ext cx="5934342" cy="2421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Your championing ally</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To get started started as a grassroots leader, you first find your champion. Send them this information by email, adding this file as an attachment. Ask them to look it over and tell them you will likely call them soon to get their feedback.</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Perhaps for you, this will be the scariest part. The simplest way will be to call up your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prospect ally on the phone or text them. We encourage you to use the suggested phone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script below to build up your courage.</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Anxiety naturally dissipates with experience. The more you experience yourself handling what you previously did not know you could handle, your fear naturally fades. Courage you build here plants a seed to eventually speak truth to power and stand up to power.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16</xdr:col>
      <xdr:colOff>219241</xdr:colOff>
      <xdr:row>18</xdr:row>
      <xdr:rowOff>112297</xdr:rowOff>
    </xdr:from>
    <xdr:to>
      <xdr:col>25</xdr:col>
      <xdr:colOff>314158</xdr:colOff>
      <xdr:row>27</xdr:row>
      <xdr:rowOff>108955</xdr:rowOff>
    </xdr:to>
    <xdr:grpSp>
      <xdr:nvGrpSpPr>
        <xdr:cNvPr id="17" name="Group 16">
          <a:extLst>
            <a:ext uri="{FF2B5EF4-FFF2-40B4-BE49-F238E27FC236}">
              <a16:creationId xmlns:a16="http://schemas.microsoft.com/office/drawing/2014/main" id="{9EA52CB7-FB69-45A7-B19D-CAAEC0661764}"/>
            </a:ext>
          </a:extLst>
        </xdr:cNvPr>
        <xdr:cNvGrpSpPr/>
      </xdr:nvGrpSpPr>
      <xdr:grpSpPr>
        <a:xfrm>
          <a:off x="7023901" y="4265197"/>
          <a:ext cx="4552617" cy="2259798"/>
          <a:chOff x="5339347" y="352926"/>
          <a:chExt cx="4546601" cy="2282658"/>
        </a:xfrm>
      </xdr:grpSpPr>
      <xdr:sp macro="" textlink="">
        <xdr:nvSpPr>
          <xdr:cNvPr id="136" name="Oval 135">
            <a:extLst>
              <a:ext uri="{FF2B5EF4-FFF2-40B4-BE49-F238E27FC236}">
                <a16:creationId xmlns:a16="http://schemas.microsoft.com/office/drawing/2014/main" id="{9AF64A49-B853-4A1E-A5B9-312122D0EB58}"/>
              </a:ext>
            </a:extLst>
          </xdr:cNvPr>
          <xdr:cNvSpPr>
            <a:spLocks noChangeAspect="1"/>
          </xdr:cNvSpPr>
        </xdr:nvSpPr>
        <xdr:spPr>
          <a:xfrm>
            <a:off x="5339347" y="359610"/>
            <a:ext cx="1828800" cy="1828800"/>
          </a:xfrm>
          <a:prstGeom prst="ellipse">
            <a:avLst/>
          </a:prstGeom>
          <a:gradFill flip="none" rotWithShape="1">
            <a:gsLst>
              <a:gs pos="67000">
                <a:srgbClr val="CC66FF"/>
              </a:gs>
              <a:gs pos="45000">
                <a:srgbClr val="CC99FF"/>
              </a:gs>
              <a:gs pos="0">
                <a:srgbClr val="CC66FF"/>
              </a:gs>
            </a:gsLst>
            <a:path path="circle">
              <a:fillToRect l="50000" t="50000" r="50000" b="50000"/>
            </a:path>
            <a:tileRect/>
          </a:gradFill>
          <a:ln w="28575">
            <a:solidFill>
              <a:srgbClr val="EBDCFF"/>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lang="en-US" sz="2400">
                <a:effectLst>
                  <a:outerShdw blurRad="63500" sx="102000" sy="102000" algn="ctr" rotWithShape="0">
                    <a:prstClr val="black">
                      <a:alpha val="40000"/>
                    </a:prstClr>
                  </a:outerShdw>
                </a:effectLst>
                <a:latin typeface="Impact" panose="020B0806030902050204" pitchFamily="34" charset="0"/>
              </a:rPr>
              <a:t>IMPACTOR</a:t>
            </a:r>
          </a:p>
        </xdr:txBody>
      </xdr:sp>
      <xdr:sp macro="" textlink="">
        <xdr:nvSpPr>
          <xdr:cNvPr id="139" name="Oval 138">
            <a:extLst>
              <a:ext uri="{FF2B5EF4-FFF2-40B4-BE49-F238E27FC236}">
                <a16:creationId xmlns:a16="http://schemas.microsoft.com/office/drawing/2014/main" id="{DF0EB7E3-7C74-4AD6-BC9B-4B26BB85C783}"/>
              </a:ext>
            </a:extLst>
          </xdr:cNvPr>
          <xdr:cNvSpPr>
            <a:spLocks noChangeAspect="1"/>
          </xdr:cNvSpPr>
        </xdr:nvSpPr>
        <xdr:spPr>
          <a:xfrm>
            <a:off x="8514348" y="352926"/>
            <a:ext cx="1371600" cy="1371600"/>
          </a:xfrm>
          <a:prstGeom prst="ellipse">
            <a:avLst/>
          </a:prstGeom>
          <a:gradFill flip="none" rotWithShape="1">
            <a:gsLst>
              <a:gs pos="70000">
                <a:srgbClr val="00B050"/>
              </a:gs>
              <a:gs pos="20000">
                <a:srgbClr val="00F587"/>
              </a:gs>
              <a:gs pos="0">
                <a:srgbClr val="E1FFEB"/>
              </a:gs>
            </a:gsLst>
            <a:path path="circle">
              <a:fillToRect l="50000" t="50000" r="50000" b="50000"/>
            </a:path>
            <a:tileRect/>
          </a:gradFill>
          <a:ln w="19050">
            <a:solidFill>
              <a:srgbClr val="A0FFCD"/>
            </a:solidFill>
          </a:ln>
          <a:effectLst>
            <a:glow rad="63500">
              <a:schemeClr val="accent6">
                <a:satMod val="175000"/>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marL="0" indent="0" algn="ctr"/>
            <a:r>
              <a:rPr lang="en-US" sz="2400">
                <a:solidFill>
                  <a:schemeClr val="lt1"/>
                </a:solidFill>
                <a:effectLst>
                  <a:outerShdw blurRad="63500" sx="102000" sy="102000" algn="ctr" rotWithShape="0">
                    <a:prstClr val="black">
                      <a:alpha val="40000"/>
                    </a:prstClr>
                  </a:outerShdw>
                </a:effectLst>
                <a:latin typeface="Impact" panose="020B0806030902050204" pitchFamily="34" charset="0"/>
                <a:ea typeface="+mn-ea"/>
                <a:cs typeface="+mn-cs"/>
              </a:rPr>
              <a:t>IMPACTEE</a:t>
            </a:r>
          </a:p>
        </xdr:txBody>
      </xdr:sp>
      <xdr:sp macro="" textlink="">
        <xdr:nvSpPr>
          <xdr:cNvPr id="140" name="Right Brace 139">
            <a:extLst>
              <a:ext uri="{FF2B5EF4-FFF2-40B4-BE49-F238E27FC236}">
                <a16:creationId xmlns:a16="http://schemas.microsoft.com/office/drawing/2014/main" id="{B032CEA1-7E29-4E85-A897-F464DADEB57F}"/>
              </a:ext>
            </a:extLst>
          </xdr:cNvPr>
          <xdr:cNvSpPr/>
        </xdr:nvSpPr>
        <xdr:spPr>
          <a:xfrm rot="4790769">
            <a:off x="7625346" y="640347"/>
            <a:ext cx="314158" cy="3041316"/>
          </a:xfrm>
          <a:prstGeom prst="rightBrace">
            <a:avLst>
              <a:gd name="adj1" fmla="val 55142"/>
              <a:gd name="adj2" fmla="val 49780"/>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141" name="Right Bracket 140">
            <a:extLst>
              <a:ext uri="{FF2B5EF4-FFF2-40B4-BE49-F238E27FC236}">
                <a16:creationId xmlns:a16="http://schemas.microsoft.com/office/drawing/2014/main" id="{BC29FC02-E204-4246-B0B9-F07C9D353EE7}"/>
              </a:ext>
            </a:extLst>
          </xdr:cNvPr>
          <xdr:cNvSpPr/>
        </xdr:nvSpPr>
        <xdr:spPr>
          <a:xfrm rot="5400000">
            <a:off x="6160970" y="1711693"/>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42" name="Right Bracket 141">
            <a:extLst>
              <a:ext uri="{FF2B5EF4-FFF2-40B4-BE49-F238E27FC236}">
                <a16:creationId xmlns:a16="http://schemas.microsoft.com/office/drawing/2014/main" id="{0C676551-C37F-4CF9-A603-6C1CD9516A3D}"/>
              </a:ext>
            </a:extLst>
          </xdr:cNvPr>
          <xdr:cNvSpPr/>
        </xdr:nvSpPr>
        <xdr:spPr>
          <a:xfrm rot="5400000">
            <a:off x="9115391" y="1203693"/>
            <a:ext cx="182880" cy="914400"/>
          </a:xfrm>
          <a:prstGeom prst="rightBracket">
            <a:avLst>
              <a:gd name="adj" fmla="val 78333"/>
            </a:avLst>
          </a:prstGeom>
          <a:ln w="38100">
            <a:solidFill>
              <a:srgbClr val="50236E"/>
            </a:solidFill>
          </a:ln>
          <a:effectLst>
            <a:outerShdw blurRad="50800" dist="38100" dir="5400000" algn="t"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indent="0" algn="l"/>
            <a:endParaRPr lang="en-US" sz="1100">
              <a:solidFill>
                <a:schemeClr val="tx1"/>
              </a:solidFill>
              <a:latin typeface="+mn-lt"/>
              <a:ea typeface="+mn-ea"/>
              <a:cs typeface="+mn-cs"/>
            </a:endParaRPr>
          </a:p>
        </xdr:txBody>
      </xdr:sp>
      <xdr:sp macro="" textlink="">
        <xdr:nvSpPr>
          <xdr:cNvPr id="143" name="Flowchart: Delay 142">
            <a:extLst>
              <a:ext uri="{FF2B5EF4-FFF2-40B4-BE49-F238E27FC236}">
                <a16:creationId xmlns:a16="http://schemas.microsoft.com/office/drawing/2014/main" id="{861E3D0E-BF4E-403F-B718-13EB42EA1F2F}"/>
              </a:ext>
            </a:extLst>
          </xdr:cNvPr>
          <xdr:cNvSpPr/>
        </xdr:nvSpPr>
        <xdr:spPr>
          <a:xfrm rot="16200000">
            <a:off x="7745663" y="2204452"/>
            <a:ext cx="173790" cy="688474"/>
          </a:xfrm>
          <a:prstGeom prst="flowChartDelay">
            <a:avLst/>
          </a:prstGeom>
          <a:solidFill>
            <a:srgbClr val="50236E"/>
          </a:solidFill>
          <a:ln>
            <a:solidFill>
              <a:srgbClr val="50236E"/>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27806</xdr:colOff>
      <xdr:row>32</xdr:row>
      <xdr:rowOff>6683</xdr:rowOff>
    </xdr:from>
    <xdr:to>
      <xdr:col>27</xdr:col>
      <xdr:colOff>35827</xdr:colOff>
      <xdr:row>35</xdr:row>
      <xdr:rowOff>10694</xdr:rowOff>
    </xdr:to>
    <xdr:sp macro="" textlink="">
      <xdr:nvSpPr>
        <xdr:cNvPr id="144" name="TextBox 143">
          <a:hlinkClick xmlns:r="http://schemas.openxmlformats.org/officeDocument/2006/relationships" r:id="rId4" tooltip="go to Value Relating website"/>
          <a:extLst>
            <a:ext uri="{FF2B5EF4-FFF2-40B4-BE49-F238E27FC236}">
              <a16:creationId xmlns:a16="http://schemas.microsoft.com/office/drawing/2014/main" id="{2B2253C9-FB8C-4757-93C2-1F33F4B1FD9B}"/>
            </a:ext>
          </a:extLst>
        </xdr:cNvPr>
        <xdr:cNvSpPr txBox="1"/>
      </xdr:nvSpPr>
      <xdr:spPr>
        <a:xfrm>
          <a:off x="6324332" y="7713578"/>
          <a:ext cx="5943600" cy="685800"/>
        </a:xfrm>
        <a:prstGeom prst="rect">
          <a:avLst/>
        </a:prstGeom>
        <a:noFill/>
        <a:ln w="12700" cmpd="sng">
          <a:solidFill>
            <a:srgbClr val="A0FFCD"/>
          </a:solidFill>
        </a:ln>
        <a:effectLst>
          <a:glow rad="25400">
            <a:srgbClr val="E1FFEB"/>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ln>
                <a:solidFill>
                  <a:srgbClr val="004623"/>
                </a:solidFill>
              </a:ln>
              <a:solidFill>
                <a:srgbClr val="00C864"/>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Value</a:t>
          </a:r>
          <a:r>
            <a:rPr lang="en-US" sz="2000" b="1">
              <a:solidFill>
                <a:srgbClr val="2D143C"/>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 </a:t>
          </a:r>
          <a:r>
            <a:rPr lang="en-US" sz="2000" b="1">
              <a:ln>
                <a:solidFill>
                  <a:srgbClr val="2D143C"/>
                </a:solidFill>
              </a:ln>
              <a:solidFill>
                <a:srgbClr val="7030A0"/>
              </a:solidFill>
              <a:effectLst>
                <a:innerShdw blurRad="63500" dist="50800" dir="5400000">
                  <a:prstClr val="black">
                    <a:alpha val="50000"/>
                  </a:prstClr>
                </a:innerShdw>
              </a:effectLst>
              <a:latin typeface="Arial" panose="020B0604020202020204" pitchFamily="34" charset="0"/>
              <a:ea typeface="+mn-ea"/>
              <a:cs typeface="Arial" panose="020B0604020202020204" pitchFamily="34" charset="0"/>
            </a:rPr>
            <a:t>Relating</a:t>
          </a:r>
        </a:p>
        <a:p>
          <a:pPr algn="ctr"/>
          <a:r>
            <a:rPr lang="en-US" sz="1000" b="1" spc="-2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rPr>
            <a:t>solving problems by resolving</a:t>
          </a:r>
          <a:r>
            <a:rPr lang="en-US" sz="1000" b="1" spc="-20" baseline="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rPr>
            <a:t> needs</a:t>
          </a:r>
          <a:endParaRPr lang="en-US" sz="1050" b="1" spc="-20">
            <a:solidFill>
              <a:srgbClr val="2D143C"/>
            </a:solidFill>
            <a:effectLst>
              <a:outerShdw blurRad="50800" dist="38100" dir="5400000" algn="t" rotWithShape="0">
                <a:prstClr val="black">
                  <a:alpha val="40000"/>
                </a:prstClr>
              </a:outerShdw>
            </a:effectLst>
            <a:latin typeface="Arial Narrow" panose="020B0606020202030204" pitchFamily="34" charset="0"/>
            <a:ea typeface="Tahoma" panose="020B0604030504040204" pitchFamily="34" charset="0"/>
            <a:cs typeface="Tahoma" panose="020B0604030504040204" pitchFamily="34" charset="0"/>
          </a:endParaRPr>
        </a:p>
      </xdr:txBody>
    </xdr:sp>
    <xdr:clientData/>
  </xdr:twoCellAnchor>
  <xdr:twoCellAnchor>
    <xdr:from>
      <xdr:col>1</xdr:col>
      <xdr:colOff>13368</xdr:colOff>
      <xdr:row>31</xdr:row>
      <xdr:rowOff>247318</xdr:rowOff>
    </xdr:from>
    <xdr:to>
      <xdr:col>13</xdr:col>
      <xdr:colOff>21389</xdr:colOff>
      <xdr:row>35</xdr:row>
      <xdr:rowOff>27636</xdr:rowOff>
    </xdr:to>
    <xdr:grpSp>
      <xdr:nvGrpSpPr>
        <xdr:cNvPr id="154" name="Group 153">
          <a:extLst>
            <a:ext uri="{FF2B5EF4-FFF2-40B4-BE49-F238E27FC236}">
              <a16:creationId xmlns:a16="http://schemas.microsoft.com/office/drawing/2014/main" id="{E97D84FB-232A-445C-8188-14138CD8B17E}"/>
            </a:ext>
          </a:extLst>
        </xdr:cNvPr>
        <xdr:cNvGrpSpPr/>
      </xdr:nvGrpSpPr>
      <xdr:grpSpPr>
        <a:xfrm>
          <a:off x="135288" y="7669198"/>
          <a:ext cx="5951621" cy="709958"/>
          <a:chOff x="6946900" y="3718560"/>
          <a:chExt cx="863079" cy="879195"/>
        </a:xfrm>
      </xdr:grpSpPr>
      <xdr:sp macro="" textlink="">
        <xdr:nvSpPr>
          <xdr:cNvPr id="192" name="Rectangle: Beveled 191">
            <a:hlinkClick xmlns:r="http://schemas.openxmlformats.org/officeDocument/2006/relationships" r:id="rId5" tooltip="go to Harmonizing politics together"/>
            <a:extLst>
              <a:ext uri="{FF2B5EF4-FFF2-40B4-BE49-F238E27FC236}">
                <a16:creationId xmlns:a16="http://schemas.microsoft.com/office/drawing/2014/main" id="{FEDA8FF0-7E78-4372-95C2-0798F5B9453D}"/>
              </a:ext>
            </a:extLst>
          </xdr:cNvPr>
          <xdr:cNvSpPr/>
        </xdr:nvSpPr>
        <xdr:spPr>
          <a:xfrm>
            <a:off x="7534451" y="4325841"/>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Harmonizing politics together</a:t>
            </a:r>
          </a:p>
        </xdr:txBody>
      </xdr:sp>
      <xdr:sp macro="" textlink="">
        <xdr:nvSpPr>
          <xdr:cNvPr id="196" name="Rectangle: Beveled 195">
            <a:hlinkClick xmlns:r="http://schemas.openxmlformats.org/officeDocument/2006/relationships" r:id="rId6" tooltip="go to Others investing in you"/>
            <a:extLst>
              <a:ext uri="{FF2B5EF4-FFF2-40B4-BE49-F238E27FC236}">
                <a16:creationId xmlns:a16="http://schemas.microsoft.com/office/drawing/2014/main" id="{2A467D0A-7B59-48CE-885B-0852FAEE82E6}"/>
              </a:ext>
            </a:extLst>
          </xdr:cNvPr>
          <xdr:cNvSpPr/>
        </xdr:nvSpPr>
        <xdr:spPr>
          <a:xfrm>
            <a:off x="7241228" y="4325841"/>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Others investing in you</a:t>
            </a:r>
          </a:p>
        </xdr:txBody>
      </xdr:sp>
      <xdr:sp macro="" textlink="">
        <xdr:nvSpPr>
          <xdr:cNvPr id="197" name="Rectangle: Beveled 196">
            <a:hlinkClick xmlns:r="http://schemas.openxmlformats.org/officeDocument/2006/relationships" r:id="rId7" tooltip="go to Investing your truth in others"/>
            <a:extLst>
              <a:ext uri="{FF2B5EF4-FFF2-40B4-BE49-F238E27FC236}">
                <a16:creationId xmlns:a16="http://schemas.microsoft.com/office/drawing/2014/main" id="{EF960272-3002-4B1A-8CD3-0901CF81D9E7}"/>
              </a:ext>
            </a:extLst>
          </xdr:cNvPr>
          <xdr:cNvSpPr/>
        </xdr:nvSpPr>
        <xdr:spPr>
          <a:xfrm>
            <a:off x="6948005" y="4325841"/>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Investing your truth in others</a:t>
            </a:r>
          </a:p>
        </xdr:txBody>
      </xdr:sp>
      <xdr:sp macro="" textlink="">
        <xdr:nvSpPr>
          <xdr:cNvPr id="199" name="Rectangle: Beveled 198">
            <a:hlinkClick xmlns:r="http://schemas.openxmlformats.org/officeDocument/2006/relationships" r:id="rId8" tooltip="go to Spreading Harmony"/>
            <a:extLst>
              <a:ext uri="{FF2B5EF4-FFF2-40B4-BE49-F238E27FC236}">
                <a16:creationId xmlns:a16="http://schemas.microsoft.com/office/drawing/2014/main" id="{9B5E06BE-1836-453F-ADB5-13C6F6F11B61}"/>
              </a:ext>
            </a:extLst>
          </xdr:cNvPr>
          <xdr:cNvSpPr/>
        </xdr:nvSpPr>
        <xdr:spPr>
          <a:xfrm>
            <a:off x="7533346" y="3718560"/>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Spreading Harmony</a:t>
            </a:r>
          </a:p>
        </xdr:txBody>
      </xdr:sp>
      <xdr:sp macro="" textlink="">
        <xdr:nvSpPr>
          <xdr:cNvPr id="200" name="Rectangle: Beveled 199">
            <a:hlinkClick xmlns:r="http://schemas.openxmlformats.org/officeDocument/2006/relationships" r:id="rId9" tooltip="go to Sharing Harmony Politics"/>
            <a:extLst>
              <a:ext uri="{FF2B5EF4-FFF2-40B4-BE49-F238E27FC236}">
                <a16:creationId xmlns:a16="http://schemas.microsoft.com/office/drawing/2014/main" id="{C7180148-0D36-4A7B-A81E-3575B0353E67}"/>
              </a:ext>
            </a:extLst>
          </xdr:cNvPr>
          <xdr:cNvSpPr/>
        </xdr:nvSpPr>
        <xdr:spPr>
          <a:xfrm>
            <a:off x="7240123" y="3718560"/>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Sharing Harmony</a:t>
            </a:r>
            <a:r>
              <a:rPr lang="en-US" sz="1100" b="1" baseline="0">
                <a:solidFill>
                  <a:srgbClr val="A0FFCD"/>
                </a:solidFill>
                <a:latin typeface="Arial Narrow" panose="020B0606020202030204" pitchFamily="34" charset="0"/>
              </a:rPr>
              <a:t> Politics</a:t>
            </a:r>
            <a:endParaRPr lang="en-US" sz="1100" b="1">
              <a:solidFill>
                <a:srgbClr val="A0FFCD"/>
              </a:solidFill>
              <a:latin typeface="Arial Narrow" panose="020B0606020202030204" pitchFamily="34" charset="0"/>
            </a:endParaRPr>
          </a:p>
        </xdr:txBody>
      </xdr:sp>
      <xdr:sp macro="" textlink="">
        <xdr:nvSpPr>
          <xdr:cNvPr id="201" name="Rectangle: Beveled 200">
            <a:hlinkClick xmlns:r="http://schemas.openxmlformats.org/officeDocument/2006/relationships" r:id="rId10" tooltip="go to Introducing Harmony Politics"/>
            <a:extLst>
              <a:ext uri="{FF2B5EF4-FFF2-40B4-BE49-F238E27FC236}">
                <a16:creationId xmlns:a16="http://schemas.microsoft.com/office/drawing/2014/main" id="{FC8FC3BF-E45A-4855-85AF-24D87B30DF68}"/>
              </a:ext>
            </a:extLst>
          </xdr:cNvPr>
          <xdr:cNvSpPr/>
        </xdr:nvSpPr>
        <xdr:spPr>
          <a:xfrm>
            <a:off x="6946900" y="3718560"/>
            <a:ext cx="275528" cy="271914"/>
          </a:xfrm>
          <a:prstGeom prst="bevel">
            <a:avLst>
              <a:gd name="adj" fmla="val 9470"/>
            </a:avLst>
          </a:prstGeom>
          <a:solidFill>
            <a:srgbClr val="004623"/>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A0FFCD"/>
                </a:solidFill>
                <a:latin typeface="Arial Narrow" panose="020B0606020202030204" pitchFamily="34" charset="0"/>
              </a:rPr>
              <a:t>Introducing Harmony Politics</a:t>
            </a:r>
          </a:p>
        </xdr:txBody>
      </xdr:sp>
      <xdr:sp macro="" textlink="">
        <xdr:nvSpPr>
          <xdr:cNvPr id="217" name="Rectangle: Beveled 216">
            <a:hlinkClick xmlns:r="http://schemas.openxmlformats.org/officeDocument/2006/relationships" r:id="rId11" tooltip="go to Contacting political leaders"/>
            <a:extLst>
              <a:ext uri="{FF2B5EF4-FFF2-40B4-BE49-F238E27FC236}">
                <a16:creationId xmlns:a16="http://schemas.microsoft.com/office/drawing/2014/main" id="{1DF9F8D0-FDEA-4A4C-956A-9E70EBA7A21A}"/>
              </a:ext>
            </a:extLst>
          </xdr:cNvPr>
          <xdr:cNvSpPr/>
        </xdr:nvSpPr>
        <xdr:spPr>
          <a:xfrm>
            <a:off x="7533346" y="4020686"/>
            <a:ext cx="275528" cy="271914"/>
          </a:xfrm>
          <a:prstGeom prst="bevel">
            <a:avLst>
              <a:gd name="adj" fmla="val 9470"/>
            </a:avLst>
          </a:prstGeom>
          <a:solidFill>
            <a:srgbClr val="3C1E5A"/>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F0CDFF"/>
                </a:solidFill>
                <a:latin typeface="Arial Narrow" panose="020B0606020202030204" pitchFamily="34" charset="0"/>
              </a:rPr>
              <a:t>Contacting</a:t>
            </a:r>
            <a:r>
              <a:rPr lang="en-US" sz="1100" b="1" baseline="0">
                <a:solidFill>
                  <a:srgbClr val="F0CDFF"/>
                </a:solidFill>
                <a:latin typeface="Arial Narrow" panose="020B0606020202030204" pitchFamily="34" charset="0"/>
              </a:rPr>
              <a:t> political leaders</a:t>
            </a:r>
            <a:endParaRPr lang="en-US" sz="1100" b="1">
              <a:solidFill>
                <a:srgbClr val="F0CDFF"/>
              </a:solidFill>
              <a:latin typeface="Arial Narrow" panose="020B0606020202030204" pitchFamily="34" charset="0"/>
            </a:endParaRPr>
          </a:p>
        </xdr:txBody>
      </xdr:sp>
      <xdr:sp macro="" textlink="">
        <xdr:nvSpPr>
          <xdr:cNvPr id="218" name="Rectangle: Beveled 217">
            <a:hlinkClick xmlns:r="http://schemas.openxmlformats.org/officeDocument/2006/relationships" r:id="rId12" tooltip="go to Contacting thought leaders"/>
            <a:extLst>
              <a:ext uri="{FF2B5EF4-FFF2-40B4-BE49-F238E27FC236}">
                <a16:creationId xmlns:a16="http://schemas.microsoft.com/office/drawing/2014/main" id="{013C7E13-5804-411A-86AF-070905F1B086}"/>
              </a:ext>
            </a:extLst>
          </xdr:cNvPr>
          <xdr:cNvSpPr/>
        </xdr:nvSpPr>
        <xdr:spPr>
          <a:xfrm>
            <a:off x="7240123" y="4020686"/>
            <a:ext cx="275528" cy="271914"/>
          </a:xfrm>
          <a:prstGeom prst="bevel">
            <a:avLst>
              <a:gd name="adj" fmla="val 9470"/>
            </a:avLst>
          </a:prstGeom>
          <a:solidFill>
            <a:srgbClr val="3C1E5A"/>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F0CDFF"/>
                </a:solidFill>
                <a:latin typeface="Arial Narrow" panose="020B0606020202030204" pitchFamily="34" charset="0"/>
              </a:rPr>
              <a:t>Contacting thought leaders</a:t>
            </a:r>
          </a:p>
        </xdr:txBody>
      </xdr:sp>
      <xdr:sp macro="" textlink="">
        <xdr:nvSpPr>
          <xdr:cNvPr id="219" name="Rectangle: Beveled 218">
            <a:hlinkClick xmlns:r="http://schemas.openxmlformats.org/officeDocument/2006/relationships" r:id="rId13" tooltip="go to Growing your social capital"/>
            <a:extLst>
              <a:ext uri="{FF2B5EF4-FFF2-40B4-BE49-F238E27FC236}">
                <a16:creationId xmlns:a16="http://schemas.microsoft.com/office/drawing/2014/main" id="{4AD5DC93-9343-4B00-96D9-B88F632DCA89}"/>
              </a:ext>
            </a:extLst>
          </xdr:cNvPr>
          <xdr:cNvSpPr/>
        </xdr:nvSpPr>
        <xdr:spPr>
          <a:xfrm>
            <a:off x="6946900" y="4020686"/>
            <a:ext cx="275528" cy="271914"/>
          </a:xfrm>
          <a:prstGeom prst="bevel">
            <a:avLst>
              <a:gd name="adj" fmla="val 9470"/>
            </a:avLst>
          </a:prstGeom>
          <a:solidFill>
            <a:srgbClr val="3C1E5A"/>
          </a:solidFill>
          <a:ln w="3175">
            <a:solidFill>
              <a:srgbClr val="7030A0"/>
            </a:solidFill>
          </a:ln>
          <a:effectLst>
            <a:innerShdw blurRad="114300">
              <a:prstClr val="black"/>
            </a:inn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0" rIns="0" rtlCol="0" anchor="ctr"/>
          <a:lstStyle/>
          <a:p>
            <a:pPr algn="ctr"/>
            <a:r>
              <a:rPr lang="en-US" sz="1100" b="1">
                <a:solidFill>
                  <a:srgbClr val="F0CDFF"/>
                </a:solidFill>
                <a:latin typeface="Arial Narrow" panose="020B0606020202030204" pitchFamily="34" charset="0"/>
              </a:rPr>
              <a:t>Growing</a:t>
            </a:r>
            <a:r>
              <a:rPr lang="en-US" sz="1100" b="1" baseline="0">
                <a:solidFill>
                  <a:srgbClr val="F0CDFF"/>
                </a:solidFill>
                <a:latin typeface="Arial Narrow" panose="020B0606020202030204" pitchFamily="34" charset="0"/>
              </a:rPr>
              <a:t> your social capital</a:t>
            </a:r>
            <a:endParaRPr lang="en-US" sz="1100" b="1">
              <a:solidFill>
                <a:srgbClr val="F0CDFF"/>
              </a:solidFill>
              <a:latin typeface="Arial Narrow" panose="020B0606020202030204" pitchFamily="34" charset="0"/>
            </a:endParaRPr>
          </a:p>
        </xdr:txBody>
      </xdr:sp>
    </xdr:grpSp>
    <xdr:clientData/>
  </xdr:twoCellAnchor>
  <xdr:twoCellAnchor>
    <xdr:from>
      <xdr:col>0</xdr:col>
      <xdr:colOff>106946</xdr:colOff>
      <xdr:row>129</xdr:row>
      <xdr:rowOff>213895</xdr:rowOff>
    </xdr:from>
    <xdr:to>
      <xdr:col>12</xdr:col>
      <xdr:colOff>443563</xdr:colOff>
      <xdr:row>134</xdr:row>
      <xdr:rowOff>86895</xdr:rowOff>
    </xdr:to>
    <xdr:grpSp>
      <xdr:nvGrpSpPr>
        <xdr:cNvPr id="231" name="Group 230">
          <a:extLst>
            <a:ext uri="{FF2B5EF4-FFF2-40B4-BE49-F238E27FC236}">
              <a16:creationId xmlns:a16="http://schemas.microsoft.com/office/drawing/2014/main" id="{8F8BFA52-5C2A-4B42-A806-2A900DDB8BA5}"/>
            </a:ext>
          </a:extLst>
        </xdr:cNvPr>
        <xdr:cNvGrpSpPr/>
      </xdr:nvGrpSpPr>
      <xdr:grpSpPr>
        <a:xfrm>
          <a:off x="106946" y="28583155"/>
          <a:ext cx="5906837" cy="1130300"/>
          <a:chOff x="133684" y="28949318"/>
          <a:chExt cx="5897880" cy="1143000"/>
        </a:xfrm>
        <a:effectLst>
          <a:outerShdw blurRad="50800" dist="25400" dir="5400000" algn="t" rotWithShape="0">
            <a:srgbClr val="CC66FF">
              <a:alpha val="80000"/>
            </a:srgbClr>
          </a:outerShdw>
        </a:effectLst>
      </xdr:grpSpPr>
      <xdr:sp macro="" textlink="">
        <xdr:nvSpPr>
          <xdr:cNvPr id="23" name="Rectangle: Rounded Corners 22">
            <a:extLst>
              <a:ext uri="{FF2B5EF4-FFF2-40B4-BE49-F238E27FC236}">
                <a16:creationId xmlns:a16="http://schemas.microsoft.com/office/drawing/2014/main" id="{AAB95CB7-572F-4810-8FED-3CC3C94659CC}"/>
              </a:ext>
            </a:extLst>
          </xdr:cNvPr>
          <xdr:cNvSpPr/>
        </xdr:nvSpPr>
        <xdr:spPr>
          <a:xfrm>
            <a:off x="133684" y="28949318"/>
            <a:ext cx="5897880" cy="1143000"/>
          </a:xfrm>
          <a:prstGeom prst="roundRect">
            <a:avLst>
              <a:gd name="adj" fmla="val 50000"/>
            </a:avLst>
          </a:prstGeom>
          <a:solidFill>
            <a:srgbClr val="EBDCFF"/>
          </a:solidFill>
          <a:ln w="3175">
            <a:solidFill>
              <a:srgbClr val="CC66FF"/>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2" name="Group 21">
            <a:extLst>
              <a:ext uri="{FF2B5EF4-FFF2-40B4-BE49-F238E27FC236}">
                <a16:creationId xmlns:a16="http://schemas.microsoft.com/office/drawing/2014/main" id="{0ADB39DB-844F-4841-A280-4DB1DEF2D375}"/>
              </a:ext>
            </a:extLst>
          </xdr:cNvPr>
          <xdr:cNvGrpSpPr/>
        </xdr:nvGrpSpPr>
        <xdr:grpSpPr>
          <a:xfrm>
            <a:off x="254001" y="29062947"/>
            <a:ext cx="5653509" cy="914400"/>
            <a:chOff x="233948" y="29029526"/>
            <a:chExt cx="5653509" cy="914400"/>
          </a:xfrm>
        </xdr:grpSpPr>
        <xdr:sp macro="" textlink="">
          <xdr:nvSpPr>
            <xdr:cNvPr id="20" name="Rectangle: Rounded Corners 19">
              <a:extLst>
                <a:ext uri="{FF2B5EF4-FFF2-40B4-BE49-F238E27FC236}">
                  <a16:creationId xmlns:a16="http://schemas.microsoft.com/office/drawing/2014/main" id="{F4F996AF-1216-4008-B0DD-5B33707DAE37}"/>
                </a:ext>
              </a:extLst>
            </xdr:cNvPr>
            <xdr:cNvSpPr>
              <a:spLocks noChangeAspect="1"/>
            </xdr:cNvSpPr>
          </xdr:nvSpPr>
          <xdr:spPr>
            <a:xfrm>
              <a:off x="1423738" y="29029526"/>
              <a:ext cx="914400" cy="914400"/>
            </a:xfrm>
            <a:prstGeom prst="roundRect">
              <a:avLst>
                <a:gd name="adj" fmla="val 50000"/>
              </a:avLst>
            </a:prstGeom>
            <a:gradFill>
              <a:gsLst>
                <a:gs pos="100000">
                  <a:srgbClr val="00F587"/>
                </a:gs>
                <a:gs pos="75000">
                  <a:srgbClr val="A0FFCD"/>
                </a:gs>
                <a:gs pos="0">
                  <a:srgbClr val="E1FFEB"/>
                </a:gs>
              </a:gsLst>
              <a:path path="circle">
                <a:fillToRect l="50000" t="50000" r="50000" b="50000"/>
              </a:path>
            </a:gradFill>
            <a:ln>
              <a:noFill/>
            </a:ln>
            <a:effectLst>
              <a:outerShdw blurRad="63500" sx="102000" sy="102000" algn="ctr" rotWithShape="0">
                <a:srgbClr val="00C864">
                  <a:alpha val="75000"/>
                </a:srgb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overflow" horzOverflow="overflow" wrap="none" lIns="0" tIns="0" rIns="0" bIns="0" rtlCol="0" anchor="ctr"/>
            <a:lstStyle/>
            <a:p>
              <a:pPr algn="ctr"/>
              <a:r>
                <a:rPr lang="en-US" sz="2000" b="1">
                  <a:ln>
                    <a:solidFill>
                      <a:srgbClr val="004623"/>
                    </a:solidFill>
                  </a:ln>
                  <a:solidFill>
                    <a:srgbClr val="00F587"/>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BASE</a:t>
              </a:r>
            </a:p>
          </xdr:txBody>
        </xdr:sp>
        <xdr:sp macro="" textlink="">
          <xdr:nvSpPr>
            <xdr:cNvPr id="224" name="Rectangle: Rounded Corners 223">
              <a:extLst>
                <a:ext uri="{FF2B5EF4-FFF2-40B4-BE49-F238E27FC236}">
                  <a16:creationId xmlns:a16="http://schemas.microsoft.com/office/drawing/2014/main" id="{6CA9EBBB-13EE-46DA-9646-EB7077FC0CBE}"/>
                </a:ext>
              </a:extLst>
            </xdr:cNvPr>
            <xdr:cNvSpPr>
              <a:spLocks noChangeAspect="1"/>
            </xdr:cNvSpPr>
          </xdr:nvSpPr>
          <xdr:spPr>
            <a:xfrm>
              <a:off x="2606844" y="29029526"/>
              <a:ext cx="914400" cy="914400"/>
            </a:xfrm>
            <a:prstGeom prst="roundRect">
              <a:avLst>
                <a:gd name="adj" fmla="val 50000"/>
              </a:avLst>
            </a:prstGeom>
            <a:gradFill>
              <a:gsLst>
                <a:gs pos="100000">
                  <a:srgbClr val="00F587"/>
                </a:gs>
                <a:gs pos="75000">
                  <a:srgbClr val="A0FFCD"/>
                </a:gs>
                <a:gs pos="0">
                  <a:srgbClr val="E1FFEB"/>
                </a:gs>
              </a:gsLst>
              <a:path path="circle">
                <a:fillToRect l="50000" t="50000" r="50000" b="50000"/>
              </a:path>
            </a:gradFill>
            <a:ln>
              <a:noFill/>
            </a:ln>
            <a:effectLst>
              <a:outerShdw blurRad="63500" sx="102000" sy="102000" algn="ctr" rotWithShape="0">
                <a:srgbClr val="00C864">
                  <a:alpha val="75000"/>
                </a:srgb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overflow" horzOverflow="overflow" wrap="none" lIns="0" tIns="0" rIns="0" bIns="0" rtlCol="0" anchor="ctr"/>
            <a:lstStyle/>
            <a:p>
              <a:pPr algn="ctr"/>
              <a:r>
                <a:rPr lang="en-US" sz="2000" b="1">
                  <a:ln>
                    <a:solidFill>
                      <a:srgbClr val="004623"/>
                    </a:solidFill>
                  </a:ln>
                  <a:solidFill>
                    <a:srgbClr val="00F587"/>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ALLY</a:t>
              </a:r>
            </a:p>
          </xdr:txBody>
        </xdr:sp>
        <xdr:sp macro="" textlink="">
          <xdr:nvSpPr>
            <xdr:cNvPr id="225" name="Rectangle: Rounded Corners 224">
              <a:extLst>
                <a:ext uri="{FF2B5EF4-FFF2-40B4-BE49-F238E27FC236}">
                  <a16:creationId xmlns:a16="http://schemas.microsoft.com/office/drawing/2014/main" id="{3490B849-7425-4890-BA9C-7B956AA54880}"/>
                </a:ext>
              </a:extLst>
            </xdr:cNvPr>
            <xdr:cNvSpPr>
              <a:spLocks noChangeAspect="1"/>
            </xdr:cNvSpPr>
          </xdr:nvSpPr>
          <xdr:spPr>
            <a:xfrm>
              <a:off x="3789950" y="29029526"/>
              <a:ext cx="914400" cy="914400"/>
            </a:xfrm>
            <a:prstGeom prst="roundRect">
              <a:avLst>
                <a:gd name="adj" fmla="val 50000"/>
              </a:avLst>
            </a:prstGeom>
            <a:gradFill>
              <a:gsLst>
                <a:gs pos="100000">
                  <a:srgbClr val="00F587"/>
                </a:gs>
                <a:gs pos="75000">
                  <a:srgbClr val="A0FFCD"/>
                </a:gs>
                <a:gs pos="0">
                  <a:srgbClr val="E1FFEB"/>
                </a:gs>
              </a:gsLst>
              <a:path path="circle">
                <a:fillToRect l="50000" t="50000" r="50000" b="50000"/>
              </a:path>
            </a:gradFill>
            <a:ln>
              <a:noFill/>
            </a:ln>
            <a:effectLst>
              <a:outerShdw blurRad="63500" sx="102000" sy="102000" algn="ctr" rotWithShape="0">
                <a:srgbClr val="00C864">
                  <a:alpha val="75000"/>
                </a:srgb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overflow" horzOverflow="overflow" wrap="none" lIns="0" tIns="0" rIns="0" bIns="0" rtlCol="0" anchor="ctr"/>
            <a:lstStyle/>
            <a:p>
              <a:pPr algn="ctr"/>
              <a:r>
                <a:rPr lang="en-US" sz="2000" b="1">
                  <a:ln>
                    <a:solidFill>
                      <a:srgbClr val="004623"/>
                    </a:solidFill>
                  </a:ln>
                  <a:solidFill>
                    <a:srgbClr val="00F587"/>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TEAM</a:t>
              </a:r>
            </a:p>
          </xdr:txBody>
        </xdr:sp>
        <xdr:sp macro="" textlink="">
          <xdr:nvSpPr>
            <xdr:cNvPr id="226" name="Rectangle: Rounded Corners 225">
              <a:extLst>
                <a:ext uri="{FF2B5EF4-FFF2-40B4-BE49-F238E27FC236}">
                  <a16:creationId xmlns:a16="http://schemas.microsoft.com/office/drawing/2014/main" id="{A2E30B83-0467-45C6-90E8-D63E904C2D37}"/>
                </a:ext>
              </a:extLst>
            </xdr:cNvPr>
            <xdr:cNvSpPr>
              <a:spLocks noChangeAspect="1"/>
            </xdr:cNvSpPr>
          </xdr:nvSpPr>
          <xdr:spPr>
            <a:xfrm>
              <a:off x="4973057" y="29029526"/>
              <a:ext cx="914400" cy="914400"/>
            </a:xfrm>
            <a:prstGeom prst="roundRect">
              <a:avLst>
                <a:gd name="adj" fmla="val 50000"/>
              </a:avLst>
            </a:prstGeom>
            <a:gradFill>
              <a:gsLst>
                <a:gs pos="100000">
                  <a:srgbClr val="00F587"/>
                </a:gs>
                <a:gs pos="75000">
                  <a:srgbClr val="A0FFCD"/>
                </a:gs>
                <a:gs pos="0">
                  <a:srgbClr val="E1FFEB"/>
                </a:gs>
              </a:gsLst>
              <a:path path="circle">
                <a:fillToRect l="50000" t="50000" r="50000" b="50000"/>
              </a:path>
            </a:gradFill>
            <a:ln>
              <a:noFill/>
            </a:ln>
            <a:effectLst>
              <a:outerShdw blurRad="63500" sx="102000" sy="102000" algn="ctr" rotWithShape="0">
                <a:srgbClr val="00C864">
                  <a:alpha val="75000"/>
                </a:srgb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overflow" horzOverflow="overflow" wrap="none" lIns="0" tIns="0" rIns="0" bIns="0" rtlCol="0" anchor="ctr"/>
            <a:lstStyle/>
            <a:p>
              <a:pPr algn="ctr"/>
              <a:r>
                <a:rPr lang="en-US" sz="2000" b="1">
                  <a:ln>
                    <a:solidFill>
                      <a:srgbClr val="004623"/>
                    </a:solidFill>
                  </a:ln>
                  <a:solidFill>
                    <a:srgbClr val="00F587"/>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GOAL</a:t>
              </a:r>
            </a:p>
          </xdr:txBody>
        </xdr:sp>
        <xdr:sp macro="" textlink="">
          <xdr:nvSpPr>
            <xdr:cNvPr id="227" name="Rectangle: Rounded Corners 226">
              <a:extLst>
                <a:ext uri="{FF2B5EF4-FFF2-40B4-BE49-F238E27FC236}">
                  <a16:creationId xmlns:a16="http://schemas.microsoft.com/office/drawing/2014/main" id="{BF6B7A9C-5DE3-4A90-A74F-34EEA730D8AF}"/>
                </a:ext>
              </a:extLst>
            </xdr:cNvPr>
            <xdr:cNvSpPr>
              <a:spLocks noChangeAspect="1"/>
            </xdr:cNvSpPr>
          </xdr:nvSpPr>
          <xdr:spPr>
            <a:xfrm>
              <a:off x="233948" y="29029526"/>
              <a:ext cx="914400" cy="914400"/>
            </a:xfrm>
            <a:prstGeom prst="roundRect">
              <a:avLst>
                <a:gd name="adj" fmla="val 50000"/>
              </a:avLst>
            </a:prstGeom>
            <a:gradFill>
              <a:gsLst>
                <a:gs pos="100000">
                  <a:srgbClr val="00F587"/>
                </a:gs>
                <a:gs pos="75000">
                  <a:srgbClr val="A0FFCD"/>
                </a:gs>
                <a:gs pos="0">
                  <a:srgbClr val="E1FFEB"/>
                </a:gs>
              </a:gsLst>
              <a:path path="circle">
                <a:fillToRect l="50000" t="50000" r="50000" b="50000"/>
              </a:path>
            </a:gradFill>
            <a:ln>
              <a:noFill/>
            </a:ln>
            <a:effectLst>
              <a:outerShdw blurRad="63500" sx="102000" sy="102000" algn="ctr" rotWithShape="0">
                <a:srgbClr val="00C864">
                  <a:alpha val="75000"/>
                </a:srgbClr>
              </a:outerShdw>
            </a:effectLst>
          </xdr:spPr>
          <xdr:style>
            <a:lnRef idx="2">
              <a:schemeClr val="accent6">
                <a:shade val="50000"/>
              </a:schemeClr>
            </a:lnRef>
            <a:fillRef idx="1">
              <a:schemeClr val="accent6"/>
            </a:fillRef>
            <a:effectRef idx="0">
              <a:schemeClr val="accent6"/>
            </a:effectRef>
            <a:fontRef idx="minor">
              <a:schemeClr val="lt1"/>
            </a:fontRef>
          </xdr:style>
          <xdr:txBody>
            <a:bodyPr vertOverflow="overflow" horzOverflow="overflow" wrap="none" lIns="0" tIns="0" rIns="0" bIns="0" rtlCol="0" anchor="ctr"/>
            <a:lstStyle/>
            <a:p>
              <a:pPr algn="ctr"/>
              <a:r>
                <a:rPr lang="en-US" sz="2000" b="1">
                  <a:ln>
                    <a:solidFill>
                      <a:srgbClr val="004623"/>
                    </a:solidFill>
                  </a:ln>
                  <a:solidFill>
                    <a:srgbClr val="00F587"/>
                  </a:solidFill>
                  <a:effectLst>
                    <a:outerShdw blurRad="50800" dist="38100" dir="5400000" algn="t" rotWithShape="0">
                      <a:prstClr val="black">
                        <a:alpha val="40000"/>
                      </a:prstClr>
                    </a:outerShdw>
                  </a:effectLst>
                  <a:latin typeface="Tahoma" panose="020B0604030504040204" pitchFamily="34" charset="0"/>
                  <a:ea typeface="Tahoma" panose="020B0604030504040204" pitchFamily="34" charset="0"/>
                  <a:cs typeface="Tahoma" panose="020B0604030504040204" pitchFamily="34" charset="0"/>
                </a:rPr>
                <a:t>FIT</a:t>
              </a:r>
            </a:p>
          </xdr:txBody>
        </xdr:sp>
        <xdr:sp macro="" textlink="">
          <xdr:nvSpPr>
            <xdr:cNvPr id="21" name="Arrow: Right 20">
              <a:extLst>
                <a:ext uri="{FF2B5EF4-FFF2-40B4-BE49-F238E27FC236}">
                  <a16:creationId xmlns:a16="http://schemas.microsoft.com/office/drawing/2014/main" id="{D1A6BBB3-F9CB-44C9-99BB-29A916307280}"/>
                </a:ext>
              </a:extLst>
            </xdr:cNvPr>
            <xdr:cNvSpPr/>
          </xdr:nvSpPr>
          <xdr:spPr>
            <a:xfrm>
              <a:off x="1163053" y="29303579"/>
              <a:ext cx="274052" cy="360947"/>
            </a:xfrm>
            <a:prstGeom prst="rightArrow">
              <a:avLst/>
            </a:prstGeom>
            <a:solidFill>
              <a:srgbClr val="DCC8FF"/>
            </a:solidFill>
            <a:ln>
              <a:noFill/>
            </a:ln>
            <a:effectLst>
              <a:outerShdw blurRad="25400" dist="12700" dir="5400000" algn="t" rotWithShape="0">
                <a:srgbClr val="CC66FF">
                  <a:alpha val="6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8" name="Arrow: Right 227">
              <a:extLst>
                <a:ext uri="{FF2B5EF4-FFF2-40B4-BE49-F238E27FC236}">
                  <a16:creationId xmlns:a16="http://schemas.microsoft.com/office/drawing/2014/main" id="{34454C53-E346-483B-A7B6-382EFDCFE532}"/>
                </a:ext>
              </a:extLst>
            </xdr:cNvPr>
            <xdr:cNvSpPr/>
          </xdr:nvSpPr>
          <xdr:spPr>
            <a:xfrm>
              <a:off x="2346159" y="29303579"/>
              <a:ext cx="274052" cy="360947"/>
            </a:xfrm>
            <a:prstGeom prst="rightArrow">
              <a:avLst/>
            </a:prstGeom>
            <a:solidFill>
              <a:srgbClr val="DCC8FF"/>
            </a:solidFill>
            <a:ln>
              <a:noFill/>
            </a:ln>
            <a:effectLst>
              <a:outerShdw blurRad="25400" dist="12700" dir="5400000" algn="t" rotWithShape="0">
                <a:srgbClr val="CC66FF">
                  <a:alpha val="6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9" name="Arrow: Right 228">
              <a:extLst>
                <a:ext uri="{FF2B5EF4-FFF2-40B4-BE49-F238E27FC236}">
                  <a16:creationId xmlns:a16="http://schemas.microsoft.com/office/drawing/2014/main" id="{05E06EF7-F486-47AF-AB64-710DDA477A5D}"/>
                </a:ext>
              </a:extLst>
            </xdr:cNvPr>
            <xdr:cNvSpPr/>
          </xdr:nvSpPr>
          <xdr:spPr>
            <a:xfrm>
              <a:off x="3529265" y="29303579"/>
              <a:ext cx="274052" cy="360947"/>
            </a:xfrm>
            <a:prstGeom prst="rightArrow">
              <a:avLst/>
            </a:prstGeom>
            <a:solidFill>
              <a:srgbClr val="DCC8FF"/>
            </a:solidFill>
            <a:ln>
              <a:noFill/>
            </a:ln>
            <a:effectLst>
              <a:outerShdw blurRad="25400" dist="12700" dir="5400000" algn="t" rotWithShape="0">
                <a:srgbClr val="CC66FF">
                  <a:alpha val="6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0" name="Arrow: Right 229">
              <a:extLst>
                <a:ext uri="{FF2B5EF4-FFF2-40B4-BE49-F238E27FC236}">
                  <a16:creationId xmlns:a16="http://schemas.microsoft.com/office/drawing/2014/main" id="{2DAA683E-1D24-4A4F-B78D-6A6A08AF8CEC}"/>
                </a:ext>
              </a:extLst>
            </xdr:cNvPr>
            <xdr:cNvSpPr/>
          </xdr:nvSpPr>
          <xdr:spPr>
            <a:xfrm>
              <a:off x="4712371" y="29303579"/>
              <a:ext cx="274052" cy="360947"/>
            </a:xfrm>
            <a:prstGeom prst="rightArrow">
              <a:avLst/>
            </a:prstGeom>
            <a:solidFill>
              <a:srgbClr val="DCC8FF"/>
            </a:solidFill>
            <a:ln>
              <a:noFill/>
            </a:ln>
            <a:effectLst>
              <a:outerShdw blurRad="25400" dist="12700" dir="5400000" algn="t" rotWithShape="0">
                <a:srgbClr val="CC66FF">
                  <a:alpha val="65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15</xdr:col>
      <xdr:colOff>36092</xdr:colOff>
      <xdr:row>28</xdr:row>
      <xdr:rowOff>60158</xdr:rowOff>
    </xdr:from>
    <xdr:to>
      <xdr:col>27</xdr:col>
      <xdr:colOff>44113</xdr:colOff>
      <xdr:row>31</xdr:row>
      <xdr:rowOff>133685</xdr:rowOff>
    </xdr:to>
    <xdr:sp macro="" textlink="">
      <xdr:nvSpPr>
        <xdr:cNvPr id="233" name="TextBox 232">
          <a:extLst>
            <a:ext uri="{FF2B5EF4-FFF2-40B4-BE49-F238E27FC236}">
              <a16:creationId xmlns:a16="http://schemas.microsoft.com/office/drawing/2014/main" id="{ECC0929D-2872-47FB-A4C7-CF67E4907036}"/>
            </a:ext>
          </a:extLst>
        </xdr:cNvPr>
        <xdr:cNvSpPr txBox="1"/>
      </xdr:nvSpPr>
      <xdr:spPr>
        <a:xfrm>
          <a:off x="6332618" y="6751053"/>
          <a:ext cx="5943600" cy="835527"/>
        </a:xfrm>
        <a:prstGeom prst="rect">
          <a:avLst/>
        </a:prstGeom>
        <a:solidFill>
          <a:srgbClr val="A0FFCD">
            <a:alpha val="6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b="0" i="1">
              <a:solidFill>
                <a:srgbClr val="2D143C"/>
              </a:solidFill>
              <a:effectLst/>
              <a:latin typeface="Tahoma" panose="020B0604030504040204" pitchFamily="34" charset="0"/>
              <a:ea typeface="Tahoma" panose="020B0604030504040204" pitchFamily="34" charset="0"/>
              <a:cs typeface="Tahoma" panose="020B0604030504040204" pitchFamily="34" charset="0"/>
            </a:rPr>
            <a:t>Power</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differentials undermine fully resolving needs on both sides</a:t>
          </a:r>
          <a:r>
            <a:rPr lang="en-US" sz="1200" b="0" i="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Need-response answers with its Impact Parity Model. The needs of both </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impactee</a:t>
          </a:r>
          <a:r>
            <a:rPr lang="en-US" sz="1200" b="0" i="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and </a:t>
          </a:r>
          <a:r>
            <a:rPr lang="en-US" sz="1200" b="0" i="1"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impactor</a:t>
          </a:r>
          <a:r>
            <a:rPr lang="en-US" sz="1200" b="0" i="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 are addressed equally, in a disciplined process. </a:t>
          </a:r>
          <a:r>
            <a:rPr lang="en-US" sz="1200" b="0" baseline="0">
              <a:ln>
                <a:solidFill>
                  <a:srgbClr val="2D143C"/>
                </a:solidFill>
              </a:ln>
              <a:solidFill>
                <a:srgbClr val="2D143C"/>
              </a:solidFill>
              <a:effectLst/>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rgbClr val="2D143C"/>
              </a:solidFill>
              <a:effectLst/>
              <a:latin typeface="Tahoma" panose="020B0604030504040204" pitchFamily="34" charset="0"/>
              <a:ea typeface="Tahoma" panose="020B0604030504040204" pitchFamily="34" charset="0"/>
              <a:cs typeface="Tahoma" panose="020B0604030504040204" pitchFamily="34" charset="0"/>
            </a:rPr>
            <a:t>apples this IPM by addressing the specific needs behind everyone's political views. </a:t>
          </a:r>
          <a:endParaRPr lang="en-US" sz="1400" b="0">
            <a:solidFill>
              <a:srgbClr val="2D143C"/>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38768</xdr:colOff>
      <xdr:row>100</xdr:row>
      <xdr:rowOff>58824</xdr:rowOff>
    </xdr:from>
    <xdr:to>
      <xdr:col>13</xdr:col>
      <xdr:colOff>96380</xdr:colOff>
      <xdr:row>113</xdr:row>
      <xdr:rowOff>73310</xdr:rowOff>
    </xdr:to>
    <xdr:grpSp>
      <xdr:nvGrpSpPr>
        <xdr:cNvPr id="235" name="Group 234">
          <a:extLst>
            <a:ext uri="{FF2B5EF4-FFF2-40B4-BE49-F238E27FC236}">
              <a16:creationId xmlns:a16="http://schemas.microsoft.com/office/drawing/2014/main" id="{D9BF0E8D-440A-4270-9932-82FDEE8DDF27}"/>
            </a:ext>
          </a:extLst>
        </xdr:cNvPr>
        <xdr:cNvGrpSpPr/>
      </xdr:nvGrpSpPr>
      <xdr:grpSpPr>
        <a:xfrm>
          <a:off x="3132488" y="22835004"/>
          <a:ext cx="3029412" cy="2292866"/>
          <a:chOff x="9291053" y="22699581"/>
          <a:chExt cx="3025402" cy="2273749"/>
        </a:xfrm>
      </xdr:grpSpPr>
      <xdr:grpSp>
        <xdr:nvGrpSpPr>
          <xdr:cNvPr id="236" name="Group 235">
            <a:extLst>
              <a:ext uri="{FF2B5EF4-FFF2-40B4-BE49-F238E27FC236}">
                <a16:creationId xmlns:a16="http://schemas.microsoft.com/office/drawing/2014/main" id="{AFB87997-D1B5-45C4-BDB0-3A8B5DE99E4C}"/>
              </a:ext>
            </a:extLst>
          </xdr:cNvPr>
          <xdr:cNvGrpSpPr/>
        </xdr:nvGrpSpPr>
        <xdr:grpSpPr>
          <a:xfrm>
            <a:off x="9291053" y="22699581"/>
            <a:ext cx="3025402" cy="2273749"/>
            <a:chOff x="0" y="-4"/>
            <a:chExt cx="3025942" cy="2274294"/>
          </a:xfrm>
        </xdr:grpSpPr>
        <xdr:sp macro="" textlink="">
          <xdr:nvSpPr>
            <xdr:cNvPr id="240" name="Rectangle: Rounded Corners 239">
              <a:extLst>
                <a:ext uri="{FF2B5EF4-FFF2-40B4-BE49-F238E27FC236}">
                  <a16:creationId xmlns:a16="http://schemas.microsoft.com/office/drawing/2014/main" id="{B9406AE5-085D-41F8-AB05-B1BFA625D2AF}"/>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1" name="Text Box 16">
              <a:extLst>
                <a:ext uri="{FF2B5EF4-FFF2-40B4-BE49-F238E27FC236}">
                  <a16:creationId xmlns:a16="http://schemas.microsoft.com/office/drawing/2014/main" id="{7AF32444-E439-4FC7-A37F-A99CA5604504}"/>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42" name="Text Box 17">
              <a:extLst>
                <a:ext uri="{FF2B5EF4-FFF2-40B4-BE49-F238E27FC236}">
                  <a16:creationId xmlns:a16="http://schemas.microsoft.com/office/drawing/2014/main" id="{028E1154-CDC4-48BD-8A4F-E7625B242A1F}"/>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43" name="Oval 242">
              <a:extLst>
                <a:ext uri="{FF2B5EF4-FFF2-40B4-BE49-F238E27FC236}">
                  <a16:creationId xmlns:a16="http://schemas.microsoft.com/office/drawing/2014/main" id="{21A4AA74-0320-4201-A83A-FD93D778C6D4}"/>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4" name="Oval 243">
              <a:extLst>
                <a:ext uri="{FF2B5EF4-FFF2-40B4-BE49-F238E27FC236}">
                  <a16:creationId xmlns:a16="http://schemas.microsoft.com/office/drawing/2014/main" id="{1807D269-D965-4DCB-88A8-1F5D04D69115}"/>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45" name="Text Box 20">
              <a:extLst>
                <a:ext uri="{FF2B5EF4-FFF2-40B4-BE49-F238E27FC236}">
                  <a16:creationId xmlns:a16="http://schemas.microsoft.com/office/drawing/2014/main" id="{81E3E20C-D910-4424-80BB-D2C6E9B457D9}"/>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46" name="Text Box 21">
              <a:extLst>
                <a:ext uri="{FF2B5EF4-FFF2-40B4-BE49-F238E27FC236}">
                  <a16:creationId xmlns:a16="http://schemas.microsoft.com/office/drawing/2014/main" id="{F8A929F9-57E8-4BFB-A425-25E3B2A76134}"/>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237" name="TextBox 236">
            <a:extLst>
              <a:ext uri="{FF2B5EF4-FFF2-40B4-BE49-F238E27FC236}">
                <a16:creationId xmlns:a16="http://schemas.microsoft.com/office/drawing/2014/main" id="{65927F50-D040-43D6-A9E9-1E83BC9177F5}"/>
              </a:ext>
            </a:extLst>
          </xdr:cNvPr>
          <xdr:cNvSpPr txBox="1"/>
        </xdr:nvSpPr>
        <xdr:spPr>
          <a:xfrm>
            <a:off x="9627934"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238" name="TextBox 237">
            <a:extLst>
              <a:ext uri="{FF2B5EF4-FFF2-40B4-BE49-F238E27FC236}">
                <a16:creationId xmlns:a16="http://schemas.microsoft.com/office/drawing/2014/main" id="{3DB46282-DBDF-40B1-B59A-38A4BBD2B059}"/>
              </a:ext>
            </a:extLst>
          </xdr:cNvPr>
          <xdr:cNvSpPr txBox="1"/>
        </xdr:nvSpPr>
        <xdr:spPr>
          <a:xfrm>
            <a:off x="9658680" y="23313191"/>
            <a:ext cx="2272636" cy="963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spcAft>
                <a:spcPts val="300"/>
              </a:spcAft>
            </a:pPr>
            <a:r>
              <a:rPr lang="en-US" sz="1200" b="1" spc="-30">
                <a:solidFill>
                  <a:srgbClr val="2D143C"/>
                </a:solidFill>
                <a:effectLst/>
                <a:latin typeface="Arial" panose="020B0604020202020204" pitchFamily="34" charset="0"/>
                <a:ea typeface="+mn-ea"/>
                <a:cs typeface="Arial" panose="020B0604020202020204" pitchFamily="34" charset="0"/>
              </a:rPr>
              <a:t>Honest credit card company:</a:t>
            </a:r>
          </a:p>
          <a:p>
            <a:pPr algn="ctr">
              <a:spcAft>
                <a:spcPts val="300"/>
              </a:spcAft>
            </a:pPr>
            <a:r>
              <a:rPr lang="en-US" sz="1400" b="1" spc="-30">
                <a:solidFill>
                  <a:srgbClr val="2D143C"/>
                </a:solidFill>
                <a:effectLst/>
                <a:latin typeface="Arial" panose="020B0604020202020204" pitchFamily="34" charset="0"/>
                <a:ea typeface="+mn-ea"/>
                <a:cs typeface="Arial" panose="020B0604020202020204" pitchFamily="34" charset="0"/>
              </a:rPr>
              <a:t>"</a:t>
            </a:r>
            <a:r>
              <a:rPr lang="en-US" sz="1600" b="1" spc="-30">
                <a:solidFill>
                  <a:srgbClr val="2D143C"/>
                </a:solidFill>
                <a:effectLst/>
                <a:latin typeface="Arial" panose="020B0604020202020204" pitchFamily="34" charset="0"/>
                <a:ea typeface="+mn-ea"/>
                <a:cs typeface="Arial" panose="020B0604020202020204" pitchFamily="34" charset="0"/>
              </a:rPr>
              <a:t>Congratulatons! </a:t>
            </a:r>
            <a:endParaRPr lang="en-US" sz="1400" b="1" spc="-30">
              <a:solidFill>
                <a:srgbClr val="2D143C"/>
              </a:solidFill>
              <a:effectLst/>
              <a:latin typeface="Arial" panose="020B0604020202020204" pitchFamily="34" charset="0"/>
              <a:ea typeface="+mn-ea"/>
              <a:cs typeface="Arial" panose="020B0604020202020204" pitchFamily="34" charset="0"/>
            </a:endParaRPr>
          </a:p>
          <a:p>
            <a:pPr algn="ctr">
              <a:spcAft>
                <a:spcPts val="300"/>
              </a:spcAft>
            </a:pPr>
            <a:r>
              <a:rPr lang="en-US" sz="1300" b="1" spc="-30">
                <a:solidFill>
                  <a:srgbClr val="2D143C"/>
                </a:solidFill>
                <a:effectLst/>
                <a:latin typeface="Arial" panose="020B0604020202020204" pitchFamily="34" charset="0"/>
                <a:ea typeface="+mn-ea"/>
                <a:cs typeface="Arial" panose="020B0604020202020204" pitchFamily="34" charset="0"/>
              </a:rPr>
              <a:t>You've</a:t>
            </a:r>
            <a:r>
              <a:rPr lang="en-US" sz="1300" b="1" spc="-30" baseline="0">
                <a:solidFill>
                  <a:srgbClr val="2D143C"/>
                </a:solidFill>
                <a:effectLst/>
                <a:latin typeface="Arial" panose="020B0604020202020204" pitchFamily="34" charset="0"/>
                <a:ea typeface="+mn-ea"/>
                <a:cs typeface="Arial" panose="020B0604020202020204" pitchFamily="34" charset="0"/>
              </a:rPr>
              <a:t> been preapproved to slide deeper into debt."</a:t>
            </a:r>
            <a:endParaRPr lang="en-US" sz="1300" b="1">
              <a:solidFill>
                <a:srgbClr val="2D143C"/>
              </a:solidFill>
              <a:latin typeface="Arial" panose="020B0604020202020204" pitchFamily="34" charset="0"/>
              <a:cs typeface="Arial" panose="020B0604020202020204" pitchFamily="34" charset="0"/>
            </a:endParaRPr>
          </a:p>
        </xdr:txBody>
      </xdr:sp>
      <xdr:sp macro="" textlink="">
        <xdr:nvSpPr>
          <xdr:cNvPr id="239" name="TextBox 238">
            <a:extLst>
              <a:ext uri="{FF2B5EF4-FFF2-40B4-BE49-F238E27FC236}">
                <a16:creationId xmlns:a16="http://schemas.microsoft.com/office/drawing/2014/main" id="{34B4F0FA-5B30-49A3-96E6-115E9D968FCF}"/>
              </a:ext>
            </a:extLst>
          </xdr:cNvPr>
          <xdr:cNvSpPr txBox="1"/>
        </xdr:nvSpPr>
        <xdr:spPr>
          <a:xfrm>
            <a:off x="9542376" y="22984326"/>
            <a:ext cx="25146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economic policy</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0</xdr:col>
      <xdr:colOff>85557</xdr:colOff>
      <xdr:row>100</xdr:row>
      <xdr:rowOff>52141</xdr:rowOff>
    </xdr:from>
    <xdr:to>
      <xdr:col>7</xdr:col>
      <xdr:colOff>22854</xdr:colOff>
      <xdr:row>113</xdr:row>
      <xdr:rowOff>66627</xdr:rowOff>
    </xdr:to>
    <xdr:grpSp>
      <xdr:nvGrpSpPr>
        <xdr:cNvPr id="247" name="Group 246">
          <a:extLst>
            <a:ext uri="{FF2B5EF4-FFF2-40B4-BE49-F238E27FC236}">
              <a16:creationId xmlns:a16="http://schemas.microsoft.com/office/drawing/2014/main" id="{B8EB7D0D-C778-447F-AA95-E9EBF312C399}"/>
            </a:ext>
          </a:extLst>
        </xdr:cNvPr>
        <xdr:cNvGrpSpPr/>
      </xdr:nvGrpSpPr>
      <xdr:grpSpPr>
        <a:xfrm>
          <a:off x="85557" y="22828321"/>
          <a:ext cx="3031017" cy="2292866"/>
          <a:chOff x="9291053" y="22699581"/>
          <a:chExt cx="3025402" cy="2273749"/>
        </a:xfrm>
      </xdr:grpSpPr>
      <xdr:grpSp>
        <xdr:nvGrpSpPr>
          <xdr:cNvPr id="248" name="Group 247">
            <a:extLst>
              <a:ext uri="{FF2B5EF4-FFF2-40B4-BE49-F238E27FC236}">
                <a16:creationId xmlns:a16="http://schemas.microsoft.com/office/drawing/2014/main" id="{01D4518F-29CF-4374-8E8F-CF8C07337B9E}"/>
              </a:ext>
            </a:extLst>
          </xdr:cNvPr>
          <xdr:cNvGrpSpPr/>
        </xdr:nvGrpSpPr>
        <xdr:grpSpPr>
          <a:xfrm>
            <a:off x="9291053" y="22699581"/>
            <a:ext cx="3025402" cy="2273749"/>
            <a:chOff x="0" y="-4"/>
            <a:chExt cx="3025942" cy="2274294"/>
          </a:xfrm>
        </xdr:grpSpPr>
        <xdr:sp macro="" textlink="">
          <xdr:nvSpPr>
            <xdr:cNvPr id="252" name="Rectangle: Rounded Corners 251">
              <a:extLst>
                <a:ext uri="{FF2B5EF4-FFF2-40B4-BE49-F238E27FC236}">
                  <a16:creationId xmlns:a16="http://schemas.microsoft.com/office/drawing/2014/main" id="{D5BB1B22-F8C7-459B-AF3F-88CB9B433F3C}"/>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53" name="Text Box 16">
              <a:extLst>
                <a:ext uri="{FF2B5EF4-FFF2-40B4-BE49-F238E27FC236}">
                  <a16:creationId xmlns:a16="http://schemas.microsoft.com/office/drawing/2014/main" id="{4A5BA6CB-6D69-479B-979F-11D183CDB820}"/>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54" name="Text Box 17">
              <a:extLst>
                <a:ext uri="{FF2B5EF4-FFF2-40B4-BE49-F238E27FC236}">
                  <a16:creationId xmlns:a16="http://schemas.microsoft.com/office/drawing/2014/main" id="{4F6A8557-D74B-4FEE-946D-6DC3F5B8AF04}"/>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55" name="Oval 254">
              <a:extLst>
                <a:ext uri="{FF2B5EF4-FFF2-40B4-BE49-F238E27FC236}">
                  <a16:creationId xmlns:a16="http://schemas.microsoft.com/office/drawing/2014/main" id="{821840CD-FC7C-44DF-9476-A97A44D9249C}"/>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56" name="Oval 255">
              <a:extLst>
                <a:ext uri="{FF2B5EF4-FFF2-40B4-BE49-F238E27FC236}">
                  <a16:creationId xmlns:a16="http://schemas.microsoft.com/office/drawing/2014/main" id="{714C2591-21D1-4BCC-9931-C208F075ED86}"/>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57" name="Text Box 20">
              <a:extLst>
                <a:ext uri="{FF2B5EF4-FFF2-40B4-BE49-F238E27FC236}">
                  <a16:creationId xmlns:a16="http://schemas.microsoft.com/office/drawing/2014/main" id="{14981DFB-7666-43D9-847A-58F2C7C7968E}"/>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58" name="Text Box 21">
              <a:extLst>
                <a:ext uri="{FF2B5EF4-FFF2-40B4-BE49-F238E27FC236}">
                  <a16:creationId xmlns:a16="http://schemas.microsoft.com/office/drawing/2014/main" id="{25C9D0C2-81FA-47F6-98B2-4A0B850A9C09}"/>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249" name="TextBox 248">
            <a:extLst>
              <a:ext uri="{FF2B5EF4-FFF2-40B4-BE49-F238E27FC236}">
                <a16:creationId xmlns:a16="http://schemas.microsoft.com/office/drawing/2014/main" id="{44BA0FCC-8494-42FC-BA63-003DBEF091F0}"/>
              </a:ext>
            </a:extLst>
          </xdr:cNvPr>
          <xdr:cNvSpPr txBox="1"/>
        </xdr:nvSpPr>
        <xdr:spPr>
          <a:xfrm>
            <a:off x="9627934"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250" name="TextBox 249">
            <a:extLst>
              <a:ext uri="{FF2B5EF4-FFF2-40B4-BE49-F238E27FC236}">
                <a16:creationId xmlns:a16="http://schemas.microsoft.com/office/drawing/2014/main" id="{E63D78E7-929B-44F0-B88D-C334EA6ED4DA}"/>
              </a:ext>
            </a:extLst>
          </xdr:cNvPr>
          <xdr:cNvSpPr txBox="1"/>
        </xdr:nvSpPr>
        <xdr:spPr>
          <a:xfrm>
            <a:off x="9984870" y="23306507"/>
            <a:ext cx="1620256" cy="1011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700"/>
              </a:lnSpc>
              <a:spcAft>
                <a:spcPts val="300"/>
              </a:spcAft>
            </a:pPr>
            <a:r>
              <a:rPr lang="en-US" sz="1600" b="1" spc="-30">
                <a:solidFill>
                  <a:srgbClr val="2D143C"/>
                </a:solidFill>
                <a:effectLst/>
                <a:latin typeface="Arial" panose="020B0604020202020204" pitchFamily="34" charset="0"/>
                <a:ea typeface="+mn-ea"/>
                <a:cs typeface="Arial" panose="020B0604020202020204" pitchFamily="34" charset="0"/>
              </a:rPr>
              <a:t>I don't</a:t>
            </a:r>
            <a:r>
              <a:rPr lang="en-US" sz="1600" b="1" spc="-30" baseline="0">
                <a:solidFill>
                  <a:srgbClr val="2D143C"/>
                </a:solidFill>
                <a:effectLst/>
                <a:latin typeface="Arial" panose="020B0604020202020204" pitchFamily="34" charset="0"/>
                <a:ea typeface="+mn-ea"/>
                <a:cs typeface="Arial" panose="020B0604020202020204" pitchFamily="34" charset="0"/>
              </a:rPr>
              <a:t> require a lot of cash. </a:t>
            </a:r>
          </a:p>
          <a:p>
            <a:pPr algn="ctr">
              <a:lnSpc>
                <a:spcPts val="1700"/>
              </a:lnSpc>
              <a:spcAft>
                <a:spcPts val="300"/>
              </a:spcAft>
            </a:pPr>
            <a:r>
              <a:rPr lang="en-US" sz="1600" b="1" spc="-30" baseline="0">
                <a:solidFill>
                  <a:srgbClr val="2D143C"/>
                </a:solidFill>
                <a:effectLst/>
                <a:latin typeface="Arial" panose="020B0604020202020204" pitchFamily="34" charset="0"/>
                <a:ea typeface="+mn-ea"/>
                <a:cs typeface="Arial" panose="020B0604020202020204" pitchFamily="34" charset="0"/>
              </a:rPr>
              <a:t>My bill collectors do.</a:t>
            </a:r>
            <a:endParaRPr lang="en-US" sz="1600" b="1">
              <a:solidFill>
                <a:srgbClr val="2D143C"/>
              </a:solidFill>
              <a:latin typeface="Arial" panose="020B0604020202020204" pitchFamily="34" charset="0"/>
              <a:cs typeface="Arial" panose="020B0604020202020204" pitchFamily="34" charset="0"/>
            </a:endParaRPr>
          </a:p>
        </xdr:txBody>
      </xdr:sp>
      <xdr:sp macro="" textlink="">
        <xdr:nvSpPr>
          <xdr:cNvPr id="251" name="TextBox 250">
            <a:extLst>
              <a:ext uri="{FF2B5EF4-FFF2-40B4-BE49-F238E27FC236}">
                <a16:creationId xmlns:a16="http://schemas.microsoft.com/office/drawing/2014/main" id="{229E8080-DCC3-4C30-A873-A86AB76F46ED}"/>
              </a:ext>
            </a:extLst>
          </xdr:cNvPr>
          <xdr:cNvSpPr txBox="1"/>
        </xdr:nvSpPr>
        <xdr:spPr>
          <a:xfrm>
            <a:off x="9542376" y="22984326"/>
            <a:ext cx="25146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economic policy</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15</xdr:col>
      <xdr:colOff>26738</xdr:colOff>
      <xdr:row>49</xdr:row>
      <xdr:rowOff>86896</xdr:rowOff>
    </xdr:from>
    <xdr:to>
      <xdr:col>26</xdr:col>
      <xdr:colOff>437950</xdr:colOff>
      <xdr:row>52</xdr:row>
      <xdr:rowOff>10696</xdr:rowOff>
    </xdr:to>
    <xdr:grpSp>
      <xdr:nvGrpSpPr>
        <xdr:cNvPr id="40" name="Group 39">
          <a:extLst>
            <a:ext uri="{FF2B5EF4-FFF2-40B4-BE49-F238E27FC236}">
              <a16:creationId xmlns:a16="http://schemas.microsoft.com/office/drawing/2014/main" id="{2C4FB3E7-C53B-4182-AF5E-CD701AF79ABA}"/>
            </a:ext>
          </a:extLst>
        </xdr:cNvPr>
        <xdr:cNvGrpSpPr/>
      </xdr:nvGrpSpPr>
      <xdr:grpSpPr>
        <a:xfrm>
          <a:off x="6336098" y="11859796"/>
          <a:ext cx="5859512" cy="678180"/>
          <a:chOff x="3335421" y="15841580"/>
          <a:chExt cx="5401994" cy="685800"/>
        </a:xfrm>
      </xdr:grpSpPr>
      <xdr:sp macro="" textlink="">
        <xdr:nvSpPr>
          <xdr:cNvPr id="38" name="Rectangle: Rounded Corners 37">
            <a:extLst>
              <a:ext uri="{FF2B5EF4-FFF2-40B4-BE49-F238E27FC236}">
                <a16:creationId xmlns:a16="http://schemas.microsoft.com/office/drawing/2014/main" id="{13CBD48B-24F4-400E-AFAD-AA946C9A95FD}"/>
              </a:ext>
            </a:extLst>
          </xdr:cNvPr>
          <xdr:cNvSpPr/>
        </xdr:nvSpPr>
        <xdr:spPr>
          <a:xfrm>
            <a:off x="3335421" y="15841580"/>
            <a:ext cx="5401994" cy="685800"/>
          </a:xfrm>
          <a:prstGeom prst="roundRect">
            <a:avLst>
              <a:gd name="adj" fmla="val 22515"/>
            </a:avLst>
          </a:prstGeom>
          <a:solidFill>
            <a:srgbClr val="004623"/>
          </a:solidFill>
          <a:ln w="9525" cmpd="sng">
            <a:solidFill>
              <a:schemeClr val="lt1">
                <a:shade val="50000"/>
              </a:schemeClr>
            </a:solidFill>
          </a:ln>
          <a:effectLst>
            <a:outerShdw blurRad="76200" dist="25400" algn="ctr" rotWithShape="0">
              <a:srgbClr val="00C864">
                <a:alpha val="7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1188720" tIns="0" rIns="1188720" bIns="0" rtlCol="0" anchor="ctr"/>
          <a:lstStyle/>
          <a:p>
            <a:pPr marL="0" indent="0" algn="ct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There is no greater revolution </a:t>
            </a:r>
            <a:r>
              <a:rPr lang="en-US" sz="16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than to revolve back to love.</a:t>
            </a:r>
          </a:p>
        </xdr:txBody>
      </xdr:sp>
      <xdr:sp macro="" textlink="">
        <xdr:nvSpPr>
          <xdr:cNvPr id="39" name="Heart 38">
            <a:extLst>
              <a:ext uri="{FF2B5EF4-FFF2-40B4-BE49-F238E27FC236}">
                <a16:creationId xmlns:a16="http://schemas.microsoft.com/office/drawing/2014/main" id="{685F5280-8B31-4E30-A77A-0AB5E72065B5}"/>
              </a:ext>
            </a:extLst>
          </xdr:cNvPr>
          <xdr:cNvSpPr/>
        </xdr:nvSpPr>
        <xdr:spPr>
          <a:xfrm rot="21300000">
            <a:off x="3530294" y="15955211"/>
            <a:ext cx="574842" cy="494631"/>
          </a:xfrm>
          <a:prstGeom prst="heart">
            <a:avLst/>
          </a:prstGeom>
          <a:solidFill>
            <a:srgbClr val="FF0066"/>
          </a:solidFill>
          <a:ln>
            <a:solidFill>
              <a:srgbClr val="CC66FF"/>
            </a:solidFill>
          </a:ln>
          <a:effectLst>
            <a:outerShdw blurRad="50800" dist="25400" dir="81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0" name="Heart 259">
            <a:extLst>
              <a:ext uri="{FF2B5EF4-FFF2-40B4-BE49-F238E27FC236}">
                <a16:creationId xmlns:a16="http://schemas.microsoft.com/office/drawing/2014/main" id="{789B07CE-C0DB-41B9-8337-158BC634F8A4}"/>
              </a:ext>
            </a:extLst>
          </xdr:cNvPr>
          <xdr:cNvSpPr/>
        </xdr:nvSpPr>
        <xdr:spPr>
          <a:xfrm rot="300000">
            <a:off x="8023109" y="15955211"/>
            <a:ext cx="574842" cy="494631"/>
          </a:xfrm>
          <a:prstGeom prst="heart">
            <a:avLst/>
          </a:prstGeom>
          <a:solidFill>
            <a:srgbClr val="FF0066"/>
          </a:solidFill>
          <a:ln>
            <a:solidFill>
              <a:srgbClr val="CC66FF"/>
            </a:solidFill>
          </a:ln>
          <a:effectLst>
            <a:outerShdw blurRad="50800" dist="25400" dir="2700000" algn="tl"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359610</xdr:colOff>
      <xdr:row>40</xdr:row>
      <xdr:rowOff>159080</xdr:rowOff>
    </xdr:from>
    <xdr:to>
      <xdr:col>6</xdr:col>
      <xdr:colOff>284747</xdr:colOff>
      <xdr:row>46</xdr:row>
      <xdr:rowOff>98120</xdr:rowOff>
    </xdr:to>
    <xdr:sp macro="" textlink="">
      <xdr:nvSpPr>
        <xdr:cNvPr id="261" name="TextBox 260">
          <a:extLst>
            <a:ext uri="{FF2B5EF4-FFF2-40B4-BE49-F238E27FC236}">
              <a16:creationId xmlns:a16="http://schemas.microsoft.com/office/drawing/2014/main" id="{69E6EAA5-ACA8-40C1-9295-6E875811201D}"/>
            </a:ext>
          </a:extLst>
        </xdr:cNvPr>
        <xdr:cNvSpPr txBox="1"/>
      </xdr:nvSpPr>
      <xdr:spPr>
        <a:xfrm>
          <a:off x="1963821" y="9704133"/>
          <a:ext cx="9144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cene3d>
            <a:camera prst="orthographicFront"/>
            <a:lightRig rig="threePt" dir="t"/>
          </a:scene3d>
          <a:sp3d extrusionH="57150">
            <a:bevelT h="25400" prst="softRound"/>
          </a:sp3d>
        </a:bodyPr>
        <a:lstStyle/>
        <a:p>
          <a:pPr algn="ctr"/>
          <a:r>
            <a:rPr lang="en-US" sz="13800" b="1" baseline="0">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lin ang="16200000" scaled="1"/>
                <a:tileRect/>
              </a:gradFill>
              <a:effectLst>
                <a:innerShdw blurRad="63500" dist="50800" dir="5400000">
                  <a:prstClr val="black">
                    <a:alpha val="50000"/>
                  </a:prstClr>
                </a:innerShdw>
              </a:effectLst>
              <a:latin typeface="Wingdings 2" panose="05020102010507070707" pitchFamily="18" charset="2"/>
              <a:ea typeface="Tahoma" panose="020B0604030504040204" pitchFamily="34" charset="0"/>
              <a:cs typeface="Tahoma" panose="020B0604030504040204" pitchFamily="34" charset="0"/>
            </a:rPr>
            <a:t>=</a:t>
          </a:r>
          <a:endParaRPr lang="en-US" sz="4800" b="0" baseline="0">
            <a:gradFill flip="none" rotWithShape="1">
              <a:gsLst>
                <a:gs pos="0">
                  <a:srgbClr val="FF0066">
                    <a:shade val="30000"/>
                    <a:satMod val="115000"/>
                  </a:srgbClr>
                </a:gs>
                <a:gs pos="50000">
                  <a:srgbClr val="FF0066">
                    <a:shade val="67500"/>
                    <a:satMod val="115000"/>
                  </a:srgbClr>
                </a:gs>
                <a:gs pos="100000">
                  <a:srgbClr val="FF0066">
                    <a:shade val="100000"/>
                    <a:satMod val="115000"/>
                  </a:srgbClr>
                </a:gs>
              </a:gsLst>
              <a:lin ang="16200000" scaled="1"/>
              <a:tileRect/>
            </a:gra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118979</xdr:colOff>
      <xdr:row>124</xdr:row>
      <xdr:rowOff>112293</xdr:rowOff>
    </xdr:from>
    <xdr:to>
      <xdr:col>12</xdr:col>
      <xdr:colOff>492058</xdr:colOff>
      <xdr:row>129</xdr:row>
      <xdr:rowOff>160418</xdr:rowOff>
    </xdr:to>
    <xdr:sp macro="" textlink="">
      <xdr:nvSpPr>
        <xdr:cNvPr id="265" name="TextBox 264">
          <a:extLst>
            <a:ext uri="{FF2B5EF4-FFF2-40B4-BE49-F238E27FC236}">
              <a16:creationId xmlns:a16="http://schemas.microsoft.com/office/drawing/2014/main" id="{B31858B3-68E0-4BAF-AD16-7488E7B0A822}"/>
            </a:ext>
          </a:extLst>
        </xdr:cNvPr>
        <xdr:cNvSpPr txBox="1"/>
      </xdr:nvSpPr>
      <xdr:spPr>
        <a:xfrm>
          <a:off x="118979" y="27323714"/>
          <a:ext cx="5934342" cy="123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Value Relating's psychosociotherapy process</a:t>
          </a:r>
        </a:p>
        <a:p>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Psychosociotherapy runs on the power of people in numbers. In contrast to psychotherapy (where it's just you and your therapist against the world), psychosociotherapy grows your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social capital to press for meaningful change. We build you a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base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of your own internal qualities, then add a championing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ally</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followed by growing your support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team</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then together we transform power imbalanced relationships to be more responsive to needs.</a:t>
          </a:r>
        </a:p>
      </xdr:txBody>
    </xdr:sp>
    <xdr:clientData/>
  </xdr:twoCellAnchor>
  <xdr:twoCellAnchor>
    <xdr:from>
      <xdr:col>15</xdr:col>
      <xdr:colOff>147138</xdr:colOff>
      <xdr:row>130</xdr:row>
      <xdr:rowOff>61496</xdr:rowOff>
    </xdr:from>
    <xdr:to>
      <xdr:col>16</xdr:col>
      <xdr:colOff>134357</xdr:colOff>
      <xdr:row>133</xdr:row>
      <xdr:rowOff>65458</xdr:rowOff>
    </xdr:to>
    <xdr:sp macro="" textlink="">
      <xdr:nvSpPr>
        <xdr:cNvPr id="266" name="TextBox 265">
          <a:extLst>
            <a:ext uri="{FF2B5EF4-FFF2-40B4-BE49-F238E27FC236}">
              <a16:creationId xmlns:a16="http://schemas.microsoft.com/office/drawing/2014/main" id="{33489153-CD17-4ED3-97D0-2FD39BDBFC77}"/>
            </a:ext>
          </a:extLst>
        </xdr:cNvPr>
        <xdr:cNvSpPr txBox="1"/>
      </xdr:nvSpPr>
      <xdr:spPr>
        <a:xfrm rot="20573830" flipH="1" flipV="1">
          <a:off x="6443664" y="28716707"/>
          <a:ext cx="481851" cy="765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b="1" baseline="0">
              <a:solidFill>
                <a:srgbClr val="64FFA5"/>
              </a:solidFill>
              <a:effectLst>
                <a:glow rad="63500">
                  <a:schemeClr val="accent6">
                    <a:satMod val="175000"/>
                    <a:alpha val="40000"/>
                  </a:schemeClr>
                </a:glow>
                <a:outerShdw blurRad="50800" dist="38100" dir="5400000" algn="t" rotWithShape="0">
                  <a:prstClr val="black">
                    <a:alpha val="40000"/>
                  </a:prstClr>
                </a:outerShdw>
              </a:effectLst>
              <a:latin typeface="Wingdings 2" panose="05020102010507070707" pitchFamily="18" charset="2"/>
              <a:ea typeface="Tahoma" panose="020B0604030504040204" pitchFamily="34" charset="0"/>
              <a:cs typeface="Tahoma" panose="020B0604030504040204" pitchFamily="34" charset="0"/>
            </a:rPr>
            <a:t>(</a:t>
          </a:r>
        </a:p>
      </xdr:txBody>
    </xdr:sp>
    <xdr:clientData/>
  </xdr:twoCellAnchor>
  <xdr:twoCellAnchor>
    <xdr:from>
      <xdr:col>10</xdr:col>
      <xdr:colOff>284746</xdr:colOff>
      <xdr:row>41</xdr:row>
      <xdr:rowOff>124323</xdr:rowOff>
    </xdr:from>
    <xdr:to>
      <xdr:col>12</xdr:col>
      <xdr:colOff>209883</xdr:colOff>
      <xdr:row>47</xdr:row>
      <xdr:rowOff>63363</xdr:rowOff>
    </xdr:to>
    <xdr:sp macro="" textlink="">
      <xdr:nvSpPr>
        <xdr:cNvPr id="281" name="TextBox 280">
          <a:extLst>
            <a:ext uri="{FF2B5EF4-FFF2-40B4-BE49-F238E27FC236}">
              <a16:creationId xmlns:a16="http://schemas.microsoft.com/office/drawing/2014/main" id="{0EB9A8E3-BD0B-4C5B-AA90-D48DBA58C134}"/>
            </a:ext>
          </a:extLst>
        </xdr:cNvPr>
        <xdr:cNvSpPr txBox="1"/>
      </xdr:nvSpPr>
      <xdr:spPr>
        <a:xfrm>
          <a:off x="4856746" y="9923376"/>
          <a:ext cx="9144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cene3d>
            <a:camera prst="orthographicFront"/>
            <a:lightRig rig="threePt" dir="t"/>
          </a:scene3d>
          <a:sp3d extrusionH="57150">
            <a:bevelT h="25400" prst="softRound"/>
          </a:sp3d>
        </a:bodyPr>
        <a:lstStyle/>
        <a:p>
          <a:pPr algn="ctr"/>
          <a:r>
            <a:rPr lang="en-US" sz="13800" b="1" baseline="0">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effectLst>
                <a:innerShdw blurRad="63500" dist="50800" dir="16200000">
                  <a:prstClr val="black">
                    <a:alpha val="50000"/>
                  </a:prstClr>
                </a:innerShdw>
              </a:effectLst>
              <a:latin typeface="Wingdings 2" panose="05020102010507070707" pitchFamily="18" charset="2"/>
              <a:ea typeface="Tahoma" panose="020B0604030504040204" pitchFamily="34" charset="0"/>
              <a:cs typeface="Tahoma" panose="020B0604030504040204" pitchFamily="34" charset="0"/>
            </a:rPr>
            <a:t>&lt;</a:t>
          </a:r>
          <a:endParaRPr lang="en-US" sz="4800" b="0" baseline="0">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effectLst>
              <a:innerShdw blurRad="63500" dist="50800" dir="162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118979</xdr:colOff>
      <xdr:row>41</xdr:row>
      <xdr:rowOff>118981</xdr:rowOff>
    </xdr:from>
    <xdr:to>
      <xdr:col>7</xdr:col>
      <xdr:colOff>2674</xdr:colOff>
      <xdr:row>46</xdr:row>
      <xdr:rowOff>180475</xdr:rowOff>
    </xdr:to>
    <xdr:sp macro="" textlink="">
      <xdr:nvSpPr>
        <xdr:cNvPr id="267" name="TextBox 266">
          <a:extLst>
            <a:ext uri="{FF2B5EF4-FFF2-40B4-BE49-F238E27FC236}">
              <a16:creationId xmlns:a16="http://schemas.microsoft.com/office/drawing/2014/main" id="{559F4091-09A5-4FAB-9586-42C63577D6C4}"/>
            </a:ext>
          </a:extLst>
        </xdr:cNvPr>
        <xdr:cNvSpPr txBox="1"/>
      </xdr:nvSpPr>
      <xdr:spPr>
        <a:xfrm>
          <a:off x="118979" y="9918034"/>
          <a:ext cx="2971800" cy="1331494"/>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91440" bIns="0" rtlCol="0" anchor="t"/>
        <a:lstStyle/>
        <a:p>
          <a:pPr>
            <a:spcAft>
              <a:spcPts val="600"/>
            </a:spcAft>
          </a:pPr>
          <a:endPar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Divisive politics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fits you into their generalizations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seeks to relieve pain without resolving needs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expects conflict and to exploit differences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top-down: remote-leader led</a:t>
          </a: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25401</xdr:colOff>
      <xdr:row>41</xdr:row>
      <xdr:rowOff>118981</xdr:rowOff>
    </xdr:from>
    <xdr:to>
      <xdr:col>13</xdr:col>
      <xdr:colOff>29411</xdr:colOff>
      <xdr:row>46</xdr:row>
      <xdr:rowOff>180475</xdr:rowOff>
    </xdr:to>
    <xdr:sp macro="" textlink="">
      <xdr:nvSpPr>
        <xdr:cNvPr id="268" name="TextBox 267">
          <a:extLst>
            <a:ext uri="{FF2B5EF4-FFF2-40B4-BE49-F238E27FC236}">
              <a16:creationId xmlns:a16="http://schemas.microsoft.com/office/drawing/2014/main" id="{1667FE82-D756-49D3-9ABE-F2134C7159D9}"/>
            </a:ext>
          </a:extLst>
        </xdr:cNvPr>
        <xdr:cNvSpPr txBox="1"/>
      </xdr:nvSpPr>
      <xdr:spPr>
        <a:xfrm>
          <a:off x="3113506" y="9918034"/>
          <a:ext cx="2971800" cy="1331494"/>
        </a:xfrm>
        <a:prstGeom prst="rect">
          <a:avLst/>
        </a:prstGeom>
        <a:solidFill>
          <a:srgbClr val="D7FFE6">
            <a:alpha val="8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endPar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Harmony Politics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addresses your specific needs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seeks to resolve needs to remove pain</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expects mutual understanding of differences</a:t>
          </a: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bottom-up: grassroots led</a:t>
          </a: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117643</xdr:colOff>
      <xdr:row>38</xdr:row>
      <xdr:rowOff>137695</xdr:rowOff>
    </xdr:from>
    <xdr:to>
      <xdr:col>13</xdr:col>
      <xdr:colOff>5348</xdr:colOff>
      <xdr:row>42</xdr:row>
      <xdr:rowOff>53473</xdr:rowOff>
    </xdr:to>
    <xdr:sp macro="" textlink="">
      <xdr:nvSpPr>
        <xdr:cNvPr id="269" name="TextBox 268">
          <a:extLst>
            <a:ext uri="{FF2B5EF4-FFF2-40B4-BE49-F238E27FC236}">
              <a16:creationId xmlns:a16="http://schemas.microsoft.com/office/drawing/2014/main" id="{D1F6C1EB-C47B-4BC4-BEC1-6C113DC68EF6}"/>
            </a:ext>
          </a:extLst>
        </xdr:cNvPr>
        <xdr:cNvSpPr txBox="1"/>
      </xdr:nvSpPr>
      <xdr:spPr>
        <a:xfrm>
          <a:off x="117643" y="9254958"/>
          <a:ext cx="5943600" cy="851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Harmony Politics</a:t>
          </a:r>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is accessible anankelogy's simplified version of applied anankelogy's </a:t>
          </a: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critical politics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It starts with the reasonable assumption that politics exist to serve needs. Then addresses whose needs, if any, are best served by our contemporary form of divisive politics.</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117644</xdr:colOff>
      <xdr:row>46</xdr:row>
      <xdr:rowOff>231273</xdr:rowOff>
    </xdr:from>
    <xdr:to>
      <xdr:col>13</xdr:col>
      <xdr:colOff>5349</xdr:colOff>
      <xdr:row>57</xdr:row>
      <xdr:rowOff>160422</xdr:rowOff>
    </xdr:to>
    <xdr:grpSp>
      <xdr:nvGrpSpPr>
        <xdr:cNvPr id="41" name="Group 40">
          <a:extLst>
            <a:ext uri="{FF2B5EF4-FFF2-40B4-BE49-F238E27FC236}">
              <a16:creationId xmlns:a16="http://schemas.microsoft.com/office/drawing/2014/main" id="{A36B2FDD-1EF4-4A1D-92F8-E13D593342C3}"/>
            </a:ext>
          </a:extLst>
        </xdr:cNvPr>
        <xdr:cNvGrpSpPr/>
      </xdr:nvGrpSpPr>
      <xdr:grpSpPr>
        <a:xfrm>
          <a:off x="117644" y="11249793"/>
          <a:ext cx="5953225" cy="2695209"/>
          <a:chOff x="117644" y="11086432"/>
          <a:chExt cx="5943600" cy="2308728"/>
        </a:xfrm>
      </xdr:grpSpPr>
      <xdr:sp macro="" textlink="">
        <xdr:nvSpPr>
          <xdr:cNvPr id="270" name="TextBox 269">
            <a:extLst>
              <a:ext uri="{FF2B5EF4-FFF2-40B4-BE49-F238E27FC236}">
                <a16:creationId xmlns:a16="http://schemas.microsoft.com/office/drawing/2014/main" id="{602CD605-3910-48A8-B330-9BA9360F588C}"/>
              </a:ext>
            </a:extLst>
          </xdr:cNvPr>
          <xdr:cNvSpPr txBox="1"/>
        </xdr:nvSpPr>
        <xdr:spPr>
          <a:xfrm>
            <a:off x="117644" y="11086432"/>
            <a:ext cx="5943600" cy="2308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Understanding Politics</a:t>
            </a:r>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100" b="0" i="1"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as no one has understood it before</a:t>
            </a:r>
            <a:endParaRPr lang="en-US" sz="1100" b="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How well do you think you understand politics? How well do you think anyone really gets what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occurs under the hood of politics? Be among the first to truly understand what divides us into polarizing camps. And what we can do together to dissolve all those animosities.</a:t>
            </a: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a:spcAft>
                <a:spcPts val="3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Check out the </a:t>
            </a:r>
            <a:r>
              <a:rPr lang="en-US" sz="1200" b="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ln>
                  <a:noFill/>
                </a:ln>
                <a:solidFill>
                  <a:schemeClr val="dk1"/>
                </a:solidFill>
                <a:latin typeface="Tahoma" panose="020B0604030504040204" pitchFamily="34" charset="0"/>
                <a:ea typeface="Tahoma" panose="020B0604030504040204" pitchFamily="34" charset="0"/>
                <a:cs typeface="Tahoma" panose="020B0604030504040204" pitchFamily="34" charset="0"/>
              </a:rPr>
              <a:t> , if you haven't already,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to demystify politics as no one has broken it down before. </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Wingdings 2" panose="05020102010507070707" pitchFamily="18" charset="2"/>
                <a:ea typeface="Tahoma" panose="020B0604030504040204" pitchFamily="34" charset="0"/>
                <a:cs typeface="Tahoma" panose="020B0604030504040204" pitchFamily="34" charset="0"/>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What is politics, according to nature-based anankelogy?</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Wingdings 2" panose="05020102010507070707" pitchFamily="18" charset="2"/>
                <a:ea typeface="Tahoma" panose="020B0604030504040204" pitchFamily="34" charset="0"/>
                <a:cs typeface="Tahoma" panose="020B0604030504040204" pitchFamily="34" charset="0"/>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Why do we gravitate into polarizing camps?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Wingdings 2" panose="05020102010507070707" pitchFamily="18" charset="2"/>
                <a:ea typeface="Tahoma" panose="020B0604030504040204" pitchFamily="34" charset="0"/>
                <a:cs typeface="Tahoma" panose="020B0604030504040204" pitchFamily="34" charset="0"/>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What about populism?</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Wingdings 2" panose="05020102010507070707" pitchFamily="18" charset="2"/>
                <a:ea typeface="Tahoma" panose="020B0604030504040204" pitchFamily="34" charset="0"/>
                <a:cs typeface="Tahoma" panose="020B0604030504040204" pitchFamily="34" charset="0"/>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How does this apply to actual political issues?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Wingdings 2" panose="05020102010507070707" pitchFamily="18" charset="2"/>
                <a:ea typeface="Tahoma" panose="020B0604030504040204" pitchFamily="34" charset="0"/>
                <a:cs typeface="Tahoma" panose="020B0604030504040204" pitchFamily="34" charset="0"/>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What can we do to undo toxic polarization?</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71" name="TextBox 270">
            <a:hlinkClick xmlns:r="http://schemas.openxmlformats.org/officeDocument/2006/relationships" r:id="rId14" tooltip="go to Harmony Politics tab"/>
            <a:extLst>
              <a:ext uri="{FF2B5EF4-FFF2-40B4-BE49-F238E27FC236}">
                <a16:creationId xmlns:a16="http://schemas.microsoft.com/office/drawing/2014/main" id="{FB5CE83F-03F7-41DA-B3CC-4D93485131A6}"/>
              </a:ext>
            </a:extLst>
          </xdr:cNvPr>
          <xdr:cNvSpPr txBox="1"/>
        </xdr:nvSpPr>
        <xdr:spPr>
          <a:xfrm>
            <a:off x="1105569" y="12073488"/>
            <a:ext cx="1399032" cy="201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ln>
                  <a:noFill/>
                </a:ln>
                <a:solidFill>
                  <a:srgbClr val="0070C0"/>
                </a:solidFill>
                <a:latin typeface="Tahoma" panose="020B0604030504040204" pitchFamily="34" charset="0"/>
                <a:ea typeface="Tahoma" panose="020B0604030504040204" pitchFamily="34" charset="0"/>
                <a:cs typeface="Tahoma" panose="020B0604030504040204" pitchFamily="34" charset="0"/>
              </a:rPr>
              <a:t>tab</a:t>
            </a:r>
            <a:r>
              <a:rPr lang="en-US" sz="1200" b="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rPr>
              <a:t> </a:t>
            </a:r>
            <a:endParaRPr lang="en-US" sz="1400" b="0" baseline="0">
              <a:ln>
                <a:solidFill>
                  <a:srgbClr val="002060"/>
                </a:solidFill>
              </a:ln>
              <a:solidFill>
                <a:srgbClr val="0070C0"/>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xdr:from>
      <xdr:col>0</xdr:col>
      <xdr:colOff>118979</xdr:colOff>
      <xdr:row>135</xdr:row>
      <xdr:rowOff>38767</xdr:rowOff>
    </xdr:from>
    <xdr:to>
      <xdr:col>12</xdr:col>
      <xdr:colOff>492058</xdr:colOff>
      <xdr:row>155</xdr:row>
      <xdr:rowOff>53473</xdr:rowOff>
    </xdr:to>
    <xdr:sp macro="" textlink="">
      <xdr:nvSpPr>
        <xdr:cNvPr id="282" name="TextBox 281">
          <a:extLst>
            <a:ext uri="{FF2B5EF4-FFF2-40B4-BE49-F238E27FC236}">
              <a16:creationId xmlns:a16="http://schemas.microsoft.com/office/drawing/2014/main" id="{E56BBF4C-FC98-4E0C-AC89-B82FB2C976B5}"/>
            </a:ext>
          </a:extLst>
        </xdr:cNvPr>
        <xdr:cNvSpPr txBox="1"/>
      </xdr:nvSpPr>
      <xdr:spPr>
        <a:xfrm>
          <a:off x="118979" y="29963978"/>
          <a:ext cx="5934342" cy="381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Political leaders must remain responsive to their constituents' needs to lead politically. Are your needs examplary of their constituents? You could be of a value to them.</a:t>
          </a:r>
        </a:p>
        <a:p>
          <a:pPr>
            <a:spcAft>
              <a:spcPts val="6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Political leaders in a democracy like ours take their cues from voters like us. Are you committed to resolving politicized needs for all sides? Then you could be indispensible.</a:t>
          </a:r>
        </a:p>
        <a:p>
          <a:pPr>
            <a:spcAft>
              <a:spcPts val="6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Value Relating </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guides you through this psychosociotherapy process to create meaningful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change for all. After we both agree the process is a good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fit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for you as a grassroots politically harmonizing leader, we build on your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base</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 growing list of social capital.</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1.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Ally</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someone you trust and is trustworthy to champion you throughout this sojourn</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2.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Team</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your growing social support team prioritizing resolving needs.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followers: they provide you emotional support as they follow your progress.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supporters: they provide you economic support to cover your costs.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participants: they provide you a helping hand when needed.</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3. </a:t>
          </a:r>
          <a:r>
            <a:rPr lang="en-US" sz="1200" b="0" baseline="0">
              <a:ln>
                <a:solidFill>
                  <a:sysClr val="windowText" lastClr="000000"/>
                </a:solidFill>
              </a:ln>
              <a:solidFill>
                <a:schemeClr val="dk1"/>
              </a:solidFill>
              <a:latin typeface="Tahoma" panose="020B0604030504040204" pitchFamily="34" charset="0"/>
              <a:ea typeface="Tahoma" panose="020B0604030504040204" pitchFamily="34" charset="0"/>
              <a:cs typeface="Tahoma" panose="020B0604030504040204" pitchFamily="34" charset="0"/>
            </a:rPr>
            <a:t>Goal</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others of some influence then see your emerging value and add their value.</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sponsors: who provide economic and advisory supports.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donors: who provide larger economic supports with minimal involvement.</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  investors: who provide you resources if ready to take your goal to the next level.</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This full process proceeds like a school course. At this writing, it remains an untested visionary process. Ready to put it to work?</a:t>
          </a:r>
        </a:p>
      </xdr:txBody>
    </xdr:sp>
    <xdr:clientData/>
  </xdr:twoCellAnchor>
  <xdr:twoCellAnchor>
    <xdr:from>
      <xdr:col>20</xdr:col>
      <xdr:colOff>68180</xdr:colOff>
      <xdr:row>114</xdr:row>
      <xdr:rowOff>92243</xdr:rowOff>
    </xdr:from>
    <xdr:to>
      <xdr:col>22</xdr:col>
      <xdr:colOff>167318</xdr:colOff>
      <xdr:row>119</xdr:row>
      <xdr:rowOff>5348</xdr:rowOff>
    </xdr:to>
    <xdr:grpSp>
      <xdr:nvGrpSpPr>
        <xdr:cNvPr id="43" name="Group 42">
          <a:extLst>
            <a:ext uri="{FF2B5EF4-FFF2-40B4-BE49-F238E27FC236}">
              <a16:creationId xmlns:a16="http://schemas.microsoft.com/office/drawing/2014/main" id="{5D48B80E-6B7A-415B-BED5-9DB30746AE4C}"/>
            </a:ext>
          </a:extLst>
        </xdr:cNvPr>
        <xdr:cNvGrpSpPr/>
      </xdr:nvGrpSpPr>
      <xdr:grpSpPr>
        <a:xfrm>
          <a:off x="8854040" y="25322063"/>
          <a:ext cx="1089738" cy="995145"/>
          <a:chOff x="6371390" y="27751505"/>
          <a:chExt cx="1088401" cy="989263"/>
        </a:xfrm>
      </xdr:grpSpPr>
      <xdr:sp macro="" textlink="">
        <xdr:nvSpPr>
          <xdr:cNvPr id="264" name="TextBox 263">
            <a:extLst>
              <a:ext uri="{FF2B5EF4-FFF2-40B4-BE49-F238E27FC236}">
                <a16:creationId xmlns:a16="http://schemas.microsoft.com/office/drawing/2014/main" id="{003F6D14-F0ED-45A2-A8A0-1E116A4AC50C}"/>
              </a:ext>
            </a:extLst>
          </xdr:cNvPr>
          <xdr:cNvSpPr txBox="1"/>
        </xdr:nvSpPr>
        <xdr:spPr>
          <a:xfrm>
            <a:off x="6371390" y="27751505"/>
            <a:ext cx="1033378" cy="98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threePt" dir="t"/>
            </a:scene3d>
            <a:sp3d extrusionH="57150">
              <a:bevelT w="57150" h="38100" prst="artDeco"/>
            </a:sp3d>
          </a:bodyPr>
          <a:lstStyle/>
          <a:p>
            <a:pPr algn="ctr"/>
            <a:r>
              <a:rPr lang="en-US" sz="7200" b="1" baseline="0">
                <a:solidFill>
                  <a:srgbClr val="E1FFEB"/>
                </a:solidFill>
                <a:effectLst>
                  <a:glow rad="63500">
                    <a:schemeClr val="accent6">
                      <a:satMod val="175000"/>
                      <a:alpha val="40000"/>
                    </a:schemeClr>
                  </a:glow>
                  <a:outerShdw blurRad="50800" dist="38100" dir="5400000" algn="t" rotWithShape="0">
                    <a:prstClr val="black">
                      <a:alpha val="40000"/>
                    </a:prstClr>
                  </a:outerShdw>
                </a:effectLst>
                <a:latin typeface="Wingdings" panose="05000000000000000000" pitchFamily="2" charset="2"/>
                <a:ea typeface="Tahoma" panose="020B0604030504040204" pitchFamily="34" charset="0"/>
                <a:cs typeface="Tahoma" panose="020B0604030504040204" pitchFamily="34" charset="0"/>
              </a:rPr>
              <a:t>(</a:t>
            </a:r>
            <a:r>
              <a:rPr lang="en-US" sz="7200" b="1" baseline="0">
                <a:solidFill>
                  <a:srgbClr val="64FFA5"/>
                </a:solidFill>
                <a:latin typeface="Tahoma" panose="020B0604030504040204" pitchFamily="34" charset="0"/>
                <a:ea typeface="Tahoma" panose="020B0604030504040204" pitchFamily="34" charset="0"/>
                <a:cs typeface="Tahoma" panose="020B0604030504040204" pitchFamily="34" charset="0"/>
              </a:rPr>
              <a:t> </a:t>
            </a:r>
            <a:endParaRPr lang="en-US" sz="7200" b="0" baseline="0">
              <a:solidFill>
                <a:srgbClr val="64FFA5"/>
              </a:solidFill>
              <a:latin typeface="Tahoma" panose="020B0604030504040204" pitchFamily="34" charset="0"/>
              <a:ea typeface="Tahoma" panose="020B0604030504040204" pitchFamily="34" charset="0"/>
              <a:cs typeface="Tahoma" panose="020B0604030504040204" pitchFamily="34" charset="0"/>
            </a:endParaRPr>
          </a:p>
        </xdr:txBody>
      </xdr:sp>
      <xdr:sp macro="" textlink="">
        <xdr:nvSpPr>
          <xdr:cNvPr id="284" name="TextBox 283">
            <a:extLst>
              <a:ext uri="{FF2B5EF4-FFF2-40B4-BE49-F238E27FC236}">
                <a16:creationId xmlns:a16="http://schemas.microsoft.com/office/drawing/2014/main" id="{FA4CE156-CF5E-49AB-9E78-7080F3669898}"/>
              </a:ext>
            </a:extLst>
          </xdr:cNvPr>
          <xdr:cNvSpPr txBox="1"/>
        </xdr:nvSpPr>
        <xdr:spPr>
          <a:xfrm rot="16200000">
            <a:off x="6702216" y="27579831"/>
            <a:ext cx="481851" cy="1033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800" b="1" baseline="0">
                <a:ln>
                  <a:solidFill>
                    <a:srgbClr val="64FFA5"/>
                  </a:solidFill>
                </a:ln>
                <a:solidFill>
                  <a:srgbClr val="E1FFEB"/>
                </a:solidFill>
                <a:effectLst>
                  <a:glow rad="63500">
                    <a:schemeClr val="accent6">
                      <a:satMod val="175000"/>
                      <a:alpha val="40000"/>
                    </a:schemeClr>
                  </a:glow>
                  <a:outerShdw blurRad="50800" dist="38100" dir="5400000" algn="t" rotWithShape="0">
                    <a:prstClr val="black">
                      <a:alpha val="40000"/>
                    </a:prstClr>
                  </a:outerShdw>
                </a:effectLst>
                <a:latin typeface="Wingdings 2" panose="05020102010507070707" pitchFamily="18" charset="2"/>
                <a:ea typeface="Tahoma" panose="020B0604030504040204" pitchFamily="34" charset="0"/>
                <a:cs typeface="Tahoma" panose="020B0604030504040204" pitchFamily="34" charset="0"/>
              </a:rPr>
              <a:t>(</a:t>
            </a:r>
          </a:p>
        </xdr:txBody>
      </xdr:sp>
    </xdr:grpSp>
    <xdr:clientData/>
  </xdr:twoCellAnchor>
  <xdr:twoCellAnchor>
    <xdr:from>
      <xdr:col>16</xdr:col>
      <xdr:colOff>367633</xdr:colOff>
      <xdr:row>138</xdr:row>
      <xdr:rowOff>37427</xdr:rowOff>
    </xdr:from>
    <xdr:to>
      <xdr:col>27</xdr:col>
      <xdr:colOff>40106</xdr:colOff>
      <xdr:row>149</xdr:row>
      <xdr:rowOff>127000</xdr:rowOff>
    </xdr:to>
    <xdr:sp macro="" textlink="">
      <xdr:nvSpPr>
        <xdr:cNvPr id="286" name="Speech Bubble: Rectangle with Corners Rounded 285">
          <a:extLst>
            <a:ext uri="{FF2B5EF4-FFF2-40B4-BE49-F238E27FC236}">
              <a16:creationId xmlns:a16="http://schemas.microsoft.com/office/drawing/2014/main" id="{618A6CDA-DD37-4084-90B6-B3C0F07A4CA1}"/>
            </a:ext>
          </a:extLst>
        </xdr:cNvPr>
        <xdr:cNvSpPr/>
      </xdr:nvSpPr>
      <xdr:spPr>
        <a:xfrm>
          <a:off x="7158791" y="30724638"/>
          <a:ext cx="5113420" cy="2081467"/>
        </a:xfrm>
        <a:prstGeom prst="wedgeRoundRectCallout">
          <a:avLst>
            <a:gd name="adj1" fmla="val -56957"/>
            <a:gd name="adj2" fmla="val -2747"/>
            <a:gd name="adj3" fmla="val 16667"/>
          </a:avLst>
        </a:prstGeom>
        <a:solidFill>
          <a:srgbClr val="E1FFEB"/>
        </a:solidFill>
        <a:ln>
          <a:noFill/>
        </a:ln>
        <a:effectLst/>
        <a:scene3d>
          <a:camera prst="orthographicFront">
            <a:rot lat="0" lon="0" rev="0"/>
          </a:camera>
          <a:lightRig rig="chilly" dir="t">
            <a:rot lat="0" lon="0" rev="18480000"/>
          </a:lightRig>
        </a:scene3d>
        <a:sp3d prstMaterial="clear">
          <a:bevelT h="6350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b="0" baseline="0">
            <a:solidFill>
              <a:srgbClr val="004623"/>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106948</xdr:colOff>
      <xdr:row>162</xdr:row>
      <xdr:rowOff>53473</xdr:rowOff>
    </xdr:from>
    <xdr:to>
      <xdr:col>12</xdr:col>
      <xdr:colOff>480027</xdr:colOff>
      <xdr:row>165</xdr:row>
      <xdr:rowOff>93578</xdr:rowOff>
    </xdr:to>
    <xdr:sp macro="" textlink="">
      <xdr:nvSpPr>
        <xdr:cNvPr id="287" name="TextBox 286">
          <a:extLst>
            <a:ext uri="{FF2B5EF4-FFF2-40B4-BE49-F238E27FC236}">
              <a16:creationId xmlns:a16="http://schemas.microsoft.com/office/drawing/2014/main" id="{DAEA0A20-6509-4F6E-8718-F63FDDAF211C}"/>
            </a:ext>
          </a:extLst>
        </xdr:cNvPr>
        <xdr:cNvSpPr txBox="1"/>
      </xdr:nvSpPr>
      <xdr:spPr>
        <a:xfrm>
          <a:off x="106948" y="35426315"/>
          <a:ext cx="5934342" cy="80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Receiving an invitation</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you preferred to let others take the lead, you may receive an invitation to join their team. You can expect it to look something like the sample at right. </a:t>
          </a:r>
        </a:p>
      </xdr:txBody>
    </xdr:sp>
    <xdr:clientData/>
  </xdr:twoCellAnchor>
  <xdr:twoCellAnchor>
    <xdr:from>
      <xdr:col>0</xdr:col>
      <xdr:colOff>106948</xdr:colOff>
      <xdr:row>165</xdr:row>
      <xdr:rowOff>167105</xdr:rowOff>
    </xdr:from>
    <xdr:to>
      <xdr:col>12</xdr:col>
      <xdr:colOff>480027</xdr:colOff>
      <xdr:row>173</xdr:row>
      <xdr:rowOff>20053</xdr:rowOff>
    </xdr:to>
    <xdr:sp macro="" textlink="">
      <xdr:nvSpPr>
        <xdr:cNvPr id="288" name="TextBox 287">
          <a:extLst>
            <a:ext uri="{FF2B5EF4-FFF2-40B4-BE49-F238E27FC236}">
              <a16:creationId xmlns:a16="http://schemas.microsoft.com/office/drawing/2014/main" id="{175660BD-C65E-4452-8951-4152DBEED048}"/>
            </a:ext>
          </a:extLst>
        </xdr:cNvPr>
        <xdr:cNvSpPr txBox="1"/>
      </xdr:nvSpPr>
      <xdr:spPr>
        <a:xfrm>
          <a:off x="106948" y="36301947"/>
          <a:ext cx="5934342" cy="1804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Sending out invitations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taking a lead, you can either repeat your phone message to invite team members. Or use this template invitation to invite them by email. Perhaps a little of both. You could follow up each invitation with a phone call or text message.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Make a list of prospects. Who do you trust to be a supporter of your Harmony Politics goal? Who can reciprocate your enthusiasm? Who has expressed interest in the info you would have sent them by now? List your social captial prospects below with their known email addresses.</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16</xdr:col>
      <xdr:colOff>454527</xdr:colOff>
      <xdr:row>130</xdr:row>
      <xdr:rowOff>100262</xdr:rowOff>
    </xdr:from>
    <xdr:to>
      <xdr:col>26</xdr:col>
      <xdr:colOff>481263</xdr:colOff>
      <xdr:row>132</xdr:row>
      <xdr:rowOff>106947</xdr:rowOff>
    </xdr:to>
    <xdr:sp macro="" textlink="">
      <xdr:nvSpPr>
        <xdr:cNvPr id="289" name="Speech Bubble: Rectangle with Corners Rounded 288">
          <a:extLst>
            <a:ext uri="{FF2B5EF4-FFF2-40B4-BE49-F238E27FC236}">
              <a16:creationId xmlns:a16="http://schemas.microsoft.com/office/drawing/2014/main" id="{EBCC4A1C-62A7-4B33-9132-B4F8775F9DCE}"/>
            </a:ext>
          </a:extLst>
        </xdr:cNvPr>
        <xdr:cNvSpPr/>
      </xdr:nvSpPr>
      <xdr:spPr>
        <a:xfrm>
          <a:off x="7245685" y="28755473"/>
          <a:ext cx="4973052" cy="514685"/>
        </a:xfrm>
        <a:prstGeom prst="wedgeRoundRectCallout">
          <a:avLst>
            <a:gd name="adj1" fmla="val -57192"/>
            <a:gd name="adj2" fmla="val -26388"/>
            <a:gd name="adj3" fmla="val 16667"/>
          </a:avLst>
        </a:prstGeom>
        <a:solidFill>
          <a:srgbClr val="E1FFEB"/>
        </a:solidFill>
        <a:ln>
          <a:noFill/>
        </a:ln>
        <a:effectLst/>
        <a:scene3d>
          <a:camera prst="orthographicFront">
            <a:rot lat="0" lon="0" rev="0"/>
          </a:camera>
          <a:lightRig rig="chilly" dir="t">
            <a:rot lat="0" lon="0" rev="18480000"/>
          </a:lightRig>
        </a:scene3d>
        <a:sp3d prstMaterial="clear">
          <a:bevelT h="6350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200" b="0">
              <a:solidFill>
                <a:srgbClr val="004623"/>
              </a:solidFill>
              <a:latin typeface="Tahoma" panose="020B0604030504040204" pitchFamily="34" charset="0"/>
              <a:ea typeface="Tahoma" panose="020B0604030504040204" pitchFamily="34" charset="0"/>
              <a:cs typeface="Tahoma" panose="020B0604030504040204" pitchFamily="34" charset="0"/>
            </a:rPr>
            <a:t>Hello. I'm</a:t>
          </a:r>
          <a:r>
            <a:rPr lang="en-US" sz="1200" b="0" baseline="0">
              <a:solidFill>
                <a:srgbClr val="004623"/>
              </a:solidFill>
              <a:latin typeface="Tahoma" panose="020B0604030504040204" pitchFamily="34" charset="0"/>
              <a:ea typeface="Tahoma" panose="020B0604030504040204" pitchFamily="34" charset="0"/>
              <a:cs typeface="Tahoma" panose="020B0604030504040204" pitchFamily="34" charset="0"/>
            </a:rPr>
            <a:t> about to embark on special journey. And I'm inviting you along for the ride. </a:t>
          </a:r>
          <a:endParaRPr lang="en-US" sz="1200" b="0">
            <a:solidFill>
              <a:srgbClr val="004623"/>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17</xdr:col>
      <xdr:colOff>474579</xdr:colOff>
      <xdr:row>133</xdr:row>
      <xdr:rowOff>167103</xdr:rowOff>
    </xdr:from>
    <xdr:to>
      <xdr:col>26</xdr:col>
      <xdr:colOff>487947</xdr:colOff>
      <xdr:row>136</xdr:row>
      <xdr:rowOff>160419</xdr:rowOff>
    </xdr:to>
    <xdr:sp macro="" textlink="">
      <xdr:nvSpPr>
        <xdr:cNvPr id="290" name="Speech Bubble: Rectangle with Corners Rounded 289">
          <a:extLst>
            <a:ext uri="{FF2B5EF4-FFF2-40B4-BE49-F238E27FC236}">
              <a16:creationId xmlns:a16="http://schemas.microsoft.com/office/drawing/2014/main" id="{2413AF5B-C759-43EB-B458-07F8BE7DAE8E}"/>
            </a:ext>
          </a:extLst>
        </xdr:cNvPr>
        <xdr:cNvSpPr/>
      </xdr:nvSpPr>
      <xdr:spPr>
        <a:xfrm>
          <a:off x="7760368" y="29584314"/>
          <a:ext cx="4465053" cy="755316"/>
        </a:xfrm>
        <a:prstGeom prst="wedgeRoundRectCallout">
          <a:avLst>
            <a:gd name="adj1" fmla="val -64541"/>
            <a:gd name="adj2" fmla="val -51822"/>
            <a:gd name="adj3" fmla="val 16667"/>
          </a:avLst>
        </a:prstGeom>
        <a:solidFill>
          <a:srgbClr val="E1FFEB"/>
        </a:solidFill>
        <a:ln>
          <a:noFill/>
        </a:ln>
        <a:effectLst/>
        <a:scene3d>
          <a:camera prst="orthographicFront">
            <a:rot lat="0" lon="0" rev="0"/>
          </a:camera>
          <a:lightRig rig="chilly" dir="t">
            <a:rot lat="0" lon="0" rev="18480000"/>
          </a:lightRig>
        </a:scene3d>
        <a:sp3d prstMaterial="clear">
          <a:bevelT h="63500"/>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200" b="0">
              <a:solidFill>
                <a:srgbClr val="004623"/>
              </a:solidFill>
              <a:latin typeface="Tahoma" panose="020B0604030504040204" pitchFamily="34" charset="0"/>
              <a:ea typeface="Tahoma" panose="020B0604030504040204" pitchFamily="34" charset="0"/>
              <a:cs typeface="Tahoma" panose="020B0604030504040204" pitchFamily="34" charset="0"/>
            </a:rPr>
            <a:t>When you get a minute, I want to tell you something special</a:t>
          </a:r>
          <a:r>
            <a:rPr lang="en-US" sz="1200" b="0" baseline="0">
              <a:solidFill>
                <a:srgbClr val="004623"/>
              </a:solidFill>
              <a:latin typeface="Tahoma" panose="020B0604030504040204" pitchFamily="34" charset="0"/>
              <a:ea typeface="Tahoma" panose="020B0604030504040204" pitchFamily="34" charset="0"/>
              <a:cs typeface="Tahoma" panose="020B0604030504040204" pitchFamily="34" charset="0"/>
            </a:rPr>
            <a:t> about the Harmony Politics info I shared with you. How it can put some love back into our politics. </a:t>
          </a:r>
          <a:endParaRPr lang="en-US" sz="1200" b="0">
            <a:solidFill>
              <a:srgbClr val="004623"/>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7</xdr:col>
      <xdr:colOff>38768</xdr:colOff>
      <xdr:row>88</xdr:row>
      <xdr:rowOff>12033</xdr:rowOff>
    </xdr:from>
    <xdr:to>
      <xdr:col>13</xdr:col>
      <xdr:colOff>96380</xdr:colOff>
      <xdr:row>99</xdr:row>
      <xdr:rowOff>13150</xdr:rowOff>
    </xdr:to>
    <xdr:grpSp>
      <xdr:nvGrpSpPr>
        <xdr:cNvPr id="292" name="Group 291">
          <a:extLst>
            <a:ext uri="{FF2B5EF4-FFF2-40B4-BE49-F238E27FC236}">
              <a16:creationId xmlns:a16="http://schemas.microsoft.com/office/drawing/2014/main" id="{824FFEED-DFEA-4BDD-B7AC-D3B5FD239F31}"/>
            </a:ext>
          </a:extLst>
        </xdr:cNvPr>
        <xdr:cNvGrpSpPr/>
      </xdr:nvGrpSpPr>
      <xdr:grpSpPr>
        <a:xfrm>
          <a:off x="3132488" y="20334573"/>
          <a:ext cx="3029412" cy="2279497"/>
          <a:chOff x="9291053" y="22699581"/>
          <a:chExt cx="3025402" cy="2273749"/>
        </a:xfrm>
      </xdr:grpSpPr>
      <xdr:grpSp>
        <xdr:nvGrpSpPr>
          <xdr:cNvPr id="293" name="Group 292">
            <a:extLst>
              <a:ext uri="{FF2B5EF4-FFF2-40B4-BE49-F238E27FC236}">
                <a16:creationId xmlns:a16="http://schemas.microsoft.com/office/drawing/2014/main" id="{28F5FFAA-F3B0-49A7-B04D-6E687564992F}"/>
              </a:ext>
            </a:extLst>
          </xdr:cNvPr>
          <xdr:cNvGrpSpPr/>
        </xdr:nvGrpSpPr>
        <xdr:grpSpPr>
          <a:xfrm>
            <a:off x="9291053" y="22699581"/>
            <a:ext cx="3025402" cy="2273749"/>
            <a:chOff x="0" y="-4"/>
            <a:chExt cx="3025942" cy="2274294"/>
          </a:xfrm>
        </xdr:grpSpPr>
        <xdr:sp macro="" textlink="">
          <xdr:nvSpPr>
            <xdr:cNvPr id="297" name="Rectangle: Rounded Corners 296">
              <a:extLst>
                <a:ext uri="{FF2B5EF4-FFF2-40B4-BE49-F238E27FC236}">
                  <a16:creationId xmlns:a16="http://schemas.microsoft.com/office/drawing/2014/main" id="{88D1707B-84AE-4C9C-A923-AC690F261A48}"/>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298" name="Text Box 16">
              <a:extLst>
                <a:ext uri="{FF2B5EF4-FFF2-40B4-BE49-F238E27FC236}">
                  <a16:creationId xmlns:a16="http://schemas.microsoft.com/office/drawing/2014/main" id="{C8D267FF-16B1-4D96-97A0-7D84649BE8B9}"/>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299" name="Text Box 17">
              <a:extLst>
                <a:ext uri="{FF2B5EF4-FFF2-40B4-BE49-F238E27FC236}">
                  <a16:creationId xmlns:a16="http://schemas.microsoft.com/office/drawing/2014/main" id="{C9CACA7A-B13E-435F-8E16-C63D62675A52}"/>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00" name="Oval 299">
              <a:extLst>
                <a:ext uri="{FF2B5EF4-FFF2-40B4-BE49-F238E27FC236}">
                  <a16:creationId xmlns:a16="http://schemas.microsoft.com/office/drawing/2014/main" id="{53EA3FFE-AA31-4833-9937-9FA8718422E8}"/>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01" name="Oval 300">
              <a:extLst>
                <a:ext uri="{FF2B5EF4-FFF2-40B4-BE49-F238E27FC236}">
                  <a16:creationId xmlns:a16="http://schemas.microsoft.com/office/drawing/2014/main" id="{6B1610D7-BECA-43C9-81CC-0EAEC7C5BE4A}"/>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02" name="Text Box 20">
              <a:extLst>
                <a:ext uri="{FF2B5EF4-FFF2-40B4-BE49-F238E27FC236}">
                  <a16:creationId xmlns:a16="http://schemas.microsoft.com/office/drawing/2014/main" id="{851A2163-FF79-44AE-B9BF-F1D92A8EDE26}"/>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03" name="Text Box 21">
              <a:extLst>
                <a:ext uri="{FF2B5EF4-FFF2-40B4-BE49-F238E27FC236}">
                  <a16:creationId xmlns:a16="http://schemas.microsoft.com/office/drawing/2014/main" id="{8294CA22-86BC-4BB4-B449-24194C97C0A2}"/>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294" name="TextBox 293">
            <a:extLst>
              <a:ext uri="{FF2B5EF4-FFF2-40B4-BE49-F238E27FC236}">
                <a16:creationId xmlns:a16="http://schemas.microsoft.com/office/drawing/2014/main" id="{9923B7EC-2ACF-4F2A-96C2-A8195E077DA6}"/>
              </a:ext>
            </a:extLst>
          </xdr:cNvPr>
          <xdr:cNvSpPr txBox="1"/>
        </xdr:nvSpPr>
        <xdr:spPr>
          <a:xfrm>
            <a:off x="9627934"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295" name="TextBox 294">
            <a:extLst>
              <a:ext uri="{FF2B5EF4-FFF2-40B4-BE49-F238E27FC236}">
                <a16:creationId xmlns:a16="http://schemas.microsoft.com/office/drawing/2014/main" id="{4C6D0FD6-4E8D-4A83-AF5C-036DF681069E}"/>
              </a:ext>
            </a:extLst>
          </xdr:cNvPr>
          <xdr:cNvSpPr txBox="1"/>
        </xdr:nvSpPr>
        <xdr:spPr>
          <a:xfrm>
            <a:off x="9658680" y="23315863"/>
            <a:ext cx="2272636" cy="98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700"/>
              </a:lnSpc>
              <a:spcAft>
                <a:spcPts val="300"/>
              </a:spcAft>
            </a:pPr>
            <a:r>
              <a:rPr lang="en-US" sz="1200" b="1" spc="-30">
                <a:solidFill>
                  <a:srgbClr val="2D143C"/>
                </a:solidFill>
                <a:effectLst/>
                <a:latin typeface="Arial" panose="020B0604020202020204" pitchFamily="34" charset="0"/>
                <a:ea typeface="+mn-ea"/>
                <a:cs typeface="Arial" panose="020B0604020202020204" pitchFamily="34" charset="0"/>
              </a:rPr>
              <a:t>"Our immigration</a:t>
            </a:r>
            <a:r>
              <a:rPr lang="en-US" sz="1200" b="1" spc="-30" baseline="0">
                <a:solidFill>
                  <a:srgbClr val="2D143C"/>
                </a:solidFill>
                <a:effectLst/>
                <a:latin typeface="Arial" panose="020B0604020202020204" pitchFamily="34" charset="0"/>
                <a:ea typeface="+mn-ea"/>
                <a:cs typeface="Arial" panose="020B0604020202020204" pitchFamily="34" charset="0"/>
              </a:rPr>
              <a:t> policies failed to stem the tide of lawless entry," said the Indian chief. "Good luck with yours."</a:t>
            </a:r>
            <a:endParaRPr lang="en-US" sz="1300" b="1">
              <a:solidFill>
                <a:srgbClr val="2D143C"/>
              </a:solidFill>
              <a:latin typeface="Arial" panose="020B0604020202020204" pitchFamily="34" charset="0"/>
              <a:cs typeface="Arial" panose="020B0604020202020204" pitchFamily="34" charset="0"/>
            </a:endParaRPr>
          </a:p>
        </xdr:txBody>
      </xdr:sp>
      <xdr:sp macro="" textlink="">
        <xdr:nvSpPr>
          <xdr:cNvPr id="296" name="TextBox 295">
            <a:extLst>
              <a:ext uri="{FF2B5EF4-FFF2-40B4-BE49-F238E27FC236}">
                <a16:creationId xmlns:a16="http://schemas.microsoft.com/office/drawing/2014/main" id="{17AF1566-9523-4EE7-933F-C05C26EE11A3}"/>
              </a:ext>
            </a:extLst>
          </xdr:cNvPr>
          <xdr:cNvSpPr txBox="1"/>
        </xdr:nvSpPr>
        <xdr:spPr>
          <a:xfrm>
            <a:off x="9706804" y="22984326"/>
            <a:ext cx="2185744"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immigration</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0</xdr:col>
      <xdr:colOff>85557</xdr:colOff>
      <xdr:row>88</xdr:row>
      <xdr:rowOff>5350</xdr:rowOff>
    </xdr:from>
    <xdr:to>
      <xdr:col>7</xdr:col>
      <xdr:colOff>22854</xdr:colOff>
      <xdr:row>99</xdr:row>
      <xdr:rowOff>6467</xdr:rowOff>
    </xdr:to>
    <xdr:grpSp>
      <xdr:nvGrpSpPr>
        <xdr:cNvPr id="304" name="Group 303">
          <a:extLst>
            <a:ext uri="{FF2B5EF4-FFF2-40B4-BE49-F238E27FC236}">
              <a16:creationId xmlns:a16="http://schemas.microsoft.com/office/drawing/2014/main" id="{4766EEE1-9E58-4871-A63A-5008C10A6272}"/>
            </a:ext>
          </a:extLst>
        </xdr:cNvPr>
        <xdr:cNvGrpSpPr/>
      </xdr:nvGrpSpPr>
      <xdr:grpSpPr>
        <a:xfrm>
          <a:off x="85557" y="20327890"/>
          <a:ext cx="3031017" cy="2279497"/>
          <a:chOff x="9291053" y="22699581"/>
          <a:chExt cx="3025402" cy="2273749"/>
        </a:xfrm>
      </xdr:grpSpPr>
      <xdr:grpSp>
        <xdr:nvGrpSpPr>
          <xdr:cNvPr id="305" name="Group 304">
            <a:extLst>
              <a:ext uri="{FF2B5EF4-FFF2-40B4-BE49-F238E27FC236}">
                <a16:creationId xmlns:a16="http://schemas.microsoft.com/office/drawing/2014/main" id="{F2CDDE7D-44D8-4CCF-9160-A925AC96CF4D}"/>
              </a:ext>
            </a:extLst>
          </xdr:cNvPr>
          <xdr:cNvGrpSpPr/>
        </xdr:nvGrpSpPr>
        <xdr:grpSpPr>
          <a:xfrm>
            <a:off x="9291053" y="22699581"/>
            <a:ext cx="3025402" cy="2273749"/>
            <a:chOff x="0" y="-4"/>
            <a:chExt cx="3025942" cy="2274294"/>
          </a:xfrm>
        </xdr:grpSpPr>
        <xdr:sp macro="" textlink="">
          <xdr:nvSpPr>
            <xdr:cNvPr id="309" name="Rectangle: Rounded Corners 308">
              <a:extLst>
                <a:ext uri="{FF2B5EF4-FFF2-40B4-BE49-F238E27FC236}">
                  <a16:creationId xmlns:a16="http://schemas.microsoft.com/office/drawing/2014/main" id="{F1851432-E15B-4921-A501-5F2B4D657E6C}"/>
                </a:ext>
              </a:extLst>
            </xdr:cNvPr>
            <xdr:cNvSpPr/>
          </xdr:nvSpPr>
          <xdr:spPr>
            <a:xfrm>
              <a:off x="140677" y="140677"/>
              <a:ext cx="2743688" cy="1969135"/>
            </a:xfrm>
            <a:prstGeom prst="roundRect">
              <a:avLst>
                <a:gd name="adj" fmla="val 888"/>
              </a:avLst>
            </a:prstGeom>
            <a:gradFill flip="none" rotWithShape="1">
              <a:gsLst>
                <a:gs pos="0">
                  <a:schemeClr val="accent1">
                    <a:lumMod val="5000"/>
                    <a:lumOff val="95000"/>
                  </a:schemeClr>
                </a:gs>
                <a:gs pos="67000">
                  <a:srgbClr val="EBDCFF"/>
                </a:gs>
                <a:gs pos="100000">
                  <a:srgbClr val="CC99FF"/>
                </a:gs>
              </a:gsLst>
              <a:path path="circle">
                <a:fillToRect l="50000" t="50000" r="50000" b="50000"/>
              </a:path>
              <a:tileRect/>
            </a:gradFill>
            <a:ln w="203200">
              <a:solidFill>
                <a:srgbClr val="7030A0"/>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10" name="Text Box 16">
              <a:extLst>
                <a:ext uri="{FF2B5EF4-FFF2-40B4-BE49-F238E27FC236}">
                  <a16:creationId xmlns:a16="http://schemas.microsoft.com/office/drawing/2014/main" id="{36EC5E01-9163-43CE-B780-D87C86491ACF}"/>
                </a:ext>
              </a:extLst>
            </xdr:cNvPr>
            <xdr:cNvSpPr txBox="1"/>
          </xdr:nvSpPr>
          <xdr:spPr>
            <a:xfrm>
              <a:off x="99622" y="-4"/>
              <a:ext cx="1462405" cy="31242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Harmony</a:t>
              </a:r>
              <a:r>
                <a:rPr lang="en-US" sz="1800" b="1">
                  <a:ln w="3175" cap="flat" cmpd="sng" algn="ctr">
                    <a:solidFill>
                      <a:srgbClr val="78FFA0"/>
                    </a:solidFill>
                    <a:prstDash val="solid"/>
                    <a:round/>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Politics</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11" name="Text Box 17">
              <a:extLst>
                <a:ext uri="{FF2B5EF4-FFF2-40B4-BE49-F238E27FC236}">
                  <a16:creationId xmlns:a16="http://schemas.microsoft.com/office/drawing/2014/main" id="{D59DC526-D85C-48AB-AED2-C1CD43966040}"/>
                </a:ext>
              </a:extLst>
            </xdr:cNvPr>
            <xdr:cNvSpPr txBox="1"/>
          </xdr:nvSpPr>
          <xdr:spPr>
            <a:xfrm>
              <a:off x="1644609" y="1960031"/>
              <a:ext cx="1340452" cy="270717"/>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18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Value</a:t>
              </a:r>
              <a:r>
                <a:rPr lang="en-US" sz="1800" b="1">
                  <a:ln>
                    <a:noFill/>
                  </a:ln>
                  <a:solidFill>
                    <a:srgbClr val="00B05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 </a:t>
              </a:r>
              <a:r>
                <a:rPr lang="en-US" sz="18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Relating</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12" name="Oval 311">
              <a:extLst>
                <a:ext uri="{FF2B5EF4-FFF2-40B4-BE49-F238E27FC236}">
                  <a16:creationId xmlns:a16="http://schemas.microsoft.com/office/drawing/2014/main" id="{6C57BF62-77EC-4D8F-BAFD-49D8A32301D6}"/>
                </a:ext>
              </a:extLst>
            </xdr:cNvPr>
            <xdr:cNvSpPr>
              <a:spLocks noChangeAspect="1"/>
            </xdr:cNvSpPr>
          </xdr:nvSpPr>
          <xdr:spPr>
            <a:xfrm>
              <a:off x="2568742" y="0"/>
              <a:ext cx="457200" cy="457200"/>
            </a:xfrm>
            <a:prstGeom prst="ellipse">
              <a:avLst/>
            </a:prstGeom>
            <a:solidFill>
              <a:schemeClr val="bg1"/>
            </a:solidFill>
            <a:ln w="3175">
              <a:solidFill>
                <a:srgbClr val="CDAFE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13" name="Oval 312">
              <a:extLst>
                <a:ext uri="{FF2B5EF4-FFF2-40B4-BE49-F238E27FC236}">
                  <a16:creationId xmlns:a16="http://schemas.microsoft.com/office/drawing/2014/main" id="{8446D151-3793-4C74-86EC-3AE9C329F1E3}"/>
                </a:ext>
              </a:extLst>
            </xdr:cNvPr>
            <xdr:cNvSpPr>
              <a:spLocks noChangeAspect="1"/>
            </xdr:cNvSpPr>
          </xdr:nvSpPr>
          <xdr:spPr>
            <a:xfrm>
              <a:off x="0" y="1799492"/>
              <a:ext cx="457200" cy="457200"/>
            </a:xfrm>
            <a:prstGeom prst="ellipse">
              <a:avLst/>
            </a:prstGeom>
            <a:solidFill>
              <a:schemeClr val="bg1"/>
            </a:solidFill>
            <a:ln w="3175">
              <a:solidFill>
                <a:srgbClr val="78FFA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314" name="Text Box 20">
              <a:extLst>
                <a:ext uri="{FF2B5EF4-FFF2-40B4-BE49-F238E27FC236}">
                  <a16:creationId xmlns:a16="http://schemas.microsoft.com/office/drawing/2014/main" id="{0F05AE90-FA3B-4313-859E-6C9F312EBC73}"/>
                </a:ext>
              </a:extLst>
            </xdr:cNvPr>
            <xdr:cNvSpPr txBox="1"/>
          </xdr:nvSpPr>
          <xdr:spPr>
            <a:xfrm>
              <a:off x="2620993" y="50186"/>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w="3175" cap="flat" cmpd="sng" algn="ctr">
                    <a:solidFill>
                      <a:srgbClr val="78FFA0"/>
                    </a:solidFill>
                    <a:prstDash val="solid"/>
                    <a:round/>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H</a:t>
              </a:r>
              <a:r>
                <a:rPr lang="en-US" sz="2400" b="1">
                  <a:ln w="3175" cap="flat" cmpd="sng" algn="ctr">
                    <a:solidFill>
                      <a:srgbClr val="CDAFEB"/>
                    </a:solidFill>
                    <a:prstDash val="solid"/>
                    <a:round/>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P</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sp macro="" textlink="">
          <xdr:nvSpPr>
            <xdr:cNvPr id="315" name="Text Box 21">
              <a:extLst>
                <a:ext uri="{FF2B5EF4-FFF2-40B4-BE49-F238E27FC236}">
                  <a16:creationId xmlns:a16="http://schemas.microsoft.com/office/drawing/2014/main" id="{9640BCA3-872D-4258-8A8B-39615AF6FBB6}"/>
                </a:ext>
              </a:extLst>
            </xdr:cNvPr>
            <xdr:cNvSpPr txBox="1"/>
          </xdr:nvSpPr>
          <xdr:spPr>
            <a:xfrm>
              <a:off x="42673" y="1862810"/>
              <a:ext cx="365760" cy="411480"/>
            </a:xfrm>
            <a:prstGeom prst="rect">
              <a:avLst/>
            </a:prstGeom>
            <a:noFill/>
            <a:ln>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lgn="ctr">
                <a:spcBef>
                  <a:spcPts val="0"/>
                </a:spcBef>
                <a:spcAft>
                  <a:spcPts val="0"/>
                </a:spcAft>
              </a:pPr>
              <a:r>
                <a:rPr lang="en-US" sz="2400" b="1">
                  <a:ln>
                    <a:noFill/>
                  </a:ln>
                  <a:solidFill>
                    <a:srgbClr val="AFFFC8"/>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V</a:t>
              </a:r>
              <a:r>
                <a:rPr lang="en-US" sz="2400" b="1">
                  <a:ln>
                    <a:noFill/>
                  </a:ln>
                  <a:solidFill>
                    <a:srgbClr val="DCC8F0"/>
                  </a:solidFill>
                  <a:effectLst>
                    <a:outerShdw blurRad="63500" sx="102000" sy="102000" algn="ctr">
                      <a:srgbClr val="000000">
                        <a:alpha val="40000"/>
                      </a:srgbClr>
                    </a:outerShdw>
                  </a:effectLst>
                  <a:latin typeface="Franklin Gothic Demi Cond" panose="020B0706030402020204" pitchFamily="34" charset="0"/>
                  <a:ea typeface="Times New Roman" panose="02020603050405020304" pitchFamily="18" charset="0"/>
                  <a:cs typeface="Times New Roman" panose="02020603050405020304" pitchFamily="18" charset="0"/>
                </a:rPr>
                <a:t>R</a:t>
              </a:r>
              <a:endParaRPr lang="en-US" sz="1100">
                <a:effectLst/>
                <a:latin typeface="Cambria Math" panose="02040503050406030204" pitchFamily="18" charset="0"/>
                <a:ea typeface="Times New Roman" panose="02020603050405020304" pitchFamily="18" charset="0"/>
                <a:cs typeface="Times New Roman" panose="02020603050405020304" pitchFamily="18" charset="0"/>
              </a:endParaRPr>
            </a:p>
          </xdr:txBody>
        </xdr:sp>
      </xdr:grpSp>
      <xdr:sp macro="" textlink="">
        <xdr:nvSpPr>
          <xdr:cNvPr id="306" name="TextBox 305">
            <a:extLst>
              <a:ext uri="{FF2B5EF4-FFF2-40B4-BE49-F238E27FC236}">
                <a16:creationId xmlns:a16="http://schemas.microsoft.com/office/drawing/2014/main" id="{161ACB87-76AF-4CCA-97C2-D2D00BDAFCA0}"/>
              </a:ext>
            </a:extLst>
          </xdr:cNvPr>
          <xdr:cNvSpPr txBox="1"/>
        </xdr:nvSpPr>
        <xdr:spPr>
          <a:xfrm>
            <a:off x="9627934" y="24379988"/>
            <a:ext cx="237744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lnSpc>
                <a:spcPts val="1000"/>
              </a:lnSpc>
            </a:pPr>
            <a:r>
              <a:rPr lang="en-US" sz="1000" b="0">
                <a:solidFill>
                  <a:srgbClr val="2D143C"/>
                </a:solidFill>
                <a:effectLst/>
                <a:latin typeface="+mn-lt"/>
                <a:ea typeface="+mn-ea"/>
                <a:cs typeface="Arial" panose="020B0604020202020204" pitchFamily="34" charset="0"/>
              </a:rPr>
              <a:t>Harmonize our politics to each other's needs. Go to</a:t>
            </a:r>
            <a:r>
              <a:rPr lang="en-US" sz="1000" b="0" baseline="0">
                <a:solidFill>
                  <a:srgbClr val="2D143C"/>
                </a:solidFill>
                <a:effectLst/>
                <a:latin typeface="+mn-lt"/>
                <a:ea typeface="+mn-ea"/>
                <a:cs typeface="Arial" panose="020B0604020202020204" pitchFamily="34" charset="0"/>
              </a:rPr>
              <a:t> </a:t>
            </a:r>
            <a:r>
              <a:rPr lang="en-US" sz="1000" b="0" spc="-10" baseline="0">
                <a:solidFill>
                  <a:srgbClr val="2D143C"/>
                </a:solidFill>
                <a:effectLst/>
                <a:latin typeface="+mn-lt"/>
                <a:ea typeface="+mn-ea"/>
                <a:cs typeface="Arial" panose="020B0604020202020204" pitchFamily="34" charset="0"/>
              </a:rPr>
              <a:t>https://www.valuerelating.com/sttp-hp</a:t>
            </a:r>
            <a:endParaRPr lang="en-US" sz="1000" b="0" spc="-10" baseline="0">
              <a:solidFill>
                <a:srgbClr val="2D143C"/>
              </a:solidFill>
              <a:latin typeface="+mn-lt"/>
              <a:cs typeface="Arial" panose="020B0604020202020204" pitchFamily="34" charset="0"/>
            </a:endParaRPr>
          </a:p>
        </xdr:txBody>
      </xdr:sp>
      <xdr:sp macro="" textlink="">
        <xdr:nvSpPr>
          <xdr:cNvPr id="307" name="TextBox 306">
            <a:extLst>
              <a:ext uri="{FF2B5EF4-FFF2-40B4-BE49-F238E27FC236}">
                <a16:creationId xmlns:a16="http://schemas.microsoft.com/office/drawing/2014/main" id="{C223F9C5-0FD3-4C96-A3E8-6C2576C0FA10}"/>
              </a:ext>
            </a:extLst>
          </xdr:cNvPr>
          <xdr:cNvSpPr txBox="1"/>
        </xdr:nvSpPr>
        <xdr:spPr>
          <a:xfrm>
            <a:off x="9643974" y="23306507"/>
            <a:ext cx="2302048" cy="1011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700"/>
              </a:lnSpc>
              <a:spcAft>
                <a:spcPts val="300"/>
              </a:spcAft>
            </a:pPr>
            <a:r>
              <a:rPr lang="en-US" sz="1300" b="1" spc="-30">
                <a:solidFill>
                  <a:srgbClr val="2D143C"/>
                </a:solidFill>
                <a:effectLst/>
                <a:latin typeface="Arial" panose="020B0604020202020204" pitchFamily="34" charset="0"/>
                <a:ea typeface="+mn-ea"/>
                <a:cs typeface="Arial" panose="020B0604020202020204" pitchFamily="34" charset="0"/>
              </a:rPr>
              <a:t>If the invisible hand of the market ever became visible, I'd</a:t>
            </a:r>
            <a:r>
              <a:rPr lang="en-US" sz="1300" b="1" spc="-30" baseline="0">
                <a:solidFill>
                  <a:srgbClr val="2D143C"/>
                </a:solidFill>
                <a:effectLst/>
                <a:latin typeface="Arial" panose="020B0604020202020204" pitchFamily="34" charset="0"/>
                <a:ea typeface="+mn-ea"/>
                <a:cs typeface="Arial" panose="020B0604020202020204" pitchFamily="34" charset="0"/>
              </a:rPr>
              <a:t> expect to see it pointing at me its middle finger.</a:t>
            </a:r>
            <a:endParaRPr lang="en-US" sz="1300" b="1">
              <a:solidFill>
                <a:srgbClr val="2D143C"/>
              </a:solidFill>
              <a:latin typeface="Arial" panose="020B0604020202020204" pitchFamily="34" charset="0"/>
              <a:cs typeface="Arial" panose="020B0604020202020204" pitchFamily="34" charset="0"/>
            </a:endParaRPr>
          </a:p>
        </xdr:txBody>
      </xdr:sp>
      <xdr:sp macro="" textlink="">
        <xdr:nvSpPr>
          <xdr:cNvPr id="308" name="TextBox 307">
            <a:extLst>
              <a:ext uri="{FF2B5EF4-FFF2-40B4-BE49-F238E27FC236}">
                <a16:creationId xmlns:a16="http://schemas.microsoft.com/office/drawing/2014/main" id="{64544E58-35DD-45D5-829C-4C18407379B4}"/>
              </a:ext>
            </a:extLst>
          </xdr:cNvPr>
          <xdr:cNvSpPr txBox="1"/>
        </xdr:nvSpPr>
        <xdr:spPr>
          <a:xfrm>
            <a:off x="9542376" y="22984326"/>
            <a:ext cx="2514600" cy="33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0" rIns="182880" bIns="0" rtlCol="0" anchor="t"/>
          <a:lstStyle/>
          <a:p>
            <a:pPr algn="ctr">
              <a:lnSpc>
                <a:spcPts val="1000"/>
              </a:lnSpc>
            </a:pPr>
            <a:r>
              <a:rPr lang="en-US" sz="1050" b="0">
                <a:solidFill>
                  <a:srgbClr val="2D143C"/>
                </a:solidFill>
                <a:effectLst/>
                <a:latin typeface="+mn-lt"/>
                <a:ea typeface="+mn-ea"/>
                <a:cs typeface="Arial" panose="020B0604020202020204" pitchFamily="34" charset="0"/>
              </a:rPr>
              <a:t>Humorize our politics, if asked your</a:t>
            </a:r>
            <a:r>
              <a:rPr lang="en-US" sz="1050" b="0" baseline="0">
                <a:solidFill>
                  <a:srgbClr val="2D143C"/>
                </a:solidFill>
                <a:effectLst/>
                <a:latin typeface="+mn-lt"/>
                <a:ea typeface="+mn-ea"/>
                <a:cs typeface="Arial" panose="020B0604020202020204" pitchFamily="34" charset="0"/>
              </a:rPr>
              <a:t> stance on economic policy</a:t>
            </a:r>
            <a:r>
              <a:rPr lang="en-US" sz="1050" b="0">
                <a:solidFill>
                  <a:srgbClr val="2D143C"/>
                </a:solidFill>
                <a:effectLst/>
                <a:latin typeface="+mn-lt"/>
                <a:ea typeface="+mn-ea"/>
                <a:cs typeface="Arial" panose="020B0604020202020204" pitchFamily="34" charset="0"/>
              </a:rPr>
              <a:t>:</a:t>
            </a:r>
            <a:endParaRPr lang="en-US" sz="1050" b="0" spc="-10" baseline="0">
              <a:solidFill>
                <a:srgbClr val="2D143C"/>
              </a:solidFill>
              <a:latin typeface="+mn-lt"/>
              <a:cs typeface="Arial" panose="020B0604020202020204" pitchFamily="34" charset="0"/>
            </a:endParaRPr>
          </a:p>
        </xdr:txBody>
      </xdr:sp>
    </xdr:grpSp>
    <xdr:clientData/>
  </xdr:twoCellAnchor>
  <xdr:twoCellAnchor>
    <xdr:from>
      <xdr:col>15</xdr:col>
      <xdr:colOff>32085</xdr:colOff>
      <xdr:row>61</xdr:row>
      <xdr:rowOff>53474</xdr:rowOff>
    </xdr:from>
    <xdr:to>
      <xdr:col>27</xdr:col>
      <xdr:colOff>25402</xdr:colOff>
      <xdr:row>71</xdr:row>
      <xdr:rowOff>13369</xdr:rowOff>
    </xdr:to>
    <xdr:sp macro="" textlink="">
      <xdr:nvSpPr>
        <xdr:cNvPr id="318" name="TextBox 317">
          <a:extLst>
            <a:ext uri="{FF2B5EF4-FFF2-40B4-BE49-F238E27FC236}">
              <a16:creationId xmlns:a16="http://schemas.microsoft.com/office/drawing/2014/main" id="{56163F58-384B-4BE8-9970-0F7CF3E8A379}"/>
            </a:ext>
          </a:extLst>
        </xdr:cNvPr>
        <xdr:cNvSpPr txBox="1"/>
      </xdr:nvSpPr>
      <xdr:spPr>
        <a:xfrm>
          <a:off x="6328611" y="14932527"/>
          <a:ext cx="5928896" cy="177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Love seems to be the underappreciated answer</a:t>
          </a:r>
        </a:p>
        <a:p>
          <a:pPr>
            <a:spcBef>
              <a:spcPts val="600"/>
            </a:spcBef>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Without </a:t>
          </a: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or something like it, political leaders and thought leaders grope mostly in the dark. They tend to perpetuate political generalizations filled with errors, as any generalization easily overlooks your specifics. Which fuels hate.</a:t>
          </a:r>
        </a:p>
        <a:p>
          <a:pPr>
            <a:spcBef>
              <a:spcPts val="600"/>
            </a:spcBef>
          </a:pPr>
          <a:r>
            <a:rPr lang="en-US" sz="1200" b="0" baseline="0">
              <a:ln>
                <a:solidFill>
                  <a:srgbClr val="004623"/>
                </a:solidFill>
              </a:ln>
              <a:solidFill>
                <a:srgbClr val="004623"/>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hands you the tools these leaders need. Imagine how responsive you would be to a leader who finally listens and affirms to the needs across the political spectrum. Now imagine you being the change agent these leaders require to spread such harmonizing love. And now imagined being paid for it.</a:t>
          </a:r>
        </a:p>
      </xdr:txBody>
    </xdr:sp>
    <xdr:clientData/>
  </xdr:twoCellAnchor>
  <xdr:twoCellAnchor>
    <xdr:from>
      <xdr:col>14</xdr:col>
      <xdr:colOff>45229</xdr:colOff>
      <xdr:row>53</xdr:row>
      <xdr:rowOff>80211</xdr:rowOff>
    </xdr:from>
    <xdr:to>
      <xdr:col>26</xdr:col>
      <xdr:colOff>450516</xdr:colOff>
      <xdr:row>59</xdr:row>
      <xdr:rowOff>231812</xdr:rowOff>
    </xdr:to>
    <xdr:grpSp>
      <xdr:nvGrpSpPr>
        <xdr:cNvPr id="45" name="Group 44">
          <a:extLst>
            <a:ext uri="{FF2B5EF4-FFF2-40B4-BE49-F238E27FC236}">
              <a16:creationId xmlns:a16="http://schemas.microsoft.com/office/drawing/2014/main" id="{3FC5DFB4-C1EB-4921-8B5A-908E08451B5F}"/>
            </a:ext>
          </a:extLst>
        </xdr:cNvPr>
        <xdr:cNvGrpSpPr/>
      </xdr:nvGrpSpPr>
      <xdr:grpSpPr>
        <a:xfrm>
          <a:off x="6232669" y="12858951"/>
          <a:ext cx="5975507" cy="1660361"/>
          <a:chOff x="6221440" y="13067628"/>
          <a:chExt cx="5966550" cy="1675601"/>
        </a:xfrm>
      </xdr:grpSpPr>
      <xdr:sp macro="" textlink="">
        <xdr:nvSpPr>
          <xdr:cNvPr id="317" name="TextBox 316">
            <a:extLst>
              <a:ext uri="{FF2B5EF4-FFF2-40B4-BE49-F238E27FC236}">
                <a16:creationId xmlns:a16="http://schemas.microsoft.com/office/drawing/2014/main" id="{D8C743DD-263C-4E76-B6E3-10238B90137A}"/>
              </a:ext>
            </a:extLst>
          </xdr:cNvPr>
          <xdr:cNvSpPr txBox="1"/>
        </xdr:nvSpPr>
        <xdr:spPr>
          <a:xfrm>
            <a:off x="6244390" y="13067628"/>
            <a:ext cx="5943600" cy="245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700" b="0" spc="100" baseline="0">
                <a:ln>
                  <a:solidFill>
                    <a:srgbClr val="FF0066"/>
                  </a:solidFill>
                </a:ln>
                <a:solidFill>
                  <a:srgbClr val="C00000"/>
                </a:solidFill>
                <a:latin typeface="Tahoma" panose="020B0604030504040204" pitchFamily="34" charset="0"/>
                <a:ea typeface="Tahoma" panose="020B0604030504040204" pitchFamily="34" charset="0"/>
                <a:cs typeface="Tahoma" panose="020B0604030504040204" pitchFamily="34" charset="0"/>
              </a:rPr>
              <a:t>The competition that matters most is who loves more.</a:t>
            </a:r>
          </a:p>
        </xdr:txBody>
      </xdr:sp>
      <xdr:grpSp>
        <xdr:nvGrpSpPr>
          <xdr:cNvPr id="44" name="Group 43">
            <a:extLst>
              <a:ext uri="{FF2B5EF4-FFF2-40B4-BE49-F238E27FC236}">
                <a16:creationId xmlns:a16="http://schemas.microsoft.com/office/drawing/2014/main" id="{C1C211AC-6CB0-49A8-BC5E-FDE8D4666B28}"/>
              </a:ext>
            </a:extLst>
          </xdr:cNvPr>
          <xdr:cNvGrpSpPr/>
        </xdr:nvGrpSpPr>
        <xdr:grpSpPr>
          <a:xfrm>
            <a:off x="6269787" y="13280189"/>
            <a:ext cx="5858043" cy="1463040"/>
            <a:chOff x="6269787" y="13280189"/>
            <a:chExt cx="5858043" cy="1463040"/>
          </a:xfrm>
        </xdr:grpSpPr>
        <xdr:sp macro="" textlink="">
          <xdr:nvSpPr>
            <xdr:cNvPr id="319" name="TextBox 318">
              <a:extLst>
                <a:ext uri="{FF2B5EF4-FFF2-40B4-BE49-F238E27FC236}">
                  <a16:creationId xmlns:a16="http://schemas.microsoft.com/office/drawing/2014/main" id="{70691BB5-56F9-47B7-9535-E51547F9A867}"/>
                </a:ext>
              </a:extLst>
            </xdr:cNvPr>
            <xdr:cNvSpPr txBox="1"/>
          </xdr:nvSpPr>
          <xdr:spPr>
            <a:xfrm>
              <a:off x="6269787" y="13280189"/>
              <a:ext cx="27432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0800" b="0" baseline="0">
                  <a:ln>
                    <a:solidFill>
                      <a:schemeClr val="accent4">
                        <a:lumMod val="20000"/>
                        <a:lumOff val="80000"/>
                      </a:schemeClr>
                    </a:solidFill>
                  </a:ln>
                  <a:gradFill flip="none" rotWithShape="1">
                    <a:gsLst>
                      <a:gs pos="50000">
                        <a:schemeClr val="accent2">
                          <a:lumMod val="60000"/>
                          <a:lumOff val="40000"/>
                          <a:alpha val="50000"/>
                        </a:schemeClr>
                      </a:gs>
                      <a:gs pos="0">
                        <a:schemeClr val="accent2">
                          <a:lumMod val="60000"/>
                          <a:lumOff val="40000"/>
                          <a:alpha val="60000"/>
                        </a:schemeClr>
                      </a:gs>
                      <a:gs pos="100000">
                        <a:schemeClr val="accent2">
                          <a:lumMod val="20000"/>
                          <a:lumOff val="80000"/>
                          <a:alpha val="80000"/>
                        </a:schemeClr>
                      </a:gs>
                    </a:gsLst>
                    <a:lin ang="5400000" scaled="1"/>
                    <a:tileRect/>
                  </a:gradFill>
                  <a:effectLst>
                    <a:glow rad="50800">
                      <a:schemeClr val="accent2">
                        <a:lumMod val="40000"/>
                        <a:lumOff val="60000"/>
                        <a:alpha val="30000"/>
                      </a:schemeClr>
                    </a:glow>
                  </a:effectLst>
                  <a:latin typeface="Impact" panose="020B0806030902050204" pitchFamily="34" charset="0"/>
                  <a:ea typeface="Tahoma" panose="020B0604030504040204" pitchFamily="34" charset="0"/>
                  <a:cs typeface="Tahoma" panose="020B0604030504040204" pitchFamily="34" charset="0"/>
                </a:rPr>
                <a:t>HATE</a:t>
              </a:r>
            </a:p>
          </xdr:txBody>
        </xdr:sp>
        <xdr:sp macro="" textlink="">
          <xdr:nvSpPr>
            <xdr:cNvPr id="320" name="TextBox 319">
              <a:extLst>
                <a:ext uri="{FF2B5EF4-FFF2-40B4-BE49-F238E27FC236}">
                  <a16:creationId xmlns:a16="http://schemas.microsoft.com/office/drawing/2014/main" id="{08956AFC-9DCE-4085-91B1-164F02B8E112}"/>
                </a:ext>
              </a:extLst>
            </xdr:cNvPr>
            <xdr:cNvSpPr txBox="1"/>
          </xdr:nvSpPr>
          <xdr:spPr>
            <a:xfrm>
              <a:off x="9384630" y="13280189"/>
              <a:ext cx="2743200" cy="146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0800" b="0" baseline="0">
                  <a:ln>
                    <a:solidFill>
                      <a:srgbClr val="FFCCCC"/>
                    </a:solidFill>
                  </a:ln>
                  <a:gradFill flip="none" rotWithShape="1">
                    <a:gsLst>
                      <a:gs pos="0">
                        <a:srgbClr val="FF6699">
                          <a:alpha val="41000"/>
                        </a:srgbClr>
                      </a:gs>
                      <a:gs pos="50000">
                        <a:srgbClr val="FF0066">
                          <a:alpha val="25000"/>
                        </a:srgbClr>
                      </a:gs>
                      <a:gs pos="100000">
                        <a:srgbClr val="FFCCCC">
                          <a:alpha val="80000"/>
                        </a:srgbClr>
                      </a:gs>
                    </a:gsLst>
                    <a:lin ang="16200000" scaled="1"/>
                    <a:tileRect/>
                  </a:gradFill>
                  <a:effectLst>
                    <a:glow rad="50800">
                      <a:srgbClr val="FF0066">
                        <a:alpha val="30000"/>
                      </a:srgbClr>
                    </a:glow>
                  </a:effectLst>
                  <a:latin typeface="Impact" panose="020B0806030902050204" pitchFamily="34" charset="0"/>
                  <a:ea typeface="Tahoma" panose="020B0604030504040204" pitchFamily="34" charset="0"/>
                  <a:cs typeface="Tahoma" panose="020B0604030504040204" pitchFamily="34" charset="0"/>
                </a:rPr>
                <a:t>LOVE</a:t>
              </a:r>
            </a:p>
          </xdr:txBody>
        </xdr:sp>
        <xdr:sp macro="" textlink="">
          <xdr:nvSpPr>
            <xdr:cNvPr id="321" name="TextBox 320">
              <a:extLst>
                <a:ext uri="{FF2B5EF4-FFF2-40B4-BE49-F238E27FC236}">
                  <a16:creationId xmlns:a16="http://schemas.microsoft.com/office/drawing/2014/main" id="{0801A241-ED1D-4D12-9E75-0D05BB999FC0}"/>
                </a:ext>
              </a:extLst>
            </xdr:cNvPr>
            <xdr:cNvSpPr txBox="1"/>
          </xdr:nvSpPr>
          <xdr:spPr>
            <a:xfrm>
              <a:off x="8983578" y="13766797"/>
              <a:ext cx="516019" cy="617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4000" b="0" baseline="0">
                  <a:ln>
                    <a:solidFill>
                      <a:schemeClr val="tx1">
                        <a:lumMod val="50000"/>
                        <a:lumOff val="50000"/>
                        <a:alpha val="50000"/>
                      </a:schemeClr>
                    </a:solidFill>
                  </a:ln>
                  <a:solidFill>
                    <a:schemeClr val="bg1">
                      <a:lumMod val="65000"/>
                      <a:alpha val="34000"/>
                    </a:schemeClr>
                  </a:solidFill>
                  <a:effectLst>
                    <a:glow rad="76200">
                      <a:schemeClr val="bg1">
                        <a:lumMod val="75000"/>
                        <a:alpha val="60000"/>
                      </a:schemeClr>
                    </a:glow>
                  </a:effectLst>
                  <a:latin typeface="Impact" panose="020B0806030902050204" pitchFamily="34" charset="0"/>
                  <a:ea typeface="Tahoma" panose="020B0604030504040204" pitchFamily="34" charset="0"/>
                  <a:cs typeface="Tahoma" panose="020B0604030504040204" pitchFamily="34" charset="0"/>
                </a:rPr>
                <a:t>or</a:t>
              </a:r>
            </a:p>
          </xdr:txBody>
        </xdr:sp>
      </xdr:grpSp>
      <xdr:sp macro="" textlink="">
        <xdr:nvSpPr>
          <xdr:cNvPr id="322" name="TextBox 321">
            <a:extLst>
              <a:ext uri="{FF2B5EF4-FFF2-40B4-BE49-F238E27FC236}">
                <a16:creationId xmlns:a16="http://schemas.microsoft.com/office/drawing/2014/main" id="{3901E80A-3F6E-430B-85F4-DD5D053A3D2A}"/>
              </a:ext>
            </a:extLst>
          </xdr:cNvPr>
          <xdr:cNvSpPr txBox="1"/>
        </xdr:nvSpPr>
        <xdr:spPr>
          <a:xfrm rot="172511">
            <a:off x="6517107" y="13601031"/>
            <a:ext cx="2359527"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chemeClr val="accent4">
                      <a:lumMod val="50000"/>
                      <a:alpha val="50000"/>
                    </a:schemeClr>
                  </a:solidFill>
                </a:ln>
                <a:solidFill>
                  <a:schemeClr val="accent4">
                    <a:lumMod val="75000"/>
                    <a:alpha val="2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PROVE THEM WRONG</a:t>
            </a:r>
          </a:p>
        </xdr:txBody>
      </xdr:sp>
      <xdr:sp macro="" textlink="">
        <xdr:nvSpPr>
          <xdr:cNvPr id="323" name="TextBox 322">
            <a:extLst>
              <a:ext uri="{FF2B5EF4-FFF2-40B4-BE49-F238E27FC236}">
                <a16:creationId xmlns:a16="http://schemas.microsoft.com/office/drawing/2014/main" id="{E67B788A-2C55-456B-BFE1-3578593F3237}"/>
              </a:ext>
            </a:extLst>
          </xdr:cNvPr>
          <xdr:cNvSpPr txBox="1"/>
        </xdr:nvSpPr>
        <xdr:spPr>
          <a:xfrm rot="21358142">
            <a:off x="6221440" y="14374367"/>
            <a:ext cx="3134306"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chemeClr val="accent4">
                      <a:lumMod val="50000"/>
                      <a:alpha val="50000"/>
                    </a:schemeClr>
                  </a:solidFill>
                </a:ln>
                <a:solidFill>
                  <a:schemeClr val="accent4">
                    <a:lumMod val="75000"/>
                    <a:alpha val="2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DENOUNCE THEM AS STUPID</a:t>
            </a:r>
          </a:p>
        </xdr:txBody>
      </xdr:sp>
      <xdr:sp macro="" textlink="">
        <xdr:nvSpPr>
          <xdr:cNvPr id="324" name="TextBox 323">
            <a:extLst>
              <a:ext uri="{FF2B5EF4-FFF2-40B4-BE49-F238E27FC236}">
                <a16:creationId xmlns:a16="http://schemas.microsoft.com/office/drawing/2014/main" id="{DD3C53D9-3314-46BB-8D11-FC14B0BADB4D}"/>
              </a:ext>
            </a:extLst>
          </xdr:cNvPr>
          <xdr:cNvSpPr txBox="1"/>
        </xdr:nvSpPr>
        <xdr:spPr>
          <a:xfrm rot="21126775">
            <a:off x="6441299" y="14020345"/>
            <a:ext cx="2080482" cy="411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400"/>
              </a:lnSpc>
            </a:pPr>
            <a:r>
              <a:rPr lang="en-US" sz="1600" b="1" baseline="0">
                <a:ln>
                  <a:solidFill>
                    <a:schemeClr val="accent4">
                      <a:lumMod val="50000"/>
                      <a:alpha val="50000"/>
                    </a:schemeClr>
                  </a:solidFill>
                </a:ln>
                <a:solidFill>
                  <a:schemeClr val="accent4">
                    <a:lumMod val="75000"/>
                    <a:alpha val="25000"/>
                  </a:schemeClr>
                </a:solidFill>
                <a:effectLst>
                  <a:glow rad="38100">
                    <a:srgbClr val="FFC000">
                      <a:alpha val="50000"/>
                    </a:srgbClr>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CLAIM ONLY YOUR SIDE IS RIGHT</a:t>
            </a:r>
          </a:p>
        </xdr:txBody>
      </xdr:sp>
      <xdr:sp macro="" textlink="">
        <xdr:nvSpPr>
          <xdr:cNvPr id="325" name="TextBox 324">
            <a:extLst>
              <a:ext uri="{FF2B5EF4-FFF2-40B4-BE49-F238E27FC236}">
                <a16:creationId xmlns:a16="http://schemas.microsoft.com/office/drawing/2014/main" id="{02E42B32-AEF2-491C-8ECA-A855EA85DA97}"/>
              </a:ext>
            </a:extLst>
          </xdr:cNvPr>
          <xdr:cNvSpPr txBox="1"/>
        </xdr:nvSpPr>
        <xdr:spPr>
          <a:xfrm rot="21420000">
            <a:off x="9468682" y="13601031"/>
            <a:ext cx="2686064"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rgbClr val="FF0066">
                      <a:alpha val="50000"/>
                    </a:srgbClr>
                  </a:solidFill>
                </a:ln>
                <a:solidFill>
                  <a:srgbClr val="C00000">
                    <a:alpha val="25000"/>
                  </a:srgbClr>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PROVE YOU LISTEN MORE</a:t>
            </a:r>
          </a:p>
        </xdr:txBody>
      </xdr:sp>
      <xdr:sp macro="" textlink="">
        <xdr:nvSpPr>
          <xdr:cNvPr id="326" name="TextBox 325">
            <a:extLst>
              <a:ext uri="{FF2B5EF4-FFF2-40B4-BE49-F238E27FC236}">
                <a16:creationId xmlns:a16="http://schemas.microsoft.com/office/drawing/2014/main" id="{E824BE58-B6D5-47E5-983E-070B158D760F}"/>
              </a:ext>
            </a:extLst>
          </xdr:cNvPr>
          <xdr:cNvSpPr txBox="1"/>
        </xdr:nvSpPr>
        <xdr:spPr>
          <a:xfrm rot="240000">
            <a:off x="9452017" y="14407788"/>
            <a:ext cx="2448312" cy="315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600" b="1" baseline="0">
                <a:ln>
                  <a:solidFill>
                    <a:srgbClr val="FF0066">
                      <a:alpha val="50000"/>
                    </a:srgbClr>
                  </a:solidFill>
                </a:ln>
                <a:solidFill>
                  <a:srgbClr val="C00000">
                    <a:alpha val="25000"/>
                  </a:srgbClr>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AFFIRM MORE NEEDS</a:t>
            </a:r>
          </a:p>
        </xdr:txBody>
      </xdr:sp>
      <xdr:sp macro="" textlink="">
        <xdr:nvSpPr>
          <xdr:cNvPr id="327" name="TextBox 326">
            <a:extLst>
              <a:ext uri="{FF2B5EF4-FFF2-40B4-BE49-F238E27FC236}">
                <a16:creationId xmlns:a16="http://schemas.microsoft.com/office/drawing/2014/main" id="{48AA22D4-A7C7-4687-98A1-5CC5CCF9B94B}"/>
              </a:ext>
            </a:extLst>
          </xdr:cNvPr>
          <xdr:cNvSpPr txBox="1"/>
        </xdr:nvSpPr>
        <xdr:spPr>
          <a:xfrm rot="480000">
            <a:off x="10022680" y="14067135"/>
            <a:ext cx="2056456" cy="411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400"/>
              </a:lnSpc>
            </a:pPr>
            <a:r>
              <a:rPr lang="en-US" sz="1600" b="1" baseline="0">
                <a:ln>
                  <a:solidFill>
                    <a:srgbClr val="FF0066">
                      <a:alpha val="50000"/>
                    </a:srgbClr>
                  </a:solidFill>
                </a:ln>
                <a:solidFill>
                  <a:srgbClr val="C00000">
                    <a:alpha val="25000"/>
                  </a:srgbClr>
                </a:solidFill>
                <a:effectLst>
                  <a:glow rad="38100">
                    <a:srgbClr val="FFCCCC"/>
                  </a:glow>
                  <a:innerShdw blurRad="114300">
                    <a:prstClr val="black"/>
                  </a:innerShdw>
                </a:effectLst>
                <a:latin typeface="Tahoma" panose="020B0604030504040204" pitchFamily="34" charset="0"/>
                <a:ea typeface="Tahoma" panose="020B0604030504040204" pitchFamily="34" charset="0"/>
                <a:cs typeface="Tahoma" panose="020B0604030504040204" pitchFamily="34" charset="0"/>
              </a:rPr>
              <a:t>OFFER MORE THAN THEY WILL OFFER</a:t>
            </a:r>
          </a:p>
        </xdr:txBody>
      </xdr:sp>
    </xdr:grpSp>
    <xdr:clientData/>
  </xdr:twoCellAnchor>
  <xdr:twoCellAnchor>
    <xdr:from>
      <xdr:col>1</xdr:col>
      <xdr:colOff>0</xdr:colOff>
      <xdr:row>281</xdr:row>
      <xdr:rowOff>193840</xdr:rowOff>
    </xdr:from>
    <xdr:to>
      <xdr:col>12</xdr:col>
      <xdr:colOff>493395</xdr:colOff>
      <xdr:row>288</xdr:row>
      <xdr:rowOff>46789</xdr:rowOff>
    </xdr:to>
    <xdr:sp macro="" textlink="">
      <xdr:nvSpPr>
        <xdr:cNvPr id="330" name="TextBox 329">
          <a:extLst>
            <a:ext uri="{FF2B5EF4-FFF2-40B4-BE49-F238E27FC236}">
              <a16:creationId xmlns:a16="http://schemas.microsoft.com/office/drawing/2014/main" id="{E00D48D5-C1B0-4805-8D50-EE342F6BD3BE}"/>
            </a:ext>
          </a:extLst>
        </xdr:cNvPr>
        <xdr:cNvSpPr txBox="1"/>
      </xdr:nvSpPr>
      <xdr:spPr>
        <a:xfrm>
          <a:off x="120316" y="58473472"/>
          <a:ext cx="5934342" cy="1122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Two types</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For candidates seeking office, we tailor </a:t>
          </a:r>
          <a:r>
            <a:rPr lang="en-US" sz="1200" b="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Harmony Politics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to help them reach the general population voter. For those already in office, we help them connect with specific needs of their constituent across the political spectrum. At least this is how we envision this new service. Early grassroots leaders can shape this to meet the need.</a:t>
          </a:r>
        </a:p>
      </xdr:txBody>
    </xdr:sp>
    <xdr:clientData/>
  </xdr:twoCellAnchor>
  <xdr:twoCellAnchor>
    <xdr:from>
      <xdr:col>0</xdr:col>
      <xdr:colOff>100264</xdr:colOff>
      <xdr:row>350</xdr:row>
      <xdr:rowOff>26736</xdr:rowOff>
    </xdr:from>
    <xdr:to>
      <xdr:col>12</xdr:col>
      <xdr:colOff>391161</xdr:colOff>
      <xdr:row>354</xdr:row>
      <xdr:rowOff>17378</xdr:rowOff>
    </xdr:to>
    <xdr:grpSp>
      <xdr:nvGrpSpPr>
        <xdr:cNvPr id="52" name="Group 51">
          <a:extLst>
            <a:ext uri="{FF2B5EF4-FFF2-40B4-BE49-F238E27FC236}">
              <a16:creationId xmlns:a16="http://schemas.microsoft.com/office/drawing/2014/main" id="{0189D9E1-5614-4D86-AE63-1AFB720CFE81}"/>
            </a:ext>
          </a:extLst>
        </xdr:cNvPr>
        <xdr:cNvGrpSpPr/>
      </xdr:nvGrpSpPr>
      <xdr:grpSpPr>
        <a:xfrm>
          <a:off x="100264" y="70709856"/>
          <a:ext cx="5861117" cy="691682"/>
          <a:chOff x="120316" y="64108263"/>
          <a:chExt cx="5852160" cy="685800"/>
        </a:xfrm>
      </xdr:grpSpPr>
      <xdr:sp macro="" textlink="">
        <xdr:nvSpPr>
          <xdr:cNvPr id="351" name="Rectangle: Rounded Corners 350">
            <a:extLst>
              <a:ext uri="{FF2B5EF4-FFF2-40B4-BE49-F238E27FC236}">
                <a16:creationId xmlns:a16="http://schemas.microsoft.com/office/drawing/2014/main" id="{7E8B94E5-0E9D-4AC6-9216-B33C2A52C006}"/>
              </a:ext>
            </a:extLst>
          </xdr:cNvPr>
          <xdr:cNvSpPr/>
        </xdr:nvSpPr>
        <xdr:spPr>
          <a:xfrm>
            <a:off x="120316" y="64108263"/>
            <a:ext cx="5852160" cy="685800"/>
          </a:xfrm>
          <a:prstGeom prst="roundRect">
            <a:avLst>
              <a:gd name="adj" fmla="val 33237"/>
            </a:avLst>
          </a:prstGeom>
          <a:solidFill>
            <a:srgbClr val="004623"/>
          </a:solidFill>
          <a:ln w="9525" cmpd="sng">
            <a:solidFill>
              <a:schemeClr val="lt1">
                <a:shade val="50000"/>
              </a:schemeClr>
            </a:solidFill>
          </a:ln>
          <a:effectLst>
            <a:outerShdw blurRad="76200" dist="25400" algn="ctr" rotWithShape="0">
              <a:srgbClr val="00C864">
                <a:alpha val="70000"/>
              </a:srgbClr>
            </a:outerShdw>
          </a:effectLst>
        </xdr:spPr>
        <xdr:style>
          <a:lnRef idx="0">
            <a:scrgbClr r="0" g="0" b="0"/>
          </a:lnRef>
          <a:fillRef idx="0">
            <a:scrgbClr r="0" g="0" b="0"/>
          </a:fillRef>
          <a:effectRef idx="0">
            <a:scrgbClr r="0" g="0" b="0"/>
          </a:effectRef>
          <a:fontRef idx="minor">
            <a:schemeClr val="dk1"/>
          </a:fontRef>
        </xdr:style>
        <xdr:txBody>
          <a:bodyPr vertOverflow="overflow" horzOverflow="overflow" wrap="square" lIns="1371600" tIns="0" rIns="1371600" bIns="0" rtlCol="0" anchor="ctr"/>
          <a:lstStyle/>
          <a:p>
            <a:pPr marL="0" indent="0" algn="ct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No one can know your </a:t>
            </a:r>
            <a:r>
              <a:rPr lang="en-US" sz="16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needs as well as you.</a:t>
            </a:r>
          </a:p>
        </xdr:txBody>
      </xdr:sp>
      <xdr:sp macro="" textlink="">
        <xdr:nvSpPr>
          <xdr:cNvPr id="50" name="Octagon 49">
            <a:extLst>
              <a:ext uri="{FF2B5EF4-FFF2-40B4-BE49-F238E27FC236}">
                <a16:creationId xmlns:a16="http://schemas.microsoft.com/office/drawing/2014/main" id="{161C3B5C-8B9C-4458-AD87-10AF56E19ADB}"/>
              </a:ext>
            </a:extLst>
          </xdr:cNvPr>
          <xdr:cNvSpPr/>
        </xdr:nvSpPr>
        <xdr:spPr>
          <a:xfrm>
            <a:off x="334210" y="64221896"/>
            <a:ext cx="457200" cy="457200"/>
          </a:xfrm>
          <a:prstGeom prst="octagon">
            <a:avLst/>
          </a:prstGeom>
          <a:solidFill>
            <a:srgbClr val="FF0066"/>
          </a:solidFill>
          <a:ln>
            <a:solidFill>
              <a:srgbClr val="FF66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Trapezoid 50">
            <a:extLst>
              <a:ext uri="{FF2B5EF4-FFF2-40B4-BE49-F238E27FC236}">
                <a16:creationId xmlns:a16="http://schemas.microsoft.com/office/drawing/2014/main" id="{9F219846-4DEB-4CA0-8E6A-214C61627729}"/>
              </a:ext>
            </a:extLst>
          </xdr:cNvPr>
          <xdr:cNvSpPr/>
        </xdr:nvSpPr>
        <xdr:spPr>
          <a:xfrm flipV="1">
            <a:off x="5307264" y="64248630"/>
            <a:ext cx="457200" cy="457200"/>
          </a:xfrm>
          <a:prstGeom prst="trapezoid">
            <a:avLst>
              <a:gd name="adj" fmla="val 47368"/>
            </a:avLst>
          </a:prstGeom>
          <a:ln>
            <a:solidFill>
              <a:schemeClr val="accent4">
                <a:lumMod val="75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260685</xdr:colOff>
      <xdr:row>152</xdr:row>
      <xdr:rowOff>13365</xdr:rowOff>
    </xdr:from>
    <xdr:to>
      <xdr:col>26</xdr:col>
      <xdr:colOff>306137</xdr:colOff>
      <xdr:row>154</xdr:row>
      <xdr:rowOff>140365</xdr:rowOff>
    </xdr:to>
    <xdr:sp macro="" textlink="">
      <xdr:nvSpPr>
        <xdr:cNvPr id="53" name="Rectangle: Beveled 52">
          <a:hlinkClick xmlns:r="http://schemas.openxmlformats.org/officeDocument/2006/relationships" r:id="rId15" tooltip="go to psychosociotherapy information page at our Value Relating website"/>
          <a:extLst>
            <a:ext uri="{FF2B5EF4-FFF2-40B4-BE49-F238E27FC236}">
              <a16:creationId xmlns:a16="http://schemas.microsoft.com/office/drawing/2014/main" id="{8AE11991-5013-46CB-B1B7-393F265BDEB6}"/>
            </a:ext>
          </a:extLst>
        </xdr:cNvPr>
        <xdr:cNvSpPr/>
      </xdr:nvSpPr>
      <xdr:spPr>
        <a:xfrm>
          <a:off x="6557211" y="33213839"/>
          <a:ext cx="5486400" cy="474579"/>
        </a:xfrm>
        <a:prstGeom prst="bevel">
          <a:avLst/>
        </a:prstGeom>
        <a:solidFill>
          <a:srgbClr val="CC66FF"/>
        </a:solidFill>
        <a:ln>
          <a:solidFill>
            <a:srgbClr val="DCC8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600" b="1" baseline="0">
              <a:ln>
                <a:solidFill>
                  <a:srgbClr val="CC66FF"/>
                </a:solidFill>
              </a:ln>
              <a:solidFill>
                <a:schemeClr val="lt1"/>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Click here to learn more about </a:t>
          </a:r>
          <a:r>
            <a:rPr lang="en-US" sz="1600" b="1" baseline="0">
              <a:ln>
                <a:solidFill>
                  <a:schemeClr val="bg1"/>
                </a:solidFill>
              </a:ln>
              <a:solidFill>
                <a:schemeClr val="lt1"/>
              </a:solidFill>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rPr>
            <a:t>psychosociotherapy</a:t>
          </a:r>
          <a:endParaRPr lang="en-US" sz="1600">
            <a:ln>
              <a:solidFill>
                <a:schemeClr val="bg1"/>
              </a:solidFill>
            </a:ln>
            <a:effectLst>
              <a:innerShdw blurRad="63500" dist="50800" dir="5400000">
                <a:prstClr val="black">
                  <a:alpha val="50000"/>
                </a:prstClr>
              </a:innerShdw>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23</xdr:col>
      <xdr:colOff>481262</xdr:colOff>
      <xdr:row>36</xdr:row>
      <xdr:rowOff>53472</xdr:rowOff>
    </xdr:from>
    <xdr:to>
      <xdr:col>27</xdr:col>
      <xdr:colOff>6683</xdr:colOff>
      <xdr:row>36</xdr:row>
      <xdr:rowOff>340893</xdr:rowOff>
    </xdr:to>
    <xdr:sp macro="" textlink="">
      <xdr:nvSpPr>
        <xdr:cNvPr id="13" name="Arrow: Left 12">
          <a:hlinkClick xmlns:r="http://schemas.openxmlformats.org/officeDocument/2006/relationships" r:id="rId14" tooltip="back to Harmony Politics tab"/>
          <a:extLst>
            <a:ext uri="{FF2B5EF4-FFF2-40B4-BE49-F238E27FC236}">
              <a16:creationId xmlns:a16="http://schemas.microsoft.com/office/drawing/2014/main" id="{BB431DD4-5A70-4435-9428-254D22BC307A}"/>
            </a:ext>
          </a:extLst>
        </xdr:cNvPr>
        <xdr:cNvSpPr/>
      </xdr:nvSpPr>
      <xdr:spPr>
        <a:xfrm>
          <a:off x="10734841" y="8615946"/>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1</xdr:col>
      <xdr:colOff>6682</xdr:colOff>
      <xdr:row>303</xdr:row>
      <xdr:rowOff>53462</xdr:rowOff>
    </xdr:from>
    <xdr:to>
      <xdr:col>12</xdr:col>
      <xdr:colOff>417895</xdr:colOff>
      <xdr:row>305</xdr:row>
      <xdr:rowOff>149715</xdr:rowOff>
    </xdr:to>
    <xdr:grpSp>
      <xdr:nvGrpSpPr>
        <xdr:cNvPr id="332" name="Group 331">
          <a:extLst>
            <a:ext uri="{FF2B5EF4-FFF2-40B4-BE49-F238E27FC236}">
              <a16:creationId xmlns:a16="http://schemas.microsoft.com/office/drawing/2014/main" id="{647BA623-C13C-4913-A1FC-9B773516FFA9}"/>
            </a:ext>
          </a:extLst>
        </xdr:cNvPr>
        <xdr:cNvGrpSpPr/>
      </xdr:nvGrpSpPr>
      <xdr:grpSpPr>
        <a:xfrm>
          <a:off x="128602" y="62308862"/>
          <a:ext cx="5859513" cy="492493"/>
          <a:chOff x="6329946" y="32505300"/>
          <a:chExt cx="5852160" cy="685800"/>
        </a:xfrm>
      </xdr:grpSpPr>
      <xdr:sp macro="" textlink="">
        <xdr:nvSpPr>
          <xdr:cNvPr id="333" name="Rectangle: Rounded Corners 332">
            <a:extLst>
              <a:ext uri="{FF2B5EF4-FFF2-40B4-BE49-F238E27FC236}">
                <a16:creationId xmlns:a16="http://schemas.microsoft.com/office/drawing/2014/main" id="{6074ADB6-E56A-465E-9054-A465BA58DAA6}"/>
              </a:ext>
            </a:extLst>
          </xdr:cNvPr>
          <xdr:cNvSpPr/>
        </xdr:nvSpPr>
        <xdr:spPr>
          <a:xfrm>
            <a:off x="6329946" y="32505300"/>
            <a:ext cx="5852160" cy="685800"/>
          </a:xfrm>
          <a:prstGeom prst="roundRect">
            <a:avLst>
              <a:gd name="adj" fmla="val 9845"/>
            </a:avLst>
          </a:prstGeom>
          <a:solidFill>
            <a:srgbClr val="004623"/>
          </a:solidFill>
          <a:ln w="9525" cmpd="sng">
            <a:solidFill>
              <a:schemeClr val="lt1">
                <a:shade val="50000"/>
              </a:schemeClr>
            </a:solidFill>
          </a:ln>
          <a:effectLst>
            <a:outerShdw blurRad="76200" dist="25400" algn="ctr" rotWithShape="0">
              <a:srgbClr val="00C864">
                <a:alpha val="70000"/>
              </a:srgb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0" rIns="45720" bIns="0" rtlCol="0" anchor="ctr"/>
          <a:lstStyle/>
          <a:p>
            <a:pPr marL="0" indent="0" algn="ct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There is no </a:t>
            </a:r>
            <a:r>
              <a:rPr lang="en-US" sz="1600" b="1" spc="-30" baseline="0">
                <a:solidFill>
                  <a:srgbClr val="64FFA5"/>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good</a:t>
            </a: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 nor </a:t>
            </a:r>
            <a:r>
              <a:rPr lang="en-US" sz="1600" b="1" spc="-30" baseline="0">
                <a:solidFill>
                  <a:srgbClr val="FF6699"/>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bad</a:t>
            </a: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 </a:t>
            </a:r>
            <a:r>
              <a:rPr lang="en-US" sz="16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apart from needs.</a:t>
            </a:r>
          </a:p>
        </xdr:txBody>
      </xdr:sp>
      <xdr:sp macro="" textlink="">
        <xdr:nvSpPr>
          <xdr:cNvPr id="334" name="Smiley Face 333">
            <a:extLst>
              <a:ext uri="{FF2B5EF4-FFF2-40B4-BE49-F238E27FC236}">
                <a16:creationId xmlns:a16="http://schemas.microsoft.com/office/drawing/2014/main" id="{8998FDBE-BECB-48A9-A069-2AA687DC5609}"/>
              </a:ext>
            </a:extLst>
          </xdr:cNvPr>
          <xdr:cNvSpPr>
            <a:spLocks noChangeAspect="1"/>
          </xdr:cNvSpPr>
        </xdr:nvSpPr>
        <xdr:spPr>
          <a:xfrm>
            <a:off x="6463632" y="32642341"/>
            <a:ext cx="274320" cy="378296"/>
          </a:xfrm>
          <a:prstGeom prst="smileyFace">
            <a:avLst>
              <a:gd name="adj" fmla="val 4653"/>
            </a:avLst>
          </a:prstGeom>
          <a:solidFill>
            <a:srgbClr val="00F587"/>
          </a:solidFill>
          <a:ln>
            <a:solidFill>
              <a:srgbClr val="00B050"/>
            </a:solidFill>
          </a:ln>
          <a:effectLst>
            <a:outerShdw blurRad="50800" dist="25400" dir="81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35" name="Smiley Face 334">
            <a:extLst>
              <a:ext uri="{FF2B5EF4-FFF2-40B4-BE49-F238E27FC236}">
                <a16:creationId xmlns:a16="http://schemas.microsoft.com/office/drawing/2014/main" id="{AD84D1B6-4951-48B9-BEAA-7A9A28EBC358}"/>
              </a:ext>
            </a:extLst>
          </xdr:cNvPr>
          <xdr:cNvSpPr>
            <a:spLocks noChangeAspect="1"/>
          </xdr:cNvSpPr>
        </xdr:nvSpPr>
        <xdr:spPr>
          <a:xfrm>
            <a:off x="11790948" y="32662394"/>
            <a:ext cx="274320" cy="378296"/>
          </a:xfrm>
          <a:prstGeom prst="smileyFace">
            <a:avLst>
              <a:gd name="adj" fmla="val -4653"/>
            </a:avLst>
          </a:prstGeom>
          <a:solidFill>
            <a:srgbClr val="FFFF00"/>
          </a:solidFill>
          <a:ln>
            <a:solidFill>
              <a:srgbClr val="FF6699"/>
            </a:solidFill>
          </a:ln>
          <a:effectLst>
            <a:outerShdw blurRad="50800" dist="25400" dir="18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1</xdr:col>
      <xdr:colOff>5345</xdr:colOff>
      <xdr:row>85</xdr:row>
      <xdr:rowOff>157745</xdr:rowOff>
    </xdr:from>
    <xdr:to>
      <xdr:col>13</xdr:col>
      <xdr:colOff>13366</xdr:colOff>
      <xdr:row>86</xdr:row>
      <xdr:rowOff>40106</xdr:rowOff>
    </xdr:to>
    <xdr:sp macro="" textlink="">
      <xdr:nvSpPr>
        <xdr:cNvPr id="336" name="TextBox 335">
          <a:hlinkClick xmlns:r="http://schemas.openxmlformats.org/officeDocument/2006/relationships" r:id="rId16" tooltip="click to go to HP memes at our Value Relating website"/>
          <a:extLst>
            <a:ext uri="{FF2B5EF4-FFF2-40B4-BE49-F238E27FC236}">
              <a16:creationId xmlns:a16="http://schemas.microsoft.com/office/drawing/2014/main" id="{82863275-D4FC-46BF-A795-30D274927C54}"/>
            </a:ext>
          </a:extLst>
        </xdr:cNvPr>
        <xdr:cNvSpPr txBox="1"/>
      </xdr:nvSpPr>
      <xdr:spPr>
        <a:xfrm>
          <a:off x="125661" y="19909587"/>
          <a:ext cx="5943600" cy="263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spcBef>
              <a:spcPts val="600"/>
            </a:spcBef>
          </a:pPr>
          <a:r>
            <a:rPr lang="en-US" sz="1200" b="0" baseline="0">
              <a:solidFill>
                <a:srgbClr val="0070C0"/>
              </a:solidFill>
              <a:latin typeface="Tahoma" panose="020B0604030504040204" pitchFamily="34" charset="0"/>
              <a:ea typeface="Tahoma" panose="020B0604030504040204" pitchFamily="34" charset="0"/>
              <a:cs typeface="Tahoma" panose="020B0604030504040204" pitchFamily="34" charset="0"/>
            </a:rPr>
            <a:t>Click here </a:t>
          </a:r>
          <a:r>
            <a:rPr lang="en-US" sz="1200" b="0" baseline="0">
              <a:solidFill>
                <a:srgbClr val="2D143C"/>
              </a:solidFill>
              <a:latin typeface="Tahoma" panose="020B0604030504040204" pitchFamily="34" charset="0"/>
              <a:ea typeface="Tahoma" panose="020B0604030504040204" pitchFamily="34" charset="0"/>
              <a:cs typeface="Tahoma" panose="020B0604030504040204" pitchFamily="34" charset="0"/>
            </a:rPr>
            <a:t>to go to https://www.valuerelating.com/hp-memes to spread the love.</a:t>
          </a:r>
        </a:p>
      </xdr:txBody>
    </xdr:sp>
    <xdr:clientData/>
  </xdr:twoCellAnchor>
  <xdr:twoCellAnchor>
    <xdr:from>
      <xdr:col>17</xdr:col>
      <xdr:colOff>30748</xdr:colOff>
      <xdr:row>132</xdr:row>
      <xdr:rowOff>144375</xdr:rowOff>
    </xdr:from>
    <xdr:to>
      <xdr:col>27</xdr:col>
      <xdr:colOff>6684</xdr:colOff>
      <xdr:row>133</xdr:row>
      <xdr:rowOff>147050</xdr:rowOff>
    </xdr:to>
    <xdr:sp macro="" textlink="">
      <xdr:nvSpPr>
        <xdr:cNvPr id="338" name="TextBox 337">
          <a:extLst>
            <a:ext uri="{FF2B5EF4-FFF2-40B4-BE49-F238E27FC236}">
              <a16:creationId xmlns:a16="http://schemas.microsoft.com/office/drawing/2014/main" id="{28BE9C16-8737-4337-80F7-A2E20A1FB90F}"/>
            </a:ext>
          </a:extLst>
        </xdr:cNvPr>
        <xdr:cNvSpPr txBox="1"/>
      </xdr:nvSpPr>
      <xdr:spPr>
        <a:xfrm>
          <a:off x="7316537" y="29307586"/>
          <a:ext cx="4922252" cy="25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After listening to their initial interest level, proceed with your purpose.</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56148</xdr:colOff>
      <xdr:row>150</xdr:row>
      <xdr:rowOff>22724</xdr:rowOff>
    </xdr:from>
    <xdr:to>
      <xdr:col>27</xdr:col>
      <xdr:colOff>64169</xdr:colOff>
      <xdr:row>151</xdr:row>
      <xdr:rowOff>93579</xdr:rowOff>
    </xdr:to>
    <xdr:sp macro="" textlink="">
      <xdr:nvSpPr>
        <xdr:cNvPr id="339" name="TextBox 338">
          <a:extLst>
            <a:ext uri="{FF2B5EF4-FFF2-40B4-BE49-F238E27FC236}">
              <a16:creationId xmlns:a16="http://schemas.microsoft.com/office/drawing/2014/main" id="{D0C7F7BB-D2DA-4668-9F5D-575829C88944}"/>
            </a:ext>
          </a:extLst>
        </xdr:cNvPr>
        <xdr:cNvSpPr txBox="1"/>
      </xdr:nvSpPr>
      <xdr:spPr>
        <a:xfrm>
          <a:off x="6352674" y="32875619"/>
          <a:ext cx="5943600" cy="244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This is only a sampling of this service. Go online to learn more about </a:t>
          </a:r>
          <a:r>
            <a:rPr lang="en-US" sz="1200" b="1" baseline="0">
              <a:ln w="3175">
                <a:solidFill>
                  <a:srgbClr val="004623"/>
                </a:solidFill>
              </a:ln>
              <a:solidFill>
                <a:srgbClr val="00F587"/>
              </a:solidFill>
              <a:effectLst/>
              <a:latin typeface="Tahoma" panose="020B0604030504040204" pitchFamily="34" charset="0"/>
              <a:ea typeface="Tahoma" panose="020B0604030504040204" pitchFamily="34" charset="0"/>
              <a:cs typeface="Tahoma" panose="020B0604030504040204" pitchFamily="34" charset="0"/>
            </a:rPr>
            <a:t>Value</a:t>
          </a:r>
          <a:r>
            <a:rPr lang="en-US" sz="1200" b="1"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1" baseline="0">
              <a:ln w="3175">
                <a:solidFill>
                  <a:srgbClr val="2D143C"/>
                </a:solidFill>
              </a:ln>
              <a:solidFill>
                <a:srgbClr val="CC66FF"/>
              </a:solidFill>
              <a:effectLst/>
              <a:latin typeface="Tahoma" panose="020B0604030504040204" pitchFamily="34" charset="0"/>
              <a:ea typeface="Tahoma" panose="020B0604030504040204" pitchFamily="34" charset="0"/>
              <a:cs typeface="Tahoma" panose="020B0604030504040204" pitchFamily="34" charset="0"/>
            </a:rPr>
            <a:t>Relating</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109622</xdr:colOff>
      <xdr:row>137</xdr:row>
      <xdr:rowOff>16039</xdr:rowOff>
    </xdr:from>
    <xdr:to>
      <xdr:col>21</xdr:col>
      <xdr:colOff>200527</xdr:colOff>
      <xdr:row>138</xdr:row>
      <xdr:rowOff>20051</xdr:rowOff>
    </xdr:to>
    <xdr:sp macro="" textlink="">
      <xdr:nvSpPr>
        <xdr:cNvPr id="340" name="TextBox 339">
          <a:extLst>
            <a:ext uri="{FF2B5EF4-FFF2-40B4-BE49-F238E27FC236}">
              <a16:creationId xmlns:a16="http://schemas.microsoft.com/office/drawing/2014/main" id="{9966B7E8-3183-4457-9712-6CA9100E6634}"/>
            </a:ext>
          </a:extLst>
        </xdr:cNvPr>
        <xdr:cNvSpPr txBox="1"/>
      </xdr:nvSpPr>
      <xdr:spPr>
        <a:xfrm>
          <a:off x="6285833" y="30449250"/>
          <a:ext cx="3179010" cy="258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 can get specific with a key political issue.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15</xdr:col>
      <xdr:colOff>93666</xdr:colOff>
      <xdr:row>142</xdr:row>
      <xdr:rowOff>68181</xdr:rowOff>
    </xdr:from>
    <xdr:to>
      <xdr:col>16</xdr:col>
      <xdr:colOff>80885</xdr:colOff>
      <xdr:row>146</xdr:row>
      <xdr:rowOff>138985</xdr:rowOff>
    </xdr:to>
    <xdr:sp macro="" textlink="">
      <xdr:nvSpPr>
        <xdr:cNvPr id="350" name="TextBox 349">
          <a:extLst>
            <a:ext uri="{FF2B5EF4-FFF2-40B4-BE49-F238E27FC236}">
              <a16:creationId xmlns:a16="http://schemas.microsoft.com/office/drawing/2014/main" id="{3230DFFA-DD1D-4AEC-A5B4-600F3923648C}"/>
            </a:ext>
          </a:extLst>
        </xdr:cNvPr>
        <xdr:cNvSpPr txBox="1"/>
      </xdr:nvSpPr>
      <xdr:spPr>
        <a:xfrm rot="20573830" flipH="1" flipV="1">
          <a:off x="6390192" y="31530760"/>
          <a:ext cx="481851" cy="765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b="1" baseline="0">
              <a:solidFill>
                <a:srgbClr val="64FFA5"/>
              </a:solidFill>
              <a:effectLst>
                <a:glow rad="63500">
                  <a:schemeClr val="accent6">
                    <a:satMod val="175000"/>
                    <a:alpha val="40000"/>
                  </a:schemeClr>
                </a:glow>
                <a:outerShdw blurRad="50800" dist="38100" dir="5400000" algn="t" rotWithShape="0">
                  <a:prstClr val="black">
                    <a:alpha val="40000"/>
                  </a:prstClr>
                </a:outerShdw>
              </a:effectLst>
              <a:latin typeface="Wingdings 2" panose="05020102010507070707" pitchFamily="18" charset="2"/>
              <a:ea typeface="Tahoma" panose="020B0604030504040204" pitchFamily="34" charset="0"/>
              <a:cs typeface="Tahoma" panose="020B0604030504040204" pitchFamily="34" charset="0"/>
            </a:rPr>
            <a:t>(</a:t>
          </a:r>
        </a:p>
      </xdr:txBody>
    </xdr:sp>
    <xdr:clientData/>
  </xdr:twoCellAnchor>
  <xdr:twoCellAnchor>
    <xdr:from>
      <xdr:col>0</xdr:col>
      <xdr:colOff>112293</xdr:colOff>
      <xdr:row>188</xdr:row>
      <xdr:rowOff>179138</xdr:rowOff>
    </xdr:from>
    <xdr:to>
      <xdr:col>12</xdr:col>
      <xdr:colOff>492725</xdr:colOff>
      <xdr:row>193</xdr:row>
      <xdr:rowOff>193841</xdr:rowOff>
    </xdr:to>
    <xdr:sp macro="" textlink="">
      <xdr:nvSpPr>
        <xdr:cNvPr id="352" name="TextBox 351">
          <a:extLst>
            <a:ext uri="{FF2B5EF4-FFF2-40B4-BE49-F238E27FC236}">
              <a16:creationId xmlns:a16="http://schemas.microsoft.com/office/drawing/2014/main" id="{99A5C5ED-C82F-47A4-9ECF-6C08CB3C1C5D}"/>
            </a:ext>
          </a:extLst>
        </xdr:cNvPr>
        <xdr:cNvSpPr txBox="1"/>
      </xdr:nvSpPr>
      <xdr:spPr>
        <a:xfrm>
          <a:off x="112293" y="41353875"/>
          <a:ext cx="5941695" cy="98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We send each invitation on your behalf. Currently, we send up to five at a time at no charge to you. The idea is to keep your startup costs low.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Review the text. Would you be comfortable sending this message to your prospect social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supporter? This is only a sample of the service. Contact us for the real thing.</a:t>
          </a:r>
        </a:p>
      </xdr:txBody>
    </xdr:sp>
    <xdr:clientData/>
  </xdr:twoCellAnchor>
  <xdr:twoCellAnchor>
    <xdr:from>
      <xdr:col>1</xdr:col>
      <xdr:colOff>0</xdr:colOff>
      <xdr:row>197</xdr:row>
      <xdr:rowOff>173788</xdr:rowOff>
    </xdr:from>
    <xdr:to>
      <xdr:col>12</xdr:col>
      <xdr:colOff>493395</xdr:colOff>
      <xdr:row>203</xdr:row>
      <xdr:rowOff>126999</xdr:rowOff>
    </xdr:to>
    <xdr:sp macro="" textlink="">
      <xdr:nvSpPr>
        <xdr:cNvPr id="353" name="TextBox 352">
          <a:extLst>
            <a:ext uri="{FF2B5EF4-FFF2-40B4-BE49-F238E27FC236}">
              <a16:creationId xmlns:a16="http://schemas.microsoft.com/office/drawing/2014/main" id="{0DFE5061-6104-4D86-9818-9DF259CEF7D6}"/>
            </a:ext>
          </a:extLst>
        </xdr:cNvPr>
        <xdr:cNvSpPr txBox="1"/>
      </xdr:nvSpPr>
      <xdr:spPr>
        <a:xfrm>
          <a:off x="120316" y="43066367"/>
          <a:ext cx="5934342" cy="962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Receiving an invitation</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If you are identified as a thought leader, such as a media pundit, you may receive a message something like this sample. It can open a new vista for understanding politics like you have never understood politics before. RSVP before others get ahead of you.</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106948</xdr:colOff>
      <xdr:row>158</xdr:row>
      <xdr:rowOff>160421</xdr:rowOff>
    </xdr:from>
    <xdr:to>
      <xdr:col>12</xdr:col>
      <xdr:colOff>480027</xdr:colOff>
      <xdr:row>161</xdr:row>
      <xdr:rowOff>240631</xdr:rowOff>
    </xdr:to>
    <xdr:sp macro="" textlink="">
      <xdr:nvSpPr>
        <xdr:cNvPr id="354" name="TextBox 353">
          <a:extLst>
            <a:ext uri="{FF2B5EF4-FFF2-40B4-BE49-F238E27FC236}">
              <a16:creationId xmlns:a16="http://schemas.microsoft.com/office/drawing/2014/main" id="{48FD7C77-6193-4286-8A46-876F56B23B52}"/>
            </a:ext>
          </a:extLst>
        </xdr:cNvPr>
        <xdr:cNvSpPr txBox="1"/>
      </xdr:nvSpPr>
      <xdr:spPr>
        <a:xfrm>
          <a:off x="106948" y="34557368"/>
          <a:ext cx="5934342" cy="80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Invited to grow social support</a:t>
          </a: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Central to psychosociotherapy is building teams around impactees, to counterbalance the resources of impactors. We craft the invitation messages for your.</a:t>
          </a:r>
        </a:p>
      </xdr:txBody>
    </xdr:sp>
    <xdr:clientData/>
  </xdr:twoCellAnchor>
  <xdr:twoCellAnchor>
    <xdr:from>
      <xdr:col>1</xdr:col>
      <xdr:colOff>0</xdr:colOff>
      <xdr:row>204</xdr:row>
      <xdr:rowOff>0</xdr:rowOff>
    </xdr:from>
    <xdr:to>
      <xdr:col>12</xdr:col>
      <xdr:colOff>493395</xdr:colOff>
      <xdr:row>212</xdr:row>
      <xdr:rowOff>153737</xdr:rowOff>
    </xdr:to>
    <xdr:sp macro="" textlink="">
      <xdr:nvSpPr>
        <xdr:cNvPr id="356" name="TextBox 355">
          <a:extLst>
            <a:ext uri="{FF2B5EF4-FFF2-40B4-BE49-F238E27FC236}">
              <a16:creationId xmlns:a16="http://schemas.microsoft.com/office/drawing/2014/main" id="{0C363103-DC9D-40FE-AA82-900D5C0A5AC2}"/>
            </a:ext>
          </a:extLst>
        </xdr:cNvPr>
        <xdr:cNvSpPr txBox="1"/>
      </xdr:nvSpPr>
      <xdr:spPr>
        <a:xfrm>
          <a:off x="120316" y="44082368"/>
          <a:ext cx="5934342" cy="167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Sending an invitation</a:t>
          </a: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If taking a lead, make a list of thought leaders you follow or know.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Which media pundits do you think would be more receptive to Harmony Poliltics? Find their professional email addresses. </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Ask your ally for ideas. Get input from your support team. List thought leaders whose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political views generally align with yours, and those who differ with yours. Value Relating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guides you throughout this step in the journey. It's where things really take off!</a:t>
          </a:r>
          <a:endParaRPr lang="en-US" sz="14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66843</xdr:colOff>
      <xdr:row>0</xdr:row>
      <xdr:rowOff>40105</xdr:rowOff>
    </xdr:from>
    <xdr:to>
      <xdr:col>13</xdr:col>
      <xdr:colOff>86895</xdr:colOff>
      <xdr:row>0</xdr:row>
      <xdr:rowOff>327526</xdr:rowOff>
    </xdr:to>
    <xdr:sp macro="" textlink="">
      <xdr:nvSpPr>
        <xdr:cNvPr id="357" name="Arrow: Left 356">
          <a:hlinkClick xmlns:r="http://schemas.openxmlformats.org/officeDocument/2006/relationships" r:id="rId14" tooltip="back to Harmony Politics tab"/>
          <a:extLst>
            <a:ext uri="{FF2B5EF4-FFF2-40B4-BE49-F238E27FC236}">
              <a16:creationId xmlns:a16="http://schemas.microsoft.com/office/drawing/2014/main" id="{079FE115-1CC0-400F-B885-C93231FF693A}"/>
            </a:ext>
          </a:extLst>
        </xdr:cNvPr>
        <xdr:cNvSpPr/>
      </xdr:nvSpPr>
      <xdr:spPr>
        <a:xfrm>
          <a:off x="4638843" y="40105"/>
          <a:ext cx="1503947" cy="287421"/>
        </a:xfrm>
        <a:prstGeom prst="leftArrow">
          <a:avLst>
            <a:gd name="adj1" fmla="val 100000"/>
            <a:gd name="adj2" fmla="val 91861"/>
          </a:avLst>
        </a:prstGeom>
        <a:solidFill>
          <a:srgbClr val="00B050"/>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421106</xdr:colOff>
      <xdr:row>73</xdr:row>
      <xdr:rowOff>60159</xdr:rowOff>
    </xdr:from>
    <xdr:to>
      <xdr:col>26</xdr:col>
      <xdr:colOff>441158</xdr:colOff>
      <xdr:row>73</xdr:row>
      <xdr:rowOff>347580</xdr:rowOff>
    </xdr:to>
    <xdr:sp macro="" textlink="">
      <xdr:nvSpPr>
        <xdr:cNvPr id="358" name="Arrow: Left 357">
          <a:hlinkClick xmlns:r="http://schemas.openxmlformats.org/officeDocument/2006/relationships" r:id="rId14" tooltip="back to Harmony Politics tab"/>
          <a:extLst>
            <a:ext uri="{FF2B5EF4-FFF2-40B4-BE49-F238E27FC236}">
              <a16:creationId xmlns:a16="http://schemas.microsoft.com/office/drawing/2014/main" id="{479FAC03-4DA2-4D0F-99B3-93BC55E83FE6}"/>
            </a:ext>
          </a:extLst>
        </xdr:cNvPr>
        <xdr:cNvSpPr/>
      </xdr:nvSpPr>
      <xdr:spPr>
        <a:xfrm>
          <a:off x="10674685" y="17104896"/>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461210</xdr:colOff>
      <xdr:row>115</xdr:row>
      <xdr:rowOff>53474</xdr:rowOff>
    </xdr:from>
    <xdr:to>
      <xdr:col>26</xdr:col>
      <xdr:colOff>481262</xdr:colOff>
      <xdr:row>115</xdr:row>
      <xdr:rowOff>340895</xdr:rowOff>
    </xdr:to>
    <xdr:sp macro="" textlink="">
      <xdr:nvSpPr>
        <xdr:cNvPr id="359" name="Arrow: Left 358">
          <a:hlinkClick xmlns:r="http://schemas.openxmlformats.org/officeDocument/2006/relationships" r:id="rId14" tooltip="back to Harmony Politics tab"/>
          <a:extLst>
            <a:ext uri="{FF2B5EF4-FFF2-40B4-BE49-F238E27FC236}">
              <a16:creationId xmlns:a16="http://schemas.microsoft.com/office/drawing/2014/main" id="{8905C2BE-66BB-453B-9600-B607145DACF0}"/>
            </a:ext>
          </a:extLst>
        </xdr:cNvPr>
        <xdr:cNvSpPr/>
      </xdr:nvSpPr>
      <xdr:spPr>
        <a:xfrm>
          <a:off x="10714789" y="25493579"/>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421108</xdr:colOff>
      <xdr:row>290</xdr:row>
      <xdr:rowOff>53473</xdr:rowOff>
    </xdr:from>
    <xdr:to>
      <xdr:col>26</xdr:col>
      <xdr:colOff>441160</xdr:colOff>
      <xdr:row>290</xdr:row>
      <xdr:rowOff>340894</xdr:rowOff>
    </xdr:to>
    <xdr:sp macro="" textlink="">
      <xdr:nvSpPr>
        <xdr:cNvPr id="360" name="Arrow: Left 359">
          <a:hlinkClick xmlns:r="http://schemas.openxmlformats.org/officeDocument/2006/relationships" r:id="rId14" tooltip="back to Harmony Politics tab"/>
          <a:extLst>
            <a:ext uri="{FF2B5EF4-FFF2-40B4-BE49-F238E27FC236}">
              <a16:creationId xmlns:a16="http://schemas.microsoft.com/office/drawing/2014/main" id="{1D6C81DC-2FAF-4DD2-A0FD-A1F5FAE2B793}"/>
            </a:ext>
          </a:extLst>
        </xdr:cNvPr>
        <xdr:cNvSpPr/>
      </xdr:nvSpPr>
      <xdr:spPr>
        <a:xfrm>
          <a:off x="10674687" y="59723420"/>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447842</xdr:colOff>
      <xdr:row>337</xdr:row>
      <xdr:rowOff>46790</xdr:rowOff>
    </xdr:from>
    <xdr:to>
      <xdr:col>26</xdr:col>
      <xdr:colOff>467894</xdr:colOff>
      <xdr:row>337</xdr:row>
      <xdr:rowOff>334211</xdr:rowOff>
    </xdr:to>
    <xdr:sp macro="" textlink="">
      <xdr:nvSpPr>
        <xdr:cNvPr id="361" name="Arrow: Left 360">
          <a:hlinkClick xmlns:r="http://schemas.openxmlformats.org/officeDocument/2006/relationships" r:id="rId14" tooltip="back to Harmony Politics tab"/>
          <a:extLst>
            <a:ext uri="{FF2B5EF4-FFF2-40B4-BE49-F238E27FC236}">
              <a16:creationId xmlns:a16="http://schemas.microsoft.com/office/drawing/2014/main" id="{E20A1AB5-1601-421B-841B-6451CFBD4889}"/>
            </a:ext>
          </a:extLst>
        </xdr:cNvPr>
        <xdr:cNvSpPr/>
      </xdr:nvSpPr>
      <xdr:spPr>
        <a:xfrm>
          <a:off x="10701421" y="68225737"/>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461210</xdr:colOff>
      <xdr:row>384</xdr:row>
      <xdr:rowOff>46791</xdr:rowOff>
    </xdr:from>
    <xdr:to>
      <xdr:col>26</xdr:col>
      <xdr:colOff>481262</xdr:colOff>
      <xdr:row>384</xdr:row>
      <xdr:rowOff>334212</xdr:rowOff>
    </xdr:to>
    <xdr:sp macro="" textlink="">
      <xdr:nvSpPr>
        <xdr:cNvPr id="362" name="Arrow: Left 361">
          <a:hlinkClick xmlns:r="http://schemas.openxmlformats.org/officeDocument/2006/relationships" r:id="rId14" tooltip="back to Harmony Politics tab"/>
          <a:extLst>
            <a:ext uri="{FF2B5EF4-FFF2-40B4-BE49-F238E27FC236}">
              <a16:creationId xmlns:a16="http://schemas.microsoft.com/office/drawing/2014/main" id="{2D027C60-FDF8-48B9-950B-F3D71F9C4A0B}"/>
            </a:ext>
          </a:extLst>
        </xdr:cNvPr>
        <xdr:cNvSpPr/>
      </xdr:nvSpPr>
      <xdr:spPr>
        <a:xfrm>
          <a:off x="10714789" y="76808265"/>
          <a:ext cx="1503947" cy="287421"/>
        </a:xfrm>
        <a:prstGeom prst="leftArrow">
          <a:avLst>
            <a:gd name="adj1" fmla="val 100000"/>
            <a:gd name="adj2" fmla="val 91861"/>
          </a:avLst>
        </a:prstGeom>
        <a:solidFill>
          <a:srgbClr val="64FFA5"/>
        </a:solidFill>
        <a:ln>
          <a:solidFill>
            <a:srgbClr val="E1FFEB"/>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24</xdr:col>
      <xdr:colOff>147052</xdr:colOff>
      <xdr:row>156</xdr:row>
      <xdr:rowOff>53474</xdr:rowOff>
    </xdr:from>
    <xdr:to>
      <xdr:col>27</xdr:col>
      <xdr:colOff>6683</xdr:colOff>
      <xdr:row>156</xdr:row>
      <xdr:rowOff>340895</xdr:rowOff>
    </xdr:to>
    <xdr:sp macro="" textlink="">
      <xdr:nvSpPr>
        <xdr:cNvPr id="363" name="Arrow: Left 362">
          <a:hlinkClick xmlns:r="http://schemas.openxmlformats.org/officeDocument/2006/relationships" r:id="rId14" tooltip="back to Harmony Politics tab"/>
          <a:extLst>
            <a:ext uri="{FF2B5EF4-FFF2-40B4-BE49-F238E27FC236}">
              <a16:creationId xmlns:a16="http://schemas.microsoft.com/office/drawing/2014/main" id="{0BCAD253-EF91-4914-8438-243B26C6EF69}"/>
            </a:ext>
          </a:extLst>
        </xdr:cNvPr>
        <xdr:cNvSpPr/>
      </xdr:nvSpPr>
      <xdr:spPr>
        <a:xfrm>
          <a:off x="10895263" y="33949106"/>
          <a:ext cx="1343525" cy="287421"/>
        </a:xfrm>
        <a:prstGeom prst="leftArrow">
          <a:avLst>
            <a:gd name="adj1" fmla="val 100000"/>
            <a:gd name="adj2" fmla="val 66280"/>
          </a:avLst>
        </a:prstGeom>
        <a:solidFill>
          <a:srgbClr val="CC66FF"/>
        </a:solidFill>
        <a:ln>
          <a:solidFill>
            <a:srgbClr val="DCC8FF"/>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487948</xdr:colOff>
      <xdr:row>196</xdr:row>
      <xdr:rowOff>53474</xdr:rowOff>
    </xdr:from>
    <xdr:to>
      <xdr:col>27</xdr:col>
      <xdr:colOff>13369</xdr:colOff>
      <xdr:row>196</xdr:row>
      <xdr:rowOff>340895</xdr:rowOff>
    </xdr:to>
    <xdr:sp macro="" textlink="">
      <xdr:nvSpPr>
        <xdr:cNvPr id="364" name="Arrow: Left 363">
          <a:hlinkClick xmlns:r="http://schemas.openxmlformats.org/officeDocument/2006/relationships" r:id="rId14" tooltip="back to Harmony Politics tab"/>
          <a:extLst>
            <a:ext uri="{FF2B5EF4-FFF2-40B4-BE49-F238E27FC236}">
              <a16:creationId xmlns:a16="http://schemas.microsoft.com/office/drawing/2014/main" id="{493A0E4C-5964-4C71-920D-57E8AAD10C0F}"/>
            </a:ext>
          </a:extLst>
        </xdr:cNvPr>
        <xdr:cNvSpPr/>
      </xdr:nvSpPr>
      <xdr:spPr>
        <a:xfrm>
          <a:off x="10741527" y="42565053"/>
          <a:ext cx="1503947" cy="287421"/>
        </a:xfrm>
        <a:prstGeom prst="leftArrow">
          <a:avLst>
            <a:gd name="adj1" fmla="val 100000"/>
            <a:gd name="adj2" fmla="val 91861"/>
          </a:avLst>
        </a:prstGeom>
        <a:solidFill>
          <a:srgbClr val="CC66FF"/>
        </a:solidFill>
        <a:ln>
          <a:solidFill>
            <a:srgbClr val="DCC8FF"/>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23</xdr:col>
      <xdr:colOff>474578</xdr:colOff>
      <xdr:row>243</xdr:row>
      <xdr:rowOff>60158</xdr:rowOff>
    </xdr:from>
    <xdr:to>
      <xdr:col>26</xdr:col>
      <xdr:colOff>494630</xdr:colOff>
      <xdr:row>243</xdr:row>
      <xdr:rowOff>347579</xdr:rowOff>
    </xdr:to>
    <xdr:sp macro="" textlink="">
      <xdr:nvSpPr>
        <xdr:cNvPr id="365" name="Arrow: Left 364">
          <a:hlinkClick xmlns:r="http://schemas.openxmlformats.org/officeDocument/2006/relationships" r:id="rId14" tooltip="back to Harmony Politics tab"/>
          <a:extLst>
            <a:ext uri="{FF2B5EF4-FFF2-40B4-BE49-F238E27FC236}">
              <a16:creationId xmlns:a16="http://schemas.microsoft.com/office/drawing/2014/main" id="{E4B69A43-3CD0-49CF-BFDE-0E86A0A7A16C}"/>
            </a:ext>
          </a:extLst>
        </xdr:cNvPr>
        <xdr:cNvSpPr/>
      </xdr:nvSpPr>
      <xdr:spPr>
        <a:xfrm>
          <a:off x="10728157" y="51120842"/>
          <a:ext cx="1503947" cy="287421"/>
        </a:xfrm>
        <a:prstGeom prst="leftArrow">
          <a:avLst>
            <a:gd name="adj1" fmla="val 100000"/>
            <a:gd name="adj2" fmla="val 91861"/>
          </a:avLst>
        </a:prstGeom>
        <a:solidFill>
          <a:srgbClr val="CC66FF"/>
        </a:solidFill>
        <a:ln>
          <a:solidFill>
            <a:srgbClr val="DCC8FF"/>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200" b="1"/>
            <a:t>Back</a:t>
          </a:r>
          <a:r>
            <a:rPr lang="en-US" sz="1200" b="1" baseline="0"/>
            <a:t> to HP tab</a:t>
          </a:r>
          <a:endParaRPr lang="en-US" sz="1200" b="1"/>
        </a:p>
      </xdr:txBody>
    </xdr:sp>
    <xdr:clientData/>
  </xdr:twoCellAnchor>
  <xdr:twoCellAnchor>
    <xdr:from>
      <xdr:col>1</xdr:col>
      <xdr:colOff>6685</xdr:colOff>
      <xdr:row>232</xdr:row>
      <xdr:rowOff>133683</xdr:rowOff>
    </xdr:from>
    <xdr:to>
      <xdr:col>13</xdr:col>
      <xdr:colOff>14706</xdr:colOff>
      <xdr:row>241</xdr:row>
      <xdr:rowOff>20053</xdr:rowOff>
    </xdr:to>
    <xdr:sp macro="" textlink="">
      <xdr:nvSpPr>
        <xdr:cNvPr id="366" name="TextBox 365">
          <a:extLst>
            <a:ext uri="{FF2B5EF4-FFF2-40B4-BE49-F238E27FC236}">
              <a16:creationId xmlns:a16="http://schemas.microsoft.com/office/drawing/2014/main" id="{8A3221EA-5BB7-419F-9E81-5947846658FB}"/>
            </a:ext>
          </a:extLst>
        </xdr:cNvPr>
        <xdr:cNvSpPr txBox="1"/>
      </xdr:nvSpPr>
      <xdr:spPr>
        <a:xfrm>
          <a:off x="127001" y="49429736"/>
          <a:ext cx="5943600" cy="15306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Anticipating replies</a:t>
          </a: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Value Relating walks you through the myriad of responses, or lack of responses you are likely to get. We anticipate a range of responses from an enthusiastic yes, to a cautious go ahead, to hesitant equivocating, to "not right now," to a strong "no thanks" and the occasional nonresponse without repeated attempts. We gage the responsiveness of each as part of this psychosociotherapeutic process. The least responsive are least likely to receive our value to improve their competitive advantage. Next?</a:t>
          </a: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6685</xdr:colOff>
      <xdr:row>244</xdr:row>
      <xdr:rowOff>153735</xdr:rowOff>
    </xdr:from>
    <xdr:to>
      <xdr:col>13</xdr:col>
      <xdr:colOff>14706</xdr:colOff>
      <xdr:row>256</xdr:row>
      <xdr:rowOff>160420</xdr:rowOff>
    </xdr:to>
    <xdr:sp macro="" textlink="">
      <xdr:nvSpPr>
        <xdr:cNvPr id="367" name="TextBox 366">
          <a:extLst>
            <a:ext uri="{FF2B5EF4-FFF2-40B4-BE49-F238E27FC236}">
              <a16:creationId xmlns:a16="http://schemas.microsoft.com/office/drawing/2014/main" id="{104B7617-467D-4AA2-9032-6B2E49827051}"/>
            </a:ext>
          </a:extLst>
        </xdr:cNvPr>
        <xdr:cNvSpPr txBox="1"/>
      </xdr:nvSpPr>
      <xdr:spPr>
        <a:xfrm>
          <a:off x="127001" y="51595419"/>
          <a:ext cx="5943600" cy="215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Leveraging your growing social capital</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The more thought leaders you can bring aboard, the idea goes, the more political leaders will take note. The more these thought leaders can sway the voters of political leaders, the more these political leaders will be compelled to harmonize their politics to specific needs. Everyone benefits in the long-run.</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Political leaders vulnerable to your vote will be more responsive than political leaders of another jurisdiction. Start local, with your city council members. Build on that experience to reach out to your state legislator and state senator. Then contact your area's House of Representative member, and your U.S. Senator. Personalize your message with a specific political issue you are passionate about.</a:t>
          </a: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32085</xdr:colOff>
      <xdr:row>325</xdr:row>
      <xdr:rowOff>98922</xdr:rowOff>
    </xdr:from>
    <xdr:to>
      <xdr:col>13</xdr:col>
      <xdr:colOff>40106</xdr:colOff>
      <xdr:row>334</xdr:row>
      <xdr:rowOff>147054</xdr:rowOff>
    </xdr:to>
    <xdr:sp macro="" textlink="">
      <xdr:nvSpPr>
        <xdr:cNvPr id="368" name="TextBox 367">
          <a:extLst>
            <a:ext uri="{FF2B5EF4-FFF2-40B4-BE49-F238E27FC236}">
              <a16:creationId xmlns:a16="http://schemas.microsoft.com/office/drawing/2014/main" id="{91CB1C40-E5A5-40FB-81F2-75F01ADEAE03}"/>
            </a:ext>
          </a:extLst>
        </xdr:cNvPr>
        <xdr:cNvSpPr txBox="1"/>
      </xdr:nvSpPr>
      <xdr:spPr>
        <a:xfrm>
          <a:off x="152401" y="66379554"/>
          <a:ext cx="5943600" cy="1772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800"/>
            </a:spcBef>
            <a:spcAft>
              <a:spcPts val="0"/>
            </a:spcAft>
            <a:buClrTx/>
            <a:buSzTx/>
            <a:buFontTx/>
            <a:buNone/>
            <a:tabLst/>
            <a:defRPr/>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This initial assessment creates a baseline to compare with subsequent observations. We as a team colate our observations, and can automatically calculate an inter-rater reliability statistic. So the recipient can know how much agreement or variance exists between our ratings. </a:t>
          </a:r>
        </a:p>
        <a:p>
          <a:pPr marL="0" marR="0" lvl="0" indent="0" defTabSz="914400" eaLnBrk="1" fontAlgn="auto" latinLnBrk="0" hangingPunct="1">
            <a:lnSpc>
              <a:spcPct val="100000"/>
            </a:lnSpc>
            <a:spcBef>
              <a:spcPts val="800"/>
            </a:spcBef>
            <a:spcAft>
              <a:spcPts val="0"/>
            </a:spcAft>
            <a:buClrTx/>
            <a:buSzTx/>
            <a:buFontTx/>
            <a:buNone/>
            <a:tabLst/>
            <a:defRPr/>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These assessments segue into audits. Where assessments observe behavior, audits go further to report how these observed behavior impact constituents. </a:t>
          </a:r>
        </a:p>
        <a:p>
          <a:pPr marL="0" marR="0" lvl="0" indent="0" defTabSz="914400" eaLnBrk="1" fontAlgn="auto" latinLnBrk="0" hangingPunct="1">
            <a:lnSpc>
              <a:spcPct val="100000"/>
            </a:lnSpc>
            <a:spcBef>
              <a:spcPts val="800"/>
            </a:spcBef>
            <a:spcAft>
              <a:spcPts val="0"/>
            </a:spcAft>
            <a:buClrTx/>
            <a:buSzTx/>
            <a:buFontTx/>
            <a:buNone/>
            <a:tabLst/>
            <a:defRPr/>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Review this sample assessment and imagine sending it to a thought leader or political leader. Can you envision its potential to resolve more needs than being resolved now?</a:t>
          </a:r>
        </a:p>
      </xdr:txBody>
    </xdr:sp>
    <xdr:clientData/>
  </xdr:twoCellAnchor>
  <xdr:twoCellAnchor>
    <xdr:from>
      <xdr:col>1</xdr:col>
      <xdr:colOff>25401</xdr:colOff>
      <xdr:row>292</xdr:row>
      <xdr:rowOff>5346</xdr:rowOff>
    </xdr:from>
    <xdr:to>
      <xdr:col>13</xdr:col>
      <xdr:colOff>24164</xdr:colOff>
      <xdr:row>302</xdr:row>
      <xdr:rowOff>173791</xdr:rowOff>
    </xdr:to>
    <xdr:sp macro="" textlink="">
      <xdr:nvSpPr>
        <xdr:cNvPr id="369" name="TextBox 368">
          <a:extLst>
            <a:ext uri="{FF2B5EF4-FFF2-40B4-BE49-F238E27FC236}">
              <a16:creationId xmlns:a16="http://schemas.microsoft.com/office/drawing/2014/main" id="{46A4A569-8876-44CD-86AC-AC32017132DB}"/>
            </a:ext>
          </a:extLst>
        </xdr:cNvPr>
        <xdr:cNvSpPr txBox="1"/>
      </xdr:nvSpPr>
      <xdr:spPr>
        <a:xfrm>
          <a:off x="145717" y="60236767"/>
          <a:ext cx="5934342" cy="2106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ASSESS, then AUDIT, and then AVOW</a:t>
          </a:r>
        </a:p>
        <a:p>
          <a:pPr>
            <a:spcAft>
              <a:spcPts val="3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This process helps to </a:t>
          </a: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identify</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express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and </a:t>
          </a:r>
          <a:r>
            <a:rPr lang="en-US" sz="1200" b="0" i="1" baseline="0">
              <a:solidFill>
                <a:schemeClr val="dk1"/>
              </a:solidFill>
              <a:latin typeface="Tahoma" panose="020B0604030504040204" pitchFamily="34" charset="0"/>
              <a:ea typeface="Tahoma" panose="020B0604030504040204" pitchFamily="34" charset="0"/>
              <a:cs typeface="Tahoma" panose="020B0604030504040204" pitchFamily="34" charset="0"/>
            </a:rPr>
            <a:t>address</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politically impacted needs. </a:t>
          </a:r>
        </a:p>
        <a:p>
          <a:pPr>
            <a:spcAft>
              <a:spcPts val="3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1)  We first identify which of your specific needs they impact, using an </a:t>
          </a:r>
          <a:r>
            <a:rPr lang="en-US" sz="1200" b="0" i="1"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assessment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tool. </a:t>
          </a:r>
        </a:p>
        <a:p>
          <a:pPr>
            <a:spcAft>
              <a:spcPts val="3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2)  We then express to others how they impact such needs, with an </a:t>
          </a:r>
          <a:r>
            <a:rPr lang="en-US" sz="1200" b="0" i="1"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audit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a:spcAft>
              <a:spcPts val="300"/>
            </a:spcAft>
          </a:pP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3)  Finally, we </a:t>
          </a:r>
          <a:r>
            <a:rPr lang="en-US" sz="1200" b="0" i="1"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avow</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 to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address such needs with or without their cooperation. </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We lead with the love of affirming </a:t>
          </a: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each others needs, along with a commitment to resolve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these needs. No political excuses. Harmony Politics leads with the higher good of love.</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We tend to think our political position is good while the opposition is bad. But according to nature-based anankelogy, there is no good nor bad except for need. </a:t>
          </a:r>
        </a:p>
      </xdr:txBody>
    </xdr:sp>
    <xdr:clientData/>
  </xdr:twoCellAnchor>
  <xdr:twoCellAnchor>
    <xdr:from>
      <xdr:col>24</xdr:col>
      <xdr:colOff>417096</xdr:colOff>
      <xdr:row>302</xdr:row>
      <xdr:rowOff>16040</xdr:rowOff>
    </xdr:from>
    <xdr:to>
      <xdr:col>26</xdr:col>
      <xdr:colOff>433673</xdr:colOff>
      <xdr:row>303</xdr:row>
      <xdr:rowOff>6684</xdr:rowOff>
    </xdr:to>
    <xdr:sp macro="" textlink="">
      <xdr:nvSpPr>
        <xdr:cNvPr id="379" name="TextBox 378">
          <a:hlinkClick xmlns:r="http://schemas.openxmlformats.org/officeDocument/2006/relationships" r:id="rId17" tooltip="Lay Rationalism: Individual Differences in using Reason versus Feelings to Guide Decisions "/>
          <a:extLst>
            <a:ext uri="{FF2B5EF4-FFF2-40B4-BE49-F238E27FC236}">
              <a16:creationId xmlns:a16="http://schemas.microsoft.com/office/drawing/2014/main" id="{EEE7F75D-48E8-442D-B4ED-C8A36E50EAC1}"/>
            </a:ext>
          </a:extLst>
        </xdr:cNvPr>
        <xdr:cNvSpPr txBox="1"/>
      </xdr:nvSpPr>
      <xdr:spPr>
        <a:xfrm>
          <a:off x="11165307" y="62185882"/>
          <a:ext cx="1005840" cy="191170"/>
        </a:xfrm>
        <a:prstGeom prst="rect">
          <a:avLst/>
        </a:prstGeom>
        <a:noFill/>
        <a:ln w="9525"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lay rationalism? </a:t>
          </a:r>
        </a:p>
      </xdr:txBody>
    </xdr:sp>
    <xdr:clientData/>
  </xdr:twoCellAnchor>
  <xdr:twoCellAnchor>
    <xdr:from>
      <xdr:col>15</xdr:col>
      <xdr:colOff>33419</xdr:colOff>
      <xdr:row>341</xdr:row>
      <xdr:rowOff>13365</xdr:rowOff>
    </xdr:from>
    <xdr:to>
      <xdr:col>27</xdr:col>
      <xdr:colOff>32182</xdr:colOff>
      <xdr:row>353</xdr:row>
      <xdr:rowOff>167104</xdr:rowOff>
    </xdr:to>
    <xdr:sp macro="" textlink="">
      <xdr:nvSpPr>
        <xdr:cNvPr id="390" name="TextBox 389">
          <a:extLst>
            <a:ext uri="{FF2B5EF4-FFF2-40B4-BE49-F238E27FC236}">
              <a16:creationId xmlns:a16="http://schemas.microsoft.com/office/drawing/2014/main" id="{908DD3FB-404E-4051-B86E-BA0CE2EB6272}"/>
            </a:ext>
          </a:extLst>
        </xdr:cNvPr>
        <xdr:cNvSpPr txBox="1"/>
      </xdr:nvSpPr>
      <xdr:spPr>
        <a:xfrm>
          <a:off x="6329945" y="69255102"/>
          <a:ext cx="5934342" cy="2259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Bef>
              <a:spcPts val="60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By</a:t>
          </a:r>
          <a:r>
            <a:rPr lang="en-US" sz="1200" b="1"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 auditing </a:t>
          </a: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your impact as a               leader, </a:t>
          </a:r>
          <a:r>
            <a:rPr lang="en-US" sz="1200" b="0" i="1"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we replace arbitrary beliefs with measurable outcomes and impacts to raise accountability to all needs impacted</a:t>
          </a: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 The more you rely on such accountable measures and less on untested beliefs, the greater your competitive advantage can be over others without such accountable measures. </a:t>
          </a:r>
        </a:p>
        <a:p>
          <a:pPr>
            <a:spcBef>
              <a:spcPts val="90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Each accountability measure includes three elements:</a:t>
          </a:r>
        </a:p>
        <a:p>
          <a:pPr>
            <a:spcBef>
              <a:spcPts val="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1) Independent variable you can directly affect: "The more or less of this..."</a:t>
          </a:r>
        </a:p>
        <a:p>
          <a:pPr>
            <a:spcBef>
              <a:spcPts val="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2) Dependent variable you indirectly affect: "...then the more or less of that."</a:t>
          </a:r>
        </a:p>
        <a:p>
          <a:pPr>
            <a:spcBef>
              <a:spcPts val="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3) Empirical basis: "as indicated by..." what data can help test the expected correlation.</a:t>
          </a:r>
        </a:p>
        <a:p>
          <a:pPr>
            <a:spcBef>
              <a:spcPts val="900"/>
            </a:spcBef>
          </a:pPr>
          <a:r>
            <a:rPr lang="en-US" sz="1200" b="0" baseline="0">
              <a:solidFill>
                <a:schemeClr val="dk1"/>
              </a:solidFill>
              <a:latin typeface="Times New Roman" panose="02020603050405020304" pitchFamily="18" charset="0"/>
              <a:ea typeface="Tahoma" panose="020B0604030504040204" pitchFamily="34" charset="0"/>
              <a:cs typeface="Times New Roman" panose="02020603050405020304" pitchFamily="18" charset="0"/>
            </a:rPr>
            <a:t>Each accountability measure covers an undesireable outcome and a preferred outcome. These measures suggest how the correlations can be tested, but until you hire our team we of course do not have access to this (in)validating data.</a:t>
          </a:r>
        </a:p>
      </xdr:txBody>
    </xdr:sp>
    <xdr:clientData/>
  </xdr:twoCellAnchor>
  <xdr:twoCellAnchor>
    <xdr:from>
      <xdr:col>1</xdr:col>
      <xdr:colOff>25401</xdr:colOff>
      <xdr:row>306</xdr:row>
      <xdr:rowOff>40106</xdr:rowOff>
    </xdr:from>
    <xdr:to>
      <xdr:col>13</xdr:col>
      <xdr:colOff>24164</xdr:colOff>
      <xdr:row>312</xdr:row>
      <xdr:rowOff>20055</xdr:rowOff>
    </xdr:to>
    <xdr:sp macro="" textlink="">
      <xdr:nvSpPr>
        <xdr:cNvPr id="392" name="TextBox 391">
          <a:extLst>
            <a:ext uri="{FF2B5EF4-FFF2-40B4-BE49-F238E27FC236}">
              <a16:creationId xmlns:a16="http://schemas.microsoft.com/office/drawing/2014/main" id="{89E37C21-BC47-4450-970E-4C851546C132}"/>
            </a:ext>
          </a:extLst>
        </xdr:cNvPr>
        <xdr:cNvSpPr txBox="1"/>
      </xdr:nvSpPr>
      <xdr:spPr>
        <a:xfrm>
          <a:off x="145717" y="63012053"/>
          <a:ext cx="5934342" cy="895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Politics exist to serve needs. But whose needs are best served by the leader's politics? If only intending to serve a narrow population, then Harmony Politics may not be for them.</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For those seeking to expand their reach, we offer the following free assessment. Fill in these white fields to create a sample assessment, to get a taste of this service.</a:t>
          </a:r>
        </a:p>
      </xdr:txBody>
    </xdr:sp>
    <xdr:clientData/>
  </xdr:twoCellAnchor>
  <xdr:twoCellAnchor>
    <xdr:from>
      <xdr:col>1</xdr:col>
      <xdr:colOff>13369</xdr:colOff>
      <xdr:row>339</xdr:row>
      <xdr:rowOff>120315</xdr:rowOff>
    </xdr:from>
    <xdr:to>
      <xdr:col>13</xdr:col>
      <xdr:colOff>12132</xdr:colOff>
      <xdr:row>349</xdr:row>
      <xdr:rowOff>113632</xdr:rowOff>
    </xdr:to>
    <xdr:sp macro="" textlink="">
      <xdr:nvSpPr>
        <xdr:cNvPr id="394" name="TextBox 393">
          <a:extLst>
            <a:ext uri="{FF2B5EF4-FFF2-40B4-BE49-F238E27FC236}">
              <a16:creationId xmlns:a16="http://schemas.microsoft.com/office/drawing/2014/main" id="{C36A6D93-D6EA-4591-B287-5BBD27CA6118}"/>
            </a:ext>
          </a:extLst>
        </xdr:cNvPr>
        <xdr:cNvSpPr txBox="1"/>
      </xdr:nvSpPr>
      <xdr:spPr>
        <a:xfrm>
          <a:off x="133685" y="68974368"/>
          <a:ext cx="5934342" cy="1731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By now, the thought leader or political leader should appreciate the team's ideolical diversity, and its noble example of rising above political differences to resolve needs. </a:t>
          </a:r>
        </a:p>
        <a:p>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The ongoing assessments and audits inform leaders of what they do not know, and do not </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know that they do not know. How can they know if politics remains largely a one-way conversation? This turns politics into an ongoing dialogue. </a:t>
          </a:r>
        </a:p>
        <a:p>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spc="-20" baseline="0">
              <a:solidFill>
                <a:schemeClr val="dk1"/>
              </a:solidFill>
              <a:latin typeface="Tahoma" panose="020B0604030504040204" pitchFamily="34" charset="0"/>
              <a:ea typeface="Tahoma" panose="020B0604030504040204" pitchFamily="34" charset="0"/>
              <a:cs typeface="Tahoma" panose="020B0604030504040204" pitchFamily="34" charset="0"/>
            </a:rPr>
            <a:t>Politics-as-usual relies on generalizations that easily overlook your specific needs No political generalizing can capture all of your public-facing needs yet to be resolved. </a:t>
          </a:r>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1</xdr:colOff>
      <xdr:row>355</xdr:row>
      <xdr:rowOff>20053</xdr:rowOff>
    </xdr:from>
    <xdr:to>
      <xdr:col>12</xdr:col>
      <xdr:colOff>493396</xdr:colOff>
      <xdr:row>358</xdr:row>
      <xdr:rowOff>106948</xdr:rowOff>
    </xdr:to>
    <xdr:sp macro="" textlink="">
      <xdr:nvSpPr>
        <xdr:cNvPr id="398" name="TextBox 397">
          <a:extLst>
            <a:ext uri="{FF2B5EF4-FFF2-40B4-BE49-F238E27FC236}">
              <a16:creationId xmlns:a16="http://schemas.microsoft.com/office/drawing/2014/main" id="{368CD69B-2198-48A7-A7CA-58696659E016}"/>
            </a:ext>
          </a:extLst>
        </xdr:cNvPr>
        <xdr:cNvSpPr txBox="1"/>
      </xdr:nvSpPr>
      <xdr:spPr>
        <a:xfrm>
          <a:off x="120317" y="71714895"/>
          <a:ext cx="5934342" cy="608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Audits let you report your specific needs. You relate to others how their actions impact your needs, and invite them to reciprocate. You frame it as a testable association: the more of this then the more of that happens, or the less of this then the more of that.</a:t>
          </a:r>
        </a:p>
        <a:p>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40107</xdr:colOff>
      <xdr:row>373</xdr:row>
      <xdr:rowOff>100266</xdr:rowOff>
    </xdr:from>
    <xdr:to>
      <xdr:col>13</xdr:col>
      <xdr:colOff>38870</xdr:colOff>
      <xdr:row>382</xdr:row>
      <xdr:rowOff>46791</xdr:rowOff>
    </xdr:to>
    <xdr:sp macro="" textlink="">
      <xdr:nvSpPr>
        <xdr:cNvPr id="404" name="TextBox 403">
          <a:extLst>
            <a:ext uri="{FF2B5EF4-FFF2-40B4-BE49-F238E27FC236}">
              <a16:creationId xmlns:a16="http://schemas.microsoft.com/office/drawing/2014/main" id="{6F7E51D1-37AD-4531-9D2E-4A1A72F42803}"/>
            </a:ext>
          </a:extLst>
        </xdr:cNvPr>
        <xdr:cNvSpPr txBox="1"/>
      </xdr:nvSpPr>
      <xdr:spPr>
        <a:xfrm>
          <a:off x="160423" y="75043634"/>
          <a:ext cx="5934342" cy="1537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Along the way, you replace arbitary beliefs with measurable outcomes and impacts. Along the way, this raises accountability to all needs impacted. Along the way, this attracts more constituents to your client as one who takes them seriously, and not objectifying them for views or votes.</a:t>
          </a:r>
        </a:p>
        <a:p>
          <a:endPar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Review this sample audit and imagine sending it to a thought leader or political leader. Can you envision its value to them, for which you and your team could be handsomely paid?</a:t>
          </a:r>
        </a:p>
      </xdr:txBody>
    </xdr:sp>
    <xdr:clientData/>
  </xdr:twoCellAnchor>
  <xdr:twoCellAnchor>
    <xdr:from>
      <xdr:col>1</xdr:col>
      <xdr:colOff>45454</xdr:colOff>
      <xdr:row>408</xdr:row>
      <xdr:rowOff>225925</xdr:rowOff>
    </xdr:from>
    <xdr:to>
      <xdr:col>12</xdr:col>
      <xdr:colOff>456667</xdr:colOff>
      <xdr:row>412</xdr:row>
      <xdr:rowOff>38100</xdr:rowOff>
    </xdr:to>
    <xdr:sp macro="" textlink="">
      <xdr:nvSpPr>
        <xdr:cNvPr id="132" name="TextBox 131">
          <a:hlinkClick xmlns:r="http://schemas.openxmlformats.org/officeDocument/2006/relationships" r:id="rId18" tooltip="sample Declaration of Liberty as PDF"/>
          <a:extLst>
            <a:ext uri="{FF2B5EF4-FFF2-40B4-BE49-F238E27FC236}">
              <a16:creationId xmlns:a16="http://schemas.microsoft.com/office/drawing/2014/main" id="{2AFA8A30-7E8A-4817-B816-489FE9B53AED}"/>
            </a:ext>
          </a:extLst>
        </xdr:cNvPr>
        <xdr:cNvSpPr txBox="1"/>
      </xdr:nvSpPr>
      <xdr:spPr>
        <a:xfrm>
          <a:off x="167374" y="82620985"/>
          <a:ext cx="5859513" cy="810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Avowal asserts the higher authority of resolving needs. Avowal to resolve needs was boldly modeled by Socrates, Jesus, Gandhi, MLK, and our founding fathers with the Declaration of Independence. That sacred document provides the template for this bold step. </a:t>
          </a:r>
          <a:r>
            <a:rPr lang="en-US" sz="1200" b="0" u="none" baseline="0">
              <a:solidFill>
                <a:srgbClr val="0070C0"/>
              </a:solidFill>
              <a:latin typeface="Tahoma" panose="020B0604030504040204" pitchFamily="34" charset="0"/>
              <a:ea typeface="Tahoma" panose="020B0604030504040204" pitchFamily="34" charset="0"/>
              <a:cs typeface="Tahoma" panose="020B0604030504040204" pitchFamily="34" charset="0"/>
            </a:rPr>
            <a:t>Click here</a:t>
          </a:r>
          <a:r>
            <a:rPr lang="en-US" sz="1200" b="0" u="none" baseline="0">
              <a:solidFill>
                <a:schemeClr val="dk1"/>
              </a:solidFill>
              <a:latin typeface="Tahoma" panose="020B0604030504040204" pitchFamily="34" charset="0"/>
              <a:ea typeface="Tahoma" panose="020B0604030504040204" pitchFamily="34" charset="0"/>
              <a:cs typeface="Tahoma" panose="020B0604030504040204" pitchFamily="34" charset="0"/>
            </a:rPr>
            <a:t> </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to see a sample crafted in response to criminal justice failings.</a:t>
          </a:r>
        </a:p>
      </xdr:txBody>
    </xdr:sp>
    <xdr:clientData/>
  </xdr:twoCellAnchor>
  <xdr:twoCellAnchor>
    <xdr:from>
      <xdr:col>1</xdr:col>
      <xdr:colOff>29412</xdr:colOff>
      <xdr:row>417</xdr:row>
      <xdr:rowOff>203196</xdr:rowOff>
    </xdr:from>
    <xdr:to>
      <xdr:col>13</xdr:col>
      <xdr:colOff>28175</xdr:colOff>
      <xdr:row>419</xdr:row>
      <xdr:rowOff>106945</xdr:rowOff>
    </xdr:to>
    <xdr:sp macro="" textlink="">
      <xdr:nvSpPr>
        <xdr:cNvPr id="283" name="TextBox 282">
          <a:extLst>
            <a:ext uri="{FF2B5EF4-FFF2-40B4-BE49-F238E27FC236}">
              <a16:creationId xmlns:a16="http://schemas.microsoft.com/office/drawing/2014/main" id="{8ADA291C-4366-488A-98EA-A29D4F9DB9E7}"/>
            </a:ext>
          </a:extLst>
        </xdr:cNvPr>
        <xdr:cNvSpPr txBox="1"/>
      </xdr:nvSpPr>
      <xdr:spPr>
        <a:xfrm>
          <a:off x="149728" y="84718354"/>
          <a:ext cx="5934342" cy="445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300" b="1" baseline="0">
              <a:ln>
                <a:solidFill>
                  <a:srgbClr val="00F587"/>
                </a:solidFill>
              </a:ln>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rPr>
            <a:t>If you have any further question, write us at valuerelating@gmail.com</a:t>
          </a:r>
          <a:r>
            <a:rPr lang="en-US" sz="1300" b="0" baseline="0">
              <a:ln>
                <a:solidFill>
                  <a:srgbClr val="00F587"/>
                </a:solidFill>
              </a:ln>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rPr>
            <a:t>. </a:t>
          </a:r>
        </a:p>
        <a:p>
          <a:r>
            <a:rPr lang="en-US" sz="1100" b="0" spc="10" baseline="0">
              <a:ln>
                <a:solidFill>
                  <a:srgbClr val="00F587"/>
                </a:solidFill>
              </a:ln>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rPr>
            <a:t>We will be glad to satisfy your questions, to bring you along on this amazing journey of love.</a:t>
          </a:r>
          <a:endParaRPr lang="en-US" sz="1200" b="1" spc="10" baseline="0">
            <a:ln>
              <a:solidFill>
                <a:srgbClr val="00F587"/>
              </a:solidFill>
            </a:ln>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40105</xdr:colOff>
      <xdr:row>405</xdr:row>
      <xdr:rowOff>120314</xdr:rowOff>
    </xdr:from>
    <xdr:to>
      <xdr:col>12</xdr:col>
      <xdr:colOff>451318</xdr:colOff>
      <xdr:row>408</xdr:row>
      <xdr:rowOff>124325</xdr:rowOff>
    </xdr:to>
    <xdr:grpSp>
      <xdr:nvGrpSpPr>
        <xdr:cNvPr id="342" name="Group 341">
          <a:extLst>
            <a:ext uri="{FF2B5EF4-FFF2-40B4-BE49-F238E27FC236}">
              <a16:creationId xmlns:a16="http://schemas.microsoft.com/office/drawing/2014/main" id="{C8639256-26C4-4097-9985-D6F91313A9ED}"/>
            </a:ext>
          </a:extLst>
        </xdr:cNvPr>
        <xdr:cNvGrpSpPr/>
      </xdr:nvGrpSpPr>
      <xdr:grpSpPr>
        <a:xfrm>
          <a:off x="162025" y="81829574"/>
          <a:ext cx="5859513" cy="689811"/>
          <a:chOff x="6296526" y="32505316"/>
          <a:chExt cx="5852160" cy="685800"/>
        </a:xfrm>
      </xdr:grpSpPr>
      <xdr:sp macro="" textlink="">
        <xdr:nvSpPr>
          <xdr:cNvPr id="343" name="Rectangle: Rounded Corners 342">
            <a:extLst>
              <a:ext uri="{FF2B5EF4-FFF2-40B4-BE49-F238E27FC236}">
                <a16:creationId xmlns:a16="http://schemas.microsoft.com/office/drawing/2014/main" id="{BFCED650-6D85-4746-BC88-A81033A0B3BC}"/>
              </a:ext>
            </a:extLst>
          </xdr:cNvPr>
          <xdr:cNvSpPr/>
        </xdr:nvSpPr>
        <xdr:spPr>
          <a:xfrm>
            <a:off x="6296526" y="32505316"/>
            <a:ext cx="5852160" cy="685800"/>
          </a:xfrm>
          <a:prstGeom prst="roundRect">
            <a:avLst>
              <a:gd name="adj" fmla="val 50000"/>
            </a:avLst>
          </a:prstGeom>
          <a:solidFill>
            <a:srgbClr val="004623"/>
          </a:solidFill>
          <a:ln w="9525" cmpd="sng">
            <a:solidFill>
              <a:schemeClr val="lt1">
                <a:shade val="50000"/>
              </a:schemeClr>
            </a:solidFill>
          </a:ln>
          <a:effectLst>
            <a:outerShdw blurRad="76200" dist="25400" algn="ctr" rotWithShape="0">
              <a:srgbClr val="00C864">
                <a:alpha val="70000"/>
              </a:srgbClr>
            </a:outerShdw>
          </a:effectLst>
        </xdr:spPr>
        <xdr:style>
          <a:lnRef idx="0">
            <a:scrgbClr r="0" g="0" b="0"/>
          </a:lnRef>
          <a:fillRef idx="0">
            <a:scrgbClr r="0" g="0" b="0"/>
          </a:fillRef>
          <a:effectRef idx="0">
            <a:scrgbClr r="0" g="0" b="0"/>
          </a:effectRef>
          <a:fontRef idx="minor">
            <a:schemeClr val="dk1"/>
          </a:fontRef>
        </xdr:style>
        <xdr:txBody>
          <a:bodyPr vertOverflow="overflow" horzOverflow="overflow" wrap="square" lIns="1097280" tIns="0" rIns="1097280" bIns="0" rtlCol="0" anchor="ctr"/>
          <a:lstStyle/>
          <a:p>
            <a:pPr marL="0" indent="0" algn="ctr">
              <a:lnSpc>
                <a:spcPts val="1900"/>
              </a:lnSpc>
            </a:pP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There is no such thing as </a:t>
            </a:r>
            <a:r>
              <a:rPr lang="en-US" sz="1600" b="1" spc="-30" baseline="0">
                <a:gradFill flip="none" rotWithShape="1">
                  <a:gsLst>
                    <a:gs pos="70000">
                      <a:srgbClr val="F7C882"/>
                    </a:gs>
                    <a:gs pos="0">
                      <a:srgbClr val="FFFF00">
                        <a:tint val="66000"/>
                        <a:satMod val="160000"/>
                      </a:srgbClr>
                    </a:gs>
                    <a:gs pos="100000">
                      <a:schemeClr val="accent2">
                        <a:lumMod val="60000"/>
                        <a:lumOff val="40000"/>
                      </a:schemeClr>
                    </a:gs>
                  </a:gsLst>
                  <a:lin ang="5400000" scaled="1"/>
                  <a:tileRect/>
                </a:gra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pain</a:t>
            </a:r>
            <a:r>
              <a:rPr lang="en-US" sz="1600" b="1" spc="-3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 </a:t>
            </a:r>
            <a:r>
              <a:rPr lang="en-US" sz="16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outside of </a:t>
            </a:r>
            <a:r>
              <a:rPr lang="en-US" sz="1600" b="1" spc="0" baseline="0">
                <a:gradFill>
                  <a:gsLst>
                    <a:gs pos="70000">
                      <a:srgbClr val="F7C882"/>
                    </a:gs>
                    <a:gs pos="0">
                      <a:srgbClr val="FF0066"/>
                    </a:gs>
                    <a:gs pos="100000">
                      <a:schemeClr val="accent2">
                        <a:lumMod val="60000"/>
                        <a:lumOff val="40000"/>
                      </a:schemeClr>
                    </a:gs>
                  </a:gsLst>
                  <a:lin ang="5400000" scaled="1"/>
                </a:gra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unresolved needs</a:t>
            </a:r>
            <a:r>
              <a:rPr lang="en-US" sz="1600" b="1" spc="0" baseline="0">
                <a:solidFill>
                  <a:srgbClr val="FFCCCC"/>
                </a:solidFill>
                <a:effectLst>
                  <a:innerShdw blurRad="63500" dist="50800" dir="5400000">
                    <a:prstClr val="black">
                      <a:alpha val="50000"/>
                    </a:prstClr>
                  </a:innerShdw>
                </a:effectLst>
                <a:latin typeface="Arial Black" panose="020B0A04020102020204" pitchFamily="34" charset="0"/>
                <a:ea typeface="Tahoma" panose="020B0604030504040204" pitchFamily="34" charset="0"/>
                <a:cs typeface="Tahoma" panose="020B0604030504040204" pitchFamily="34" charset="0"/>
              </a:rPr>
              <a:t>.</a:t>
            </a:r>
          </a:p>
        </xdr:txBody>
      </xdr:sp>
      <xdr:sp macro="" textlink="">
        <xdr:nvSpPr>
          <xdr:cNvPr id="344" name="Rectangle: Rounded Corners 343">
            <a:extLst>
              <a:ext uri="{FF2B5EF4-FFF2-40B4-BE49-F238E27FC236}">
                <a16:creationId xmlns:a16="http://schemas.microsoft.com/office/drawing/2014/main" id="{4320E853-20F8-423A-B0E8-BD171C95AC4D}"/>
              </a:ext>
            </a:extLst>
          </xdr:cNvPr>
          <xdr:cNvSpPr/>
        </xdr:nvSpPr>
        <xdr:spPr>
          <a:xfrm rot="17257093">
            <a:off x="6777786" y="32498630"/>
            <a:ext cx="228600" cy="688474"/>
          </a:xfrm>
          <a:prstGeom prst="roundRect">
            <a:avLst>
              <a:gd name="adj" fmla="val 50000"/>
            </a:avLst>
          </a:prstGeom>
          <a:gradFill flip="none" rotWithShape="1">
            <a:gsLst>
              <a:gs pos="0">
                <a:srgbClr val="FF0066">
                  <a:shade val="67500"/>
                  <a:satMod val="115000"/>
                </a:srgbClr>
              </a:gs>
              <a:gs pos="51000">
                <a:srgbClr val="00B0F0"/>
              </a:gs>
              <a:gs pos="49000">
                <a:srgbClr val="EA0053"/>
              </a:gs>
              <a:gs pos="100000">
                <a:srgbClr val="00B0F0"/>
              </a:gs>
            </a:gsLst>
            <a:lin ang="16200000" scaled="1"/>
            <a:tileRect/>
          </a:gradFill>
          <a:ln>
            <a:solidFill>
              <a:srgbClr val="CC66FF"/>
            </a:solidFill>
          </a:ln>
          <a:effectLst>
            <a:outerShdw blurRad="50800" dist="25400" dir="81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45" name="Rectangle: Rounded Corners 344">
            <a:extLst>
              <a:ext uri="{FF2B5EF4-FFF2-40B4-BE49-F238E27FC236}">
                <a16:creationId xmlns:a16="http://schemas.microsoft.com/office/drawing/2014/main" id="{3F7E7FB0-CCCE-49AC-8883-AFBD4C90D9FD}"/>
              </a:ext>
            </a:extLst>
          </xdr:cNvPr>
          <xdr:cNvSpPr/>
        </xdr:nvSpPr>
        <xdr:spPr>
          <a:xfrm rot="4342907" flipH="1">
            <a:off x="11463423" y="32498630"/>
            <a:ext cx="228600" cy="688474"/>
          </a:xfrm>
          <a:prstGeom prst="roundRect">
            <a:avLst>
              <a:gd name="adj" fmla="val 50000"/>
            </a:avLst>
          </a:prstGeom>
          <a:gradFill flip="none" rotWithShape="1">
            <a:gsLst>
              <a:gs pos="0">
                <a:srgbClr val="FF0066">
                  <a:shade val="67500"/>
                  <a:satMod val="115000"/>
                </a:srgbClr>
              </a:gs>
              <a:gs pos="51000">
                <a:srgbClr val="00B0F0"/>
              </a:gs>
              <a:gs pos="49000">
                <a:srgbClr val="EA0053"/>
              </a:gs>
              <a:gs pos="100000">
                <a:srgbClr val="00B0F0"/>
              </a:gs>
            </a:gsLst>
            <a:lin ang="16200000" scaled="1"/>
            <a:tileRect/>
          </a:gradFill>
          <a:ln>
            <a:solidFill>
              <a:srgbClr val="CC66FF"/>
            </a:solidFill>
          </a:ln>
          <a:effectLst>
            <a:outerShdw blurRad="50800" dist="25400" dir="2700000" algn="tr" rotWithShape="0">
              <a:srgbClr val="EBDCFF">
                <a:alpha val="70000"/>
              </a:srgbClr>
            </a:outerShdw>
          </a:effectLst>
          <a:scene3d>
            <a:camera prst="orthographicFront"/>
            <a:lightRig rig="threePt" dir="t"/>
          </a:scene3d>
          <a:sp3d>
            <a:bevelT w="635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clientData/>
  </xdr:twoCellAnchor>
  <xdr:twoCellAnchor>
    <xdr:from>
      <xdr:col>1</xdr:col>
      <xdr:colOff>38768</xdr:colOff>
      <xdr:row>401</xdr:row>
      <xdr:rowOff>125657</xdr:rowOff>
    </xdr:from>
    <xdr:to>
      <xdr:col>13</xdr:col>
      <xdr:colOff>37531</xdr:colOff>
      <xdr:row>405</xdr:row>
      <xdr:rowOff>33416</xdr:rowOff>
    </xdr:to>
    <xdr:sp macro="" textlink="">
      <xdr:nvSpPr>
        <xdr:cNvPr id="273" name="TextBox 272">
          <a:extLst>
            <a:ext uri="{FF2B5EF4-FFF2-40B4-BE49-F238E27FC236}">
              <a16:creationId xmlns:a16="http://schemas.microsoft.com/office/drawing/2014/main" id="{0E70C782-9035-4FA6-A344-0A546198D9B9}"/>
            </a:ext>
          </a:extLst>
        </xdr:cNvPr>
        <xdr:cNvSpPr txBox="1"/>
      </xdr:nvSpPr>
      <xdr:spPr>
        <a:xfrm>
          <a:off x="159084" y="81004604"/>
          <a:ext cx="5934342" cy="816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You lead these leaders stuck following the crowd stuck in pain of unresolved needs. You as grassroots leaders present yourselves ready, willing and able to prioritize need resolving over pain relieving. With each other' support, you endure the pain of any resistance. You draw inspiration from Dr. King and Gandhi to remove sources of pain.</a:t>
          </a:r>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385</xdr:row>
      <xdr:rowOff>173786</xdr:rowOff>
    </xdr:from>
    <xdr:to>
      <xdr:col>12</xdr:col>
      <xdr:colOff>493395</xdr:colOff>
      <xdr:row>398</xdr:row>
      <xdr:rowOff>173789</xdr:rowOff>
    </xdr:to>
    <xdr:sp macro="" textlink="">
      <xdr:nvSpPr>
        <xdr:cNvPr id="370" name="TextBox 369">
          <a:extLst>
            <a:ext uri="{FF2B5EF4-FFF2-40B4-BE49-F238E27FC236}">
              <a16:creationId xmlns:a16="http://schemas.microsoft.com/office/drawing/2014/main" id="{3FE38361-4721-4648-AF24-ABDD87EB744A}"/>
            </a:ext>
          </a:extLst>
        </xdr:cNvPr>
        <xdr:cNvSpPr txBox="1"/>
      </xdr:nvSpPr>
      <xdr:spPr>
        <a:xfrm>
          <a:off x="120316" y="77316260"/>
          <a:ext cx="5934342" cy="3054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spcAft>
              <a:spcPts val="600"/>
            </a:spcAft>
          </a:pPr>
          <a:r>
            <a:rPr lang="en-US" sz="1300" b="1" baseline="0">
              <a:solidFill>
                <a:schemeClr val="dk1"/>
              </a:solidFill>
              <a:latin typeface="Tahoma" panose="020B0604030504040204" pitchFamily="34" charset="0"/>
              <a:ea typeface="Tahoma" panose="020B0604030504040204" pitchFamily="34" charset="0"/>
              <a:cs typeface="Tahoma" panose="020B0604030504040204" pitchFamily="34" charset="0"/>
            </a:rPr>
            <a:t>When you must act</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You're cordial to this point. While waiting for their responsiveness to your needs, your needs could not wait. </a:t>
          </a:r>
        </a:p>
        <a:p>
          <a:pPr>
            <a:spcBef>
              <a:spcPts val="6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Responses of leaders fall along a predictable adoption curve:</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5.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Strong yes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Enthusiastically innovative and eager to strart.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Innovators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4.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Weak yes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Hesitent to start. Wait-and-see approach.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Early adoptors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3.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Equivocating</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Require assurances. Not quite ready.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Early majority</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2.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Soft no</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Must address other needs first. Revisit later.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Late majority</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1.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Hard no</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Clearly opting out. Saves you time. Next?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Laggards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t>
          </a:r>
        </a:p>
        <a:p>
          <a:pPr>
            <a:spcBef>
              <a:spcPts val="200"/>
            </a:spcBef>
          </a:pP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0.   </a:t>
          </a:r>
          <a:r>
            <a:rPr lang="en-US" sz="1200" b="0" spc="-10" baseline="0">
              <a:ln>
                <a:solidFill>
                  <a:srgbClr val="004623"/>
                </a:solidFill>
              </a:ln>
              <a:solidFill>
                <a:schemeClr val="dk1"/>
              </a:solidFill>
              <a:latin typeface="Tahoma" panose="020B0604030504040204" pitchFamily="34" charset="0"/>
              <a:ea typeface="Tahoma" panose="020B0604030504040204" pitchFamily="34" charset="0"/>
              <a:cs typeface="Tahoma" panose="020B0604030504040204" pitchFamily="34" charset="0"/>
            </a:rPr>
            <a:t>No response</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 After repeated attempts, no reply. Lump with </a:t>
          </a:r>
          <a:r>
            <a:rPr lang="en-US" sz="1200" b="0" i="1" spc="-10" baseline="0">
              <a:solidFill>
                <a:schemeClr val="dk1"/>
              </a:solidFill>
              <a:latin typeface="Tahoma" panose="020B0604030504040204" pitchFamily="34" charset="0"/>
              <a:ea typeface="Tahoma" panose="020B0604030504040204" pitchFamily="34" charset="0"/>
              <a:cs typeface="Tahoma" panose="020B0604030504040204" pitchFamily="34" charset="0"/>
            </a:rPr>
            <a:t>laggards</a:t>
          </a:r>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a:t>
          </a:r>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endParaRPr lang="en-US" sz="11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What can you do if thought leaders and political leaders remain unresponsive? We lead them. First, you gage their level of responsiveness. Then choose how to put it bluntly, to grap their attention</a:t>
          </a:r>
          <a:r>
            <a:rPr lang="en-US" sz="1100">
              <a:solidFill>
                <a:schemeClr val="dk1"/>
              </a:solidFill>
              <a:effectLst/>
              <a:latin typeface="+mn-lt"/>
              <a:ea typeface="+mn-ea"/>
              <a:cs typeface="+mn-cs"/>
            </a:rPr>
            <a:t>—</a:t>
          </a:r>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and the attention of anyone else who dare get in nature's way.</a:t>
          </a:r>
        </a:p>
        <a:p>
          <a:endPar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xdr:col>
      <xdr:colOff>0</xdr:colOff>
      <xdr:row>412</xdr:row>
      <xdr:rowOff>64303</xdr:rowOff>
    </xdr:from>
    <xdr:to>
      <xdr:col>7</xdr:col>
      <xdr:colOff>0</xdr:colOff>
      <xdr:row>414</xdr:row>
      <xdr:rowOff>70988</xdr:rowOff>
    </xdr:to>
    <xdr:sp macro="" textlink="">
      <xdr:nvSpPr>
        <xdr:cNvPr id="15" name="Rectangle: Beveled 14">
          <a:hlinkClick xmlns:r="http://schemas.openxmlformats.org/officeDocument/2006/relationships" r:id="rId19" tooltip="sample DoL on LinkedIn"/>
          <a:extLst>
            <a:ext uri="{FF2B5EF4-FFF2-40B4-BE49-F238E27FC236}">
              <a16:creationId xmlns:a16="http://schemas.microsoft.com/office/drawing/2014/main" id="{B3E4800D-A02D-4DEF-BCF3-5E9C846F1555}"/>
            </a:ext>
          </a:extLst>
        </xdr:cNvPr>
        <xdr:cNvSpPr/>
      </xdr:nvSpPr>
      <xdr:spPr>
        <a:xfrm>
          <a:off x="121920" y="83457583"/>
          <a:ext cx="2971800" cy="463885"/>
        </a:xfrm>
        <a:prstGeom prst="bevel">
          <a:avLst/>
        </a:prstGeom>
        <a:gradFill flip="none" rotWithShape="1">
          <a:gsLst>
            <a:gs pos="0">
              <a:srgbClr val="CC66FF">
                <a:shade val="30000"/>
                <a:satMod val="115000"/>
              </a:srgbClr>
            </a:gs>
            <a:gs pos="50000">
              <a:srgbClr val="CC66FF">
                <a:shade val="67500"/>
                <a:satMod val="115000"/>
              </a:srgbClr>
            </a:gs>
            <a:gs pos="100000">
              <a:srgbClr val="CC66FF">
                <a:shade val="100000"/>
                <a:satMod val="115000"/>
              </a:srgbClr>
            </a:gs>
          </a:gsLst>
          <a:lin ang="16200000" scaled="1"/>
          <a:tileRect/>
        </a:gradFill>
        <a:ln w="3175">
          <a:solidFill>
            <a:srgbClr val="DCC8FF"/>
          </a:solidFill>
        </a:ln>
        <a:effectLst>
          <a:outerShdw blurRad="50800" dist="38100" dir="540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effectLst>
                <a:innerShdw blurRad="63500" dist="50800" dir="5400000">
                  <a:prstClr val="black">
                    <a:alpha val="50000"/>
                  </a:prstClr>
                </a:innerShdw>
              </a:effectLst>
              <a:latin typeface="Arial" panose="020B0604020202020204" pitchFamily="34" charset="0"/>
              <a:cs typeface="Arial" panose="020B0604020202020204" pitchFamily="34" charset="0"/>
            </a:rPr>
            <a:t>Declaration of Liberty</a:t>
          </a:r>
          <a:r>
            <a:rPr lang="en-US" sz="1400" baseline="0">
              <a:latin typeface="Arial" panose="020B0604020202020204" pitchFamily="34" charset="0"/>
              <a:cs typeface="Arial" panose="020B0604020202020204" pitchFamily="34" charset="0"/>
            </a:rPr>
            <a:t> </a:t>
          </a:r>
          <a:r>
            <a:rPr lang="en-US" sz="1200" baseline="0">
              <a:solidFill>
                <a:srgbClr val="DCC8FF"/>
              </a:solidFill>
              <a:latin typeface="Arial" panose="020B0604020202020204" pitchFamily="34" charset="0"/>
              <a:cs typeface="Arial" panose="020B0604020202020204" pitchFamily="34" charset="0"/>
            </a:rPr>
            <a:t>(LinkedIn)</a:t>
          </a:r>
          <a:endParaRPr lang="en-US" sz="1400">
            <a:solidFill>
              <a:srgbClr val="DCC8FF"/>
            </a:solidFill>
            <a:latin typeface="Arial" panose="020B0604020202020204" pitchFamily="34" charset="0"/>
            <a:cs typeface="Arial" panose="020B0604020202020204" pitchFamily="34" charset="0"/>
          </a:endParaRPr>
        </a:p>
      </xdr:txBody>
    </xdr:sp>
    <xdr:clientData/>
  </xdr:twoCellAnchor>
  <xdr:twoCellAnchor>
    <xdr:from>
      <xdr:col>7</xdr:col>
      <xdr:colOff>13369</xdr:colOff>
      <xdr:row>412</xdr:row>
      <xdr:rowOff>64303</xdr:rowOff>
    </xdr:from>
    <xdr:to>
      <xdr:col>13</xdr:col>
      <xdr:colOff>13368</xdr:colOff>
      <xdr:row>414</xdr:row>
      <xdr:rowOff>70988</xdr:rowOff>
    </xdr:to>
    <xdr:sp macro="" textlink="">
      <xdr:nvSpPr>
        <xdr:cNvPr id="396" name="Rectangle: Beveled 395">
          <a:hlinkClick xmlns:r="http://schemas.openxmlformats.org/officeDocument/2006/relationships" r:id="rId20" tooltip="sample DoL on YouTube"/>
          <a:extLst>
            <a:ext uri="{FF2B5EF4-FFF2-40B4-BE49-F238E27FC236}">
              <a16:creationId xmlns:a16="http://schemas.microsoft.com/office/drawing/2014/main" id="{B3C8E236-0090-47B1-BA58-F8784188B76C}"/>
            </a:ext>
          </a:extLst>
        </xdr:cNvPr>
        <xdr:cNvSpPr/>
      </xdr:nvSpPr>
      <xdr:spPr>
        <a:xfrm>
          <a:off x="3107089" y="83457583"/>
          <a:ext cx="2971799" cy="463885"/>
        </a:xfrm>
        <a:prstGeom prst="bevel">
          <a:avLst/>
        </a:prstGeom>
        <a:gradFill flip="none" rotWithShape="1">
          <a:gsLst>
            <a:gs pos="0">
              <a:srgbClr val="00F587">
                <a:shade val="30000"/>
                <a:satMod val="115000"/>
              </a:srgbClr>
            </a:gs>
            <a:gs pos="50000">
              <a:srgbClr val="00F587">
                <a:shade val="67500"/>
                <a:satMod val="115000"/>
              </a:srgbClr>
            </a:gs>
            <a:gs pos="100000">
              <a:srgbClr val="00F587">
                <a:shade val="100000"/>
                <a:satMod val="115000"/>
              </a:srgbClr>
            </a:gs>
          </a:gsLst>
          <a:lin ang="16200000" scaled="1"/>
          <a:tileRect/>
        </a:gradFill>
        <a:ln w="3175">
          <a:solidFill>
            <a:srgbClr val="64FFA5"/>
          </a:solidFill>
        </a:ln>
        <a:effectLst>
          <a:outerShdw blurRad="50800" dist="38100" dir="5400000" algn="t" rotWithShape="0">
            <a:prstClr val="black">
              <a:alpha val="40000"/>
            </a:prstClr>
          </a:outerShdw>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effectLst>
                <a:innerShdw blurRad="63500" dist="50800" dir="5400000">
                  <a:prstClr val="black">
                    <a:alpha val="50000"/>
                  </a:prstClr>
                </a:innerShdw>
              </a:effectLst>
              <a:latin typeface="Arial" panose="020B0604020202020204" pitchFamily="34" charset="0"/>
              <a:cs typeface="Arial" panose="020B0604020202020204" pitchFamily="34" charset="0"/>
            </a:rPr>
            <a:t>Declaration of Liberty</a:t>
          </a:r>
          <a:r>
            <a:rPr lang="en-US" sz="1400" baseline="0">
              <a:latin typeface="Arial" panose="020B0604020202020204" pitchFamily="34" charset="0"/>
              <a:cs typeface="Arial" panose="020B0604020202020204" pitchFamily="34" charset="0"/>
            </a:rPr>
            <a:t> </a:t>
          </a:r>
          <a:r>
            <a:rPr lang="en-US" sz="1200" baseline="0">
              <a:solidFill>
                <a:srgbClr val="C8FFD2"/>
              </a:solidFill>
              <a:latin typeface="Arial" panose="020B0604020202020204" pitchFamily="34" charset="0"/>
              <a:cs typeface="Arial" panose="020B0604020202020204" pitchFamily="34" charset="0"/>
            </a:rPr>
            <a:t>(YouTube)</a:t>
          </a:r>
          <a:endParaRPr lang="en-US" sz="1400">
            <a:solidFill>
              <a:srgbClr val="C8FFD2"/>
            </a:solidFill>
            <a:latin typeface="Arial" panose="020B0604020202020204" pitchFamily="34" charset="0"/>
            <a:cs typeface="Arial" panose="020B0604020202020204" pitchFamily="34" charset="0"/>
          </a:endParaRPr>
        </a:p>
      </xdr:txBody>
    </xdr:sp>
    <xdr:clientData/>
  </xdr:twoCellAnchor>
  <xdr:twoCellAnchor>
    <xdr:from>
      <xdr:col>1</xdr:col>
      <xdr:colOff>52139</xdr:colOff>
      <xdr:row>415</xdr:row>
      <xdr:rowOff>6815</xdr:rowOff>
    </xdr:from>
    <xdr:to>
      <xdr:col>13</xdr:col>
      <xdr:colOff>50902</xdr:colOff>
      <xdr:row>417</xdr:row>
      <xdr:rowOff>207344</xdr:rowOff>
    </xdr:to>
    <xdr:sp macro="" textlink="">
      <xdr:nvSpPr>
        <xdr:cNvPr id="419" name="TextBox 418">
          <a:extLst>
            <a:ext uri="{FF2B5EF4-FFF2-40B4-BE49-F238E27FC236}">
              <a16:creationId xmlns:a16="http://schemas.microsoft.com/office/drawing/2014/main" id="{E9D087A4-1689-4128-93B9-B01677CE1698}"/>
            </a:ext>
          </a:extLst>
        </xdr:cNvPr>
        <xdr:cNvSpPr txBox="1"/>
      </xdr:nvSpPr>
      <xdr:spPr>
        <a:xfrm>
          <a:off x="174059" y="84085895"/>
          <a:ext cx="5942363" cy="657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spc="-10" baseline="0">
              <a:solidFill>
                <a:schemeClr val="dk1"/>
              </a:solidFill>
              <a:latin typeface="Tahoma" panose="020B0604030504040204" pitchFamily="34" charset="0"/>
              <a:ea typeface="Tahoma" panose="020B0604030504040204" pitchFamily="34" charset="0"/>
              <a:cs typeface="Tahoma" panose="020B0604030504040204" pitchFamily="34" charset="0"/>
            </a:rPr>
            <a:t>Review this sample avowal and imagine sending it to a thought leader or political leader. Then delare your team will publish it with or without their support. Because no one's needs can wait. Let those ready to invest in your higher vision rush to your side.</a:t>
          </a:r>
        </a:p>
      </xdr:txBody>
    </xdr:sp>
    <xdr:clientData/>
  </xdr:twoCellAnchor>
  <xdr:twoCellAnchor>
    <xdr:from>
      <xdr:col>27</xdr:col>
      <xdr:colOff>51733</xdr:colOff>
      <xdr:row>291</xdr:row>
      <xdr:rowOff>1</xdr:rowOff>
    </xdr:from>
    <xdr:to>
      <xdr:col>28</xdr:col>
      <xdr:colOff>3340</xdr:colOff>
      <xdr:row>291</xdr:row>
      <xdr:rowOff>100264</xdr:rowOff>
    </xdr:to>
    <xdr:sp macro="" textlink="">
      <xdr:nvSpPr>
        <xdr:cNvPr id="16" name="Right Triangle 15">
          <a:extLst>
            <a:ext uri="{FF2B5EF4-FFF2-40B4-BE49-F238E27FC236}">
              <a16:creationId xmlns:a16="http://schemas.microsoft.com/office/drawing/2014/main" id="{69F16E62-957D-43DB-B8EC-8F0E3CF04859}"/>
            </a:ext>
          </a:extLst>
        </xdr:cNvPr>
        <xdr:cNvSpPr/>
      </xdr:nvSpPr>
      <xdr:spPr>
        <a:xfrm flipH="1" flipV="1">
          <a:off x="12304693" y="59938921"/>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45450</xdr:colOff>
      <xdr:row>73</xdr:row>
      <xdr:rowOff>379663</xdr:rowOff>
    </xdr:from>
    <xdr:to>
      <xdr:col>27</xdr:col>
      <xdr:colOff>118977</xdr:colOff>
      <xdr:row>74</xdr:row>
      <xdr:rowOff>98926</xdr:rowOff>
    </xdr:to>
    <xdr:sp macro="" textlink="">
      <xdr:nvSpPr>
        <xdr:cNvPr id="276" name="Right Triangle 275">
          <a:extLst>
            <a:ext uri="{FF2B5EF4-FFF2-40B4-BE49-F238E27FC236}">
              <a16:creationId xmlns:a16="http://schemas.microsoft.com/office/drawing/2014/main" id="{B2E98A6E-4CC8-4065-BB1A-9118BC3471BA}"/>
            </a:ext>
          </a:extLst>
        </xdr:cNvPr>
        <xdr:cNvSpPr/>
      </xdr:nvSpPr>
      <xdr:spPr>
        <a:xfrm flipH="1" flipV="1">
          <a:off x="12277555" y="17424400"/>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45450</xdr:colOff>
      <xdr:row>86</xdr:row>
      <xdr:rowOff>45453</xdr:rowOff>
    </xdr:from>
    <xdr:to>
      <xdr:col>13</xdr:col>
      <xdr:colOff>118977</xdr:colOff>
      <xdr:row>87</xdr:row>
      <xdr:rowOff>85558</xdr:rowOff>
    </xdr:to>
    <xdr:sp macro="" textlink="">
      <xdr:nvSpPr>
        <xdr:cNvPr id="277" name="Right Triangle 276">
          <a:extLst>
            <a:ext uri="{FF2B5EF4-FFF2-40B4-BE49-F238E27FC236}">
              <a16:creationId xmlns:a16="http://schemas.microsoft.com/office/drawing/2014/main" id="{9683789A-D2B5-4F5A-989B-D5F9118D6E5C}"/>
            </a:ext>
          </a:extLst>
        </xdr:cNvPr>
        <xdr:cNvSpPr/>
      </xdr:nvSpPr>
      <xdr:spPr>
        <a:xfrm flipH="1" flipV="1">
          <a:off x="6101345" y="20178295"/>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45449</xdr:colOff>
      <xdr:row>1</xdr:row>
      <xdr:rowOff>5347</xdr:rowOff>
    </xdr:from>
    <xdr:to>
      <xdr:col>13</xdr:col>
      <xdr:colOff>118976</xdr:colOff>
      <xdr:row>1</xdr:row>
      <xdr:rowOff>105610</xdr:rowOff>
    </xdr:to>
    <xdr:sp macro="" textlink="">
      <xdr:nvSpPr>
        <xdr:cNvPr id="280" name="Right Triangle 279">
          <a:extLst>
            <a:ext uri="{FF2B5EF4-FFF2-40B4-BE49-F238E27FC236}">
              <a16:creationId xmlns:a16="http://schemas.microsoft.com/office/drawing/2014/main" id="{03E4506C-9D13-4D21-BDB5-4F44B72DDE82}"/>
            </a:ext>
          </a:extLst>
        </xdr:cNvPr>
        <xdr:cNvSpPr/>
      </xdr:nvSpPr>
      <xdr:spPr>
        <a:xfrm flipH="1" flipV="1">
          <a:off x="6101344" y="386347"/>
          <a:ext cx="73527" cy="100263"/>
        </a:xfrm>
        <a:prstGeom prst="rtTriangle">
          <a:avLst/>
        </a:prstGeom>
        <a:solidFill>
          <a:srgbClr val="A0FFC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45450</xdr:colOff>
      <xdr:row>37</xdr:row>
      <xdr:rowOff>5347</xdr:rowOff>
    </xdr:from>
    <xdr:to>
      <xdr:col>13</xdr:col>
      <xdr:colOff>118977</xdr:colOff>
      <xdr:row>37</xdr:row>
      <xdr:rowOff>105610</xdr:rowOff>
    </xdr:to>
    <xdr:sp macro="" textlink="">
      <xdr:nvSpPr>
        <xdr:cNvPr id="285" name="Right Triangle 284">
          <a:extLst>
            <a:ext uri="{FF2B5EF4-FFF2-40B4-BE49-F238E27FC236}">
              <a16:creationId xmlns:a16="http://schemas.microsoft.com/office/drawing/2014/main" id="{E4DAB4AA-684C-4B5C-91F2-E6F814E040C7}"/>
            </a:ext>
          </a:extLst>
        </xdr:cNvPr>
        <xdr:cNvSpPr/>
      </xdr:nvSpPr>
      <xdr:spPr>
        <a:xfrm flipH="1" flipV="1">
          <a:off x="6101345" y="8948821"/>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45449</xdr:colOff>
      <xdr:row>116</xdr:row>
      <xdr:rowOff>5348</xdr:rowOff>
    </xdr:from>
    <xdr:to>
      <xdr:col>27</xdr:col>
      <xdr:colOff>118976</xdr:colOff>
      <xdr:row>116</xdr:row>
      <xdr:rowOff>105611</xdr:rowOff>
    </xdr:to>
    <xdr:sp macro="" textlink="">
      <xdr:nvSpPr>
        <xdr:cNvPr id="291" name="Right Triangle 290">
          <a:extLst>
            <a:ext uri="{FF2B5EF4-FFF2-40B4-BE49-F238E27FC236}">
              <a16:creationId xmlns:a16="http://schemas.microsoft.com/office/drawing/2014/main" id="{19BB59F3-F07C-4830-913C-DD27B0195B94}"/>
            </a:ext>
          </a:extLst>
        </xdr:cNvPr>
        <xdr:cNvSpPr/>
      </xdr:nvSpPr>
      <xdr:spPr>
        <a:xfrm flipH="1" flipV="1">
          <a:off x="12277554" y="25826453"/>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44112</xdr:colOff>
      <xdr:row>115</xdr:row>
      <xdr:rowOff>378327</xdr:rowOff>
    </xdr:from>
    <xdr:to>
      <xdr:col>13</xdr:col>
      <xdr:colOff>117639</xdr:colOff>
      <xdr:row>116</xdr:row>
      <xdr:rowOff>97590</xdr:rowOff>
    </xdr:to>
    <xdr:sp macro="" textlink="">
      <xdr:nvSpPr>
        <xdr:cNvPr id="337" name="Right Triangle 336">
          <a:extLst>
            <a:ext uri="{FF2B5EF4-FFF2-40B4-BE49-F238E27FC236}">
              <a16:creationId xmlns:a16="http://schemas.microsoft.com/office/drawing/2014/main" id="{AA8564D6-94BB-4589-ACC8-7FD747E24AD7}"/>
            </a:ext>
          </a:extLst>
        </xdr:cNvPr>
        <xdr:cNvSpPr/>
      </xdr:nvSpPr>
      <xdr:spPr>
        <a:xfrm flipH="1" flipV="1">
          <a:off x="6100007" y="25818432"/>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44112</xdr:colOff>
      <xdr:row>137</xdr:row>
      <xdr:rowOff>251326</xdr:rowOff>
    </xdr:from>
    <xdr:to>
      <xdr:col>27</xdr:col>
      <xdr:colOff>117639</xdr:colOff>
      <xdr:row>138</xdr:row>
      <xdr:rowOff>97589</xdr:rowOff>
    </xdr:to>
    <xdr:sp macro="" textlink="">
      <xdr:nvSpPr>
        <xdr:cNvPr id="341" name="Right Triangle 340">
          <a:extLst>
            <a:ext uri="{FF2B5EF4-FFF2-40B4-BE49-F238E27FC236}">
              <a16:creationId xmlns:a16="http://schemas.microsoft.com/office/drawing/2014/main" id="{BB4C27BC-F24B-4785-900C-661E9E851529}"/>
            </a:ext>
          </a:extLst>
        </xdr:cNvPr>
        <xdr:cNvSpPr/>
      </xdr:nvSpPr>
      <xdr:spPr>
        <a:xfrm flipH="1" flipV="1">
          <a:off x="12276217" y="30684537"/>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417091</xdr:colOff>
      <xdr:row>136</xdr:row>
      <xdr:rowOff>249989</xdr:rowOff>
    </xdr:from>
    <xdr:to>
      <xdr:col>22</xdr:col>
      <xdr:colOff>490618</xdr:colOff>
      <xdr:row>137</xdr:row>
      <xdr:rowOff>96252</xdr:rowOff>
    </xdr:to>
    <xdr:sp macro="" textlink="">
      <xdr:nvSpPr>
        <xdr:cNvPr id="346" name="Right Triangle 345">
          <a:extLst>
            <a:ext uri="{FF2B5EF4-FFF2-40B4-BE49-F238E27FC236}">
              <a16:creationId xmlns:a16="http://schemas.microsoft.com/office/drawing/2014/main" id="{F73285AE-D9FF-4467-B74D-8C416E819139}"/>
            </a:ext>
          </a:extLst>
        </xdr:cNvPr>
        <xdr:cNvSpPr/>
      </xdr:nvSpPr>
      <xdr:spPr>
        <a:xfrm flipH="1" flipV="1">
          <a:off x="10176038" y="30429200"/>
          <a:ext cx="73527" cy="100263"/>
        </a:xfrm>
        <a:prstGeom prst="rtTriangle">
          <a:avLst/>
        </a:prstGeom>
        <a:solidFill>
          <a:srgbClr val="E1FF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464817</xdr:colOff>
      <xdr:row>157</xdr:row>
      <xdr:rowOff>20454</xdr:rowOff>
    </xdr:from>
    <xdr:to>
      <xdr:col>13</xdr:col>
      <xdr:colOff>43044</xdr:colOff>
      <xdr:row>157</xdr:row>
      <xdr:rowOff>120717</xdr:rowOff>
    </xdr:to>
    <xdr:sp macro="" textlink="">
      <xdr:nvSpPr>
        <xdr:cNvPr id="373" name="Right Triangle 372">
          <a:extLst>
            <a:ext uri="{FF2B5EF4-FFF2-40B4-BE49-F238E27FC236}">
              <a16:creationId xmlns:a16="http://schemas.microsoft.com/office/drawing/2014/main" id="{D4948716-210B-4102-9C3B-450FCF55F610}"/>
            </a:ext>
          </a:extLst>
        </xdr:cNvPr>
        <xdr:cNvSpPr/>
      </xdr:nvSpPr>
      <xdr:spPr>
        <a:xfrm flipH="1" flipV="1">
          <a:off x="6035037" y="34264734"/>
          <a:ext cx="73527" cy="100263"/>
        </a:xfrm>
        <a:prstGeom prst="rtTriangle">
          <a:avLst/>
        </a:prstGeom>
        <a:solidFill>
          <a:srgbClr val="EBDC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44113</xdr:colOff>
      <xdr:row>156</xdr:row>
      <xdr:rowOff>378327</xdr:rowOff>
    </xdr:from>
    <xdr:to>
      <xdr:col>27</xdr:col>
      <xdr:colOff>117640</xdr:colOff>
      <xdr:row>157</xdr:row>
      <xdr:rowOff>97590</xdr:rowOff>
    </xdr:to>
    <xdr:sp macro="" textlink="">
      <xdr:nvSpPr>
        <xdr:cNvPr id="374" name="Right Triangle 373">
          <a:extLst>
            <a:ext uri="{FF2B5EF4-FFF2-40B4-BE49-F238E27FC236}">
              <a16:creationId xmlns:a16="http://schemas.microsoft.com/office/drawing/2014/main" id="{626C239A-370F-4FE7-A261-C146E1E5C53E}"/>
            </a:ext>
          </a:extLst>
        </xdr:cNvPr>
        <xdr:cNvSpPr/>
      </xdr:nvSpPr>
      <xdr:spPr>
        <a:xfrm flipH="1" flipV="1">
          <a:off x="12276218" y="34273959"/>
          <a:ext cx="73527" cy="100263"/>
        </a:xfrm>
        <a:prstGeom prst="rtTriangle">
          <a:avLst/>
        </a:prstGeom>
        <a:solidFill>
          <a:srgbClr val="F0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44113</xdr:colOff>
      <xdr:row>197</xdr:row>
      <xdr:rowOff>4012</xdr:rowOff>
    </xdr:from>
    <xdr:to>
      <xdr:col>27</xdr:col>
      <xdr:colOff>117640</xdr:colOff>
      <xdr:row>197</xdr:row>
      <xdr:rowOff>104275</xdr:rowOff>
    </xdr:to>
    <xdr:sp macro="" textlink="">
      <xdr:nvSpPr>
        <xdr:cNvPr id="375" name="Right Triangle 374">
          <a:extLst>
            <a:ext uri="{FF2B5EF4-FFF2-40B4-BE49-F238E27FC236}">
              <a16:creationId xmlns:a16="http://schemas.microsoft.com/office/drawing/2014/main" id="{C1D25257-692F-4099-941D-1EB4E9BB9236}"/>
            </a:ext>
          </a:extLst>
        </xdr:cNvPr>
        <xdr:cNvSpPr/>
      </xdr:nvSpPr>
      <xdr:spPr>
        <a:xfrm flipH="1" flipV="1">
          <a:off x="12276218" y="42896591"/>
          <a:ext cx="73527" cy="100263"/>
        </a:xfrm>
        <a:prstGeom prst="rtTriangle">
          <a:avLst/>
        </a:prstGeom>
        <a:solidFill>
          <a:srgbClr val="F0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49461</xdr:colOff>
      <xdr:row>244</xdr:row>
      <xdr:rowOff>9359</xdr:rowOff>
    </xdr:from>
    <xdr:to>
      <xdr:col>28</xdr:col>
      <xdr:colOff>2672</xdr:colOff>
      <xdr:row>244</xdr:row>
      <xdr:rowOff>109622</xdr:rowOff>
    </xdr:to>
    <xdr:sp macro="" textlink="">
      <xdr:nvSpPr>
        <xdr:cNvPr id="377" name="Right Triangle 376">
          <a:extLst>
            <a:ext uri="{FF2B5EF4-FFF2-40B4-BE49-F238E27FC236}">
              <a16:creationId xmlns:a16="http://schemas.microsoft.com/office/drawing/2014/main" id="{7F07F95E-A8EE-4CF4-A0D9-A6B5BABD331B}"/>
            </a:ext>
          </a:extLst>
        </xdr:cNvPr>
        <xdr:cNvSpPr/>
      </xdr:nvSpPr>
      <xdr:spPr>
        <a:xfrm flipH="1" flipV="1">
          <a:off x="12281566" y="51451043"/>
          <a:ext cx="73527" cy="100263"/>
        </a:xfrm>
        <a:prstGeom prst="rtTriangle">
          <a:avLst/>
        </a:prstGeom>
        <a:solidFill>
          <a:srgbClr val="F0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464555</xdr:colOff>
      <xdr:row>409</xdr:row>
      <xdr:rowOff>180205</xdr:rowOff>
    </xdr:from>
    <xdr:to>
      <xdr:col>7</xdr:col>
      <xdr:colOff>68581</xdr:colOff>
      <xdr:row>410</xdr:row>
      <xdr:rowOff>83820</xdr:rowOff>
    </xdr:to>
    <xdr:sp macro="" textlink="">
      <xdr:nvSpPr>
        <xdr:cNvPr id="272" name="TextBox 271">
          <a:hlinkClick xmlns:r="http://schemas.openxmlformats.org/officeDocument/2006/relationships" r:id="rId21" tooltip="&quot; I refuse to pay bail.&quot; - Mahatma Gandhi [YouTube]"/>
          <a:extLst>
            <a:ext uri="{FF2B5EF4-FFF2-40B4-BE49-F238E27FC236}">
              <a16:creationId xmlns:a16="http://schemas.microsoft.com/office/drawing/2014/main" id="{1FCD6E22-9C01-4901-A3D2-21BA1787EB8E}"/>
            </a:ext>
          </a:extLst>
        </xdr:cNvPr>
        <xdr:cNvSpPr txBox="1"/>
      </xdr:nvSpPr>
      <xdr:spPr>
        <a:xfrm>
          <a:off x="2567675" y="82803865"/>
          <a:ext cx="594626" cy="216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US" sz="1200" b="0" baseline="0">
              <a:solidFill>
                <a:schemeClr val="dk1"/>
              </a:solidFill>
              <a:latin typeface="Tahoma" panose="020B0604030504040204" pitchFamily="34" charset="0"/>
              <a:ea typeface="Tahoma" panose="020B0604030504040204" pitchFamily="34" charset="0"/>
              <a:cs typeface="Tahoma" panose="020B0604030504040204" pitchFamily="34" charset="0"/>
            </a:rPr>
            <a:t>Gandhi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valuerelating.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valuerelating.com/book-it/good-fit-for-you-2" TargetMode="External"/><Relationship Id="rId7" Type="http://schemas.openxmlformats.org/officeDocument/2006/relationships/drawing" Target="../drawings/drawing2.xml"/><Relationship Id="rId2" Type="http://schemas.openxmlformats.org/officeDocument/2006/relationships/hyperlink" Target="https://www.valuerelating.com/sttp-hp" TargetMode="External"/><Relationship Id="rId1" Type="http://schemas.openxmlformats.org/officeDocument/2006/relationships/hyperlink" Target="https://www.valuerelating.com/sttp-hp" TargetMode="External"/><Relationship Id="rId6" Type="http://schemas.openxmlformats.org/officeDocument/2006/relationships/printerSettings" Target="../printerSettings/printerSettings2.bin"/><Relationship Id="rId5" Type="http://schemas.openxmlformats.org/officeDocument/2006/relationships/hyperlink" Target="https://www.valuerelating.com/book-it/good-fit-for-you-2" TargetMode="External"/><Relationship Id="rId4" Type="http://schemas.openxmlformats.org/officeDocument/2006/relationships/hyperlink" Target="https://www.valuerelating.com/sttp-hp" TargetMode="Externa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D32C-D96A-4F1A-B03F-122D86CF4A83}">
  <dimension ref="A1:CE1635"/>
  <sheetViews>
    <sheetView tabSelected="1" zoomScaleNormal="100" zoomScaleSheetLayoutView="100" workbookViewId="0">
      <selection sqref="A1:N2"/>
    </sheetView>
  </sheetViews>
  <sheetFormatPr defaultRowHeight="13.8"/>
  <cols>
    <col min="1" max="1" width="1.77734375" style="198" customWidth="1"/>
    <col min="2" max="13" width="7.21875" style="2" customWidth="1"/>
    <col min="14" max="14" width="1.77734375" style="198" customWidth="1"/>
    <col min="15" max="15" width="1.77734375" style="2" customWidth="1"/>
    <col min="16" max="27" width="7.21875" style="2" customWidth="1"/>
    <col min="28" max="29" width="1.77734375" style="2" customWidth="1"/>
    <col min="30" max="52" width="8.88671875" style="2" customWidth="1"/>
    <col min="53" max="71" width="8.88671875" style="2" hidden="1" customWidth="1"/>
    <col min="72" max="73" width="15.77734375" style="2" hidden="1" customWidth="1"/>
    <col min="74" max="83" width="8.88671875" style="2" hidden="1" customWidth="1"/>
    <col min="84" max="123" width="8.88671875" style="2" customWidth="1"/>
    <col min="124" max="16384" width="8.88671875" style="2"/>
  </cols>
  <sheetData>
    <row r="1" spans="1:14" ht="30" customHeight="1">
      <c r="A1" s="545" t="s">
        <v>431</v>
      </c>
      <c r="B1" s="546"/>
      <c r="C1" s="546"/>
      <c r="D1" s="546"/>
      <c r="E1" s="546"/>
      <c r="F1" s="546"/>
      <c r="G1" s="546"/>
      <c r="H1" s="546"/>
      <c r="I1" s="546"/>
      <c r="J1" s="546"/>
      <c r="K1" s="546"/>
      <c r="L1" s="546"/>
      <c r="M1" s="546"/>
      <c r="N1" s="547"/>
    </row>
    <row r="2" spans="1:14" ht="34.950000000000003" customHeight="1">
      <c r="A2" s="548"/>
      <c r="B2" s="549"/>
      <c r="C2" s="549"/>
      <c r="D2" s="549"/>
      <c r="E2" s="549"/>
      <c r="F2" s="549"/>
      <c r="G2" s="549"/>
      <c r="H2" s="549"/>
      <c r="I2" s="549"/>
      <c r="J2" s="549"/>
      <c r="K2" s="549"/>
      <c r="L2" s="549"/>
      <c r="M2" s="549"/>
      <c r="N2" s="550"/>
    </row>
    <row r="3" spans="1:14" ht="30" customHeight="1">
      <c r="A3" s="542"/>
      <c r="B3" s="543"/>
      <c r="C3" s="543"/>
      <c r="D3" s="543"/>
      <c r="E3" s="543"/>
      <c r="F3" s="543"/>
      <c r="G3" s="543"/>
      <c r="H3" s="543"/>
      <c r="I3" s="543"/>
      <c r="J3" s="543"/>
      <c r="K3" s="543"/>
      <c r="L3" s="543"/>
      <c r="M3" s="543"/>
      <c r="N3" s="544"/>
    </row>
    <row r="4" spans="1:14" ht="13.8" customHeight="1">
      <c r="A4" s="542" t="s">
        <v>1228</v>
      </c>
      <c r="B4" s="543"/>
      <c r="C4" s="543"/>
      <c r="D4" s="543"/>
      <c r="E4" s="543"/>
      <c r="F4" s="543"/>
      <c r="G4" s="543"/>
      <c r="H4" s="543"/>
      <c r="I4" s="543"/>
      <c r="J4" s="543"/>
      <c r="K4" s="543"/>
      <c r="L4" s="543"/>
      <c r="M4" s="543"/>
      <c r="N4" s="544"/>
    </row>
    <row r="5" spans="1:14" ht="13.8" customHeight="1">
      <c r="A5" s="542"/>
      <c r="B5" s="543"/>
      <c r="C5" s="543"/>
      <c r="D5" s="543"/>
      <c r="E5" s="543"/>
      <c r="F5" s="543"/>
      <c r="G5" s="543"/>
      <c r="H5" s="543"/>
      <c r="I5" s="543"/>
      <c r="J5" s="543"/>
      <c r="K5" s="543"/>
      <c r="L5" s="543"/>
      <c r="M5" s="543"/>
      <c r="N5" s="544"/>
    </row>
    <row r="6" spans="1:14" ht="13.8" customHeight="1">
      <c r="A6" s="375"/>
      <c r="B6" s="176"/>
      <c r="C6" s="176"/>
      <c r="D6" s="176"/>
      <c r="E6" s="176"/>
      <c r="F6" s="176"/>
      <c r="G6" s="176"/>
      <c r="H6" s="176"/>
      <c r="I6" s="176"/>
      <c r="J6" s="176"/>
      <c r="K6" s="176"/>
      <c r="L6" s="176"/>
      <c r="M6" s="176"/>
      <c r="N6" s="376"/>
    </row>
    <row r="7" spans="1:14" ht="13.8" customHeight="1">
      <c r="A7" s="375"/>
      <c r="B7" s="514" t="s">
        <v>1156</v>
      </c>
      <c r="C7" s="515"/>
      <c r="D7" s="515"/>
      <c r="E7" s="515"/>
      <c r="F7" s="515"/>
      <c r="G7" s="435" t="s">
        <v>1157</v>
      </c>
      <c r="H7" s="435"/>
      <c r="I7" s="435"/>
      <c r="J7" s="435"/>
      <c r="K7" s="435"/>
      <c r="L7" s="188"/>
      <c r="M7" s="178">
        <v>1</v>
      </c>
      <c r="N7" s="376"/>
    </row>
    <row r="8" spans="1:14" ht="13.8" customHeight="1">
      <c r="A8" s="375"/>
      <c r="B8" s="183"/>
      <c r="C8" s="184"/>
      <c r="D8" s="185"/>
      <c r="E8" s="185"/>
      <c r="F8" s="185"/>
      <c r="G8" s="436" t="s">
        <v>1227</v>
      </c>
      <c r="H8" s="436"/>
      <c r="I8" s="436"/>
      <c r="J8" s="436"/>
      <c r="K8" s="436"/>
      <c r="L8" s="189" t="s">
        <v>1144</v>
      </c>
      <c r="M8" s="187">
        <v>2</v>
      </c>
      <c r="N8" s="376"/>
    </row>
    <row r="9" spans="1:14" ht="13.8" customHeight="1">
      <c r="A9" s="375"/>
      <c r="B9" s="514" t="s">
        <v>1146</v>
      </c>
      <c r="C9" s="515"/>
      <c r="D9" s="515"/>
      <c r="E9" s="515"/>
      <c r="F9" s="515"/>
      <c r="G9" s="435" t="s">
        <v>1160</v>
      </c>
      <c r="H9" s="435"/>
      <c r="I9" s="435"/>
      <c r="J9" s="435"/>
      <c r="K9" s="435"/>
      <c r="L9" s="188"/>
      <c r="M9" s="178">
        <v>3</v>
      </c>
      <c r="N9" s="376"/>
    </row>
    <row r="10" spans="1:14" ht="13.8" customHeight="1">
      <c r="A10" s="375"/>
      <c r="B10" s="183"/>
      <c r="C10" s="184"/>
      <c r="D10" s="185"/>
      <c r="E10" s="185"/>
      <c r="F10" s="185"/>
      <c r="G10" s="437" t="s">
        <v>65</v>
      </c>
      <c r="H10" s="437"/>
      <c r="I10" s="437"/>
      <c r="J10" s="437"/>
      <c r="K10" s="437"/>
      <c r="L10" s="202" t="s">
        <v>1144</v>
      </c>
      <c r="M10" s="181">
        <v>4</v>
      </c>
      <c r="N10" s="376"/>
    </row>
    <row r="11" spans="1:14" ht="16.2">
      <c r="A11" s="375"/>
      <c r="B11" s="514" t="s">
        <v>1149</v>
      </c>
      <c r="C11" s="515"/>
      <c r="D11" s="515"/>
      <c r="E11" s="515"/>
      <c r="F11" s="515"/>
      <c r="G11" s="428" t="s">
        <v>1151</v>
      </c>
      <c r="H11" s="428"/>
      <c r="I11" s="428"/>
      <c r="J11" s="428"/>
      <c r="K11" s="428"/>
      <c r="L11" s="190" t="s">
        <v>1144</v>
      </c>
      <c r="M11" s="178">
        <v>5</v>
      </c>
      <c r="N11" s="376"/>
    </row>
    <row r="12" spans="1:14" ht="13.8" customHeight="1">
      <c r="A12" s="375"/>
      <c r="B12" s="179"/>
      <c r="C12" s="180"/>
      <c r="D12" s="176"/>
      <c r="E12" s="176"/>
      <c r="F12" s="176"/>
      <c r="G12" s="427" t="s">
        <v>2</v>
      </c>
      <c r="H12" s="427"/>
      <c r="I12" s="427"/>
      <c r="J12" s="427"/>
      <c r="K12" s="427"/>
      <c r="L12" s="189" t="s">
        <v>1144</v>
      </c>
      <c r="M12" s="181">
        <v>6</v>
      </c>
      <c r="N12" s="376"/>
    </row>
    <row r="13" spans="1:14">
      <c r="A13" s="375"/>
      <c r="B13" s="179"/>
      <c r="C13" s="180"/>
      <c r="D13" s="176"/>
      <c r="E13" s="176"/>
      <c r="F13" s="176"/>
      <c r="G13" s="428" t="s">
        <v>1163</v>
      </c>
      <c r="H13" s="428"/>
      <c r="I13" s="428"/>
      <c r="J13" s="428"/>
      <c r="K13" s="428"/>
      <c r="L13" s="190" t="s">
        <v>1144</v>
      </c>
      <c r="M13" s="182">
        <v>7</v>
      </c>
      <c r="N13" s="376"/>
    </row>
    <row r="14" spans="1:14">
      <c r="A14" s="375"/>
      <c r="B14" s="179"/>
      <c r="C14" s="180"/>
      <c r="D14" s="176"/>
      <c r="E14" s="176"/>
      <c r="F14" s="176"/>
      <c r="G14" s="427" t="s">
        <v>643</v>
      </c>
      <c r="H14" s="427"/>
      <c r="I14" s="427"/>
      <c r="J14" s="427"/>
      <c r="K14" s="427"/>
      <c r="L14" s="189"/>
      <c r="M14" s="181">
        <v>8</v>
      </c>
      <c r="N14" s="376"/>
    </row>
    <row r="15" spans="1:14">
      <c r="A15" s="375"/>
      <c r="B15" s="179"/>
      <c r="C15" s="180"/>
      <c r="D15" s="176"/>
      <c r="E15" s="176"/>
      <c r="F15" s="176"/>
      <c r="G15" s="428" t="s">
        <v>1165</v>
      </c>
      <c r="H15" s="428"/>
      <c r="I15" s="428"/>
      <c r="J15" s="428"/>
      <c r="K15" s="428"/>
      <c r="L15" s="190"/>
      <c r="M15" s="182">
        <v>9</v>
      </c>
      <c r="N15" s="376"/>
    </row>
    <row r="16" spans="1:14">
      <c r="A16" s="375"/>
      <c r="B16" s="179"/>
      <c r="C16" s="180"/>
      <c r="D16" s="176"/>
      <c r="E16" s="176"/>
      <c r="F16" s="176"/>
      <c r="G16" s="427" t="s">
        <v>1727</v>
      </c>
      <c r="H16" s="427"/>
      <c r="I16" s="427"/>
      <c r="J16" s="427"/>
      <c r="K16" s="427"/>
      <c r="L16" s="189"/>
      <c r="M16" s="181">
        <v>10</v>
      </c>
      <c r="N16" s="376"/>
    </row>
    <row r="17" spans="1:14">
      <c r="A17" s="375"/>
      <c r="B17" s="179"/>
      <c r="C17" s="180"/>
      <c r="D17" s="176"/>
      <c r="E17" s="176"/>
      <c r="F17" s="176"/>
      <c r="G17" s="428" t="s">
        <v>1229</v>
      </c>
      <c r="H17" s="428"/>
      <c r="I17" s="428"/>
      <c r="J17" s="428"/>
      <c r="K17" s="428"/>
      <c r="L17" s="190"/>
      <c r="M17" s="182">
        <v>11</v>
      </c>
      <c r="N17" s="376"/>
    </row>
    <row r="18" spans="1:14">
      <c r="A18" s="375"/>
      <c r="B18" s="179"/>
      <c r="C18" s="180"/>
      <c r="D18" s="176"/>
      <c r="E18" s="176"/>
      <c r="F18" s="176"/>
      <c r="G18" s="427" t="s">
        <v>1141</v>
      </c>
      <c r="H18" s="427"/>
      <c r="I18" s="427"/>
      <c r="J18" s="427"/>
      <c r="K18" s="427"/>
      <c r="L18" s="189"/>
      <c r="M18" s="181">
        <v>12</v>
      </c>
      <c r="N18" s="376"/>
    </row>
    <row r="19" spans="1:14">
      <c r="A19" s="375"/>
      <c r="B19" s="179"/>
      <c r="C19" s="180"/>
      <c r="D19" s="176"/>
      <c r="E19" s="176"/>
      <c r="F19" s="176"/>
      <c r="G19" s="428" t="s">
        <v>957</v>
      </c>
      <c r="H19" s="428"/>
      <c r="I19" s="428"/>
      <c r="J19" s="428"/>
      <c r="K19" s="428"/>
      <c r="L19" s="190"/>
      <c r="M19" s="182">
        <v>13</v>
      </c>
      <c r="N19" s="376"/>
    </row>
    <row r="20" spans="1:14">
      <c r="A20" s="375"/>
      <c r="B20" s="179"/>
      <c r="C20" s="180"/>
      <c r="D20" s="176"/>
      <c r="E20" s="176"/>
      <c r="F20" s="176"/>
      <c r="G20" s="427" t="s">
        <v>556</v>
      </c>
      <c r="H20" s="427"/>
      <c r="I20" s="427"/>
      <c r="J20" s="427"/>
      <c r="K20" s="427"/>
      <c r="L20" s="189"/>
      <c r="M20" s="181">
        <v>14</v>
      </c>
      <c r="N20" s="376"/>
    </row>
    <row r="21" spans="1:14">
      <c r="A21" s="375"/>
      <c r="B21" s="179"/>
      <c r="C21" s="180"/>
      <c r="D21" s="176"/>
      <c r="E21" s="176"/>
      <c r="F21" s="176"/>
      <c r="G21" s="428" t="s">
        <v>977</v>
      </c>
      <c r="H21" s="428"/>
      <c r="I21" s="428"/>
      <c r="J21" s="428"/>
      <c r="K21" s="428"/>
      <c r="L21" s="190" t="s">
        <v>1144</v>
      </c>
      <c r="M21" s="182">
        <v>15</v>
      </c>
      <c r="N21" s="376"/>
    </row>
    <row r="22" spans="1:14">
      <c r="A22" s="375"/>
      <c r="B22" s="183"/>
      <c r="C22" s="184"/>
      <c r="D22" s="185"/>
      <c r="E22" s="185"/>
      <c r="F22" s="185"/>
      <c r="G22" s="437" t="s">
        <v>955</v>
      </c>
      <c r="H22" s="437"/>
      <c r="I22" s="437"/>
      <c r="J22" s="437"/>
      <c r="K22" s="437"/>
      <c r="L22" s="191"/>
      <c r="M22" s="187">
        <v>16</v>
      </c>
      <c r="N22" s="376"/>
    </row>
    <row r="23" spans="1:14" ht="16.2">
      <c r="A23" s="375"/>
      <c r="B23" s="514" t="s">
        <v>1148</v>
      </c>
      <c r="C23" s="515"/>
      <c r="D23" s="515"/>
      <c r="E23" s="515"/>
      <c r="F23" s="515"/>
      <c r="G23" s="428" t="s">
        <v>1152</v>
      </c>
      <c r="H23" s="428"/>
      <c r="I23" s="428"/>
      <c r="J23" s="428"/>
      <c r="K23" s="428"/>
      <c r="L23" s="188"/>
      <c r="M23" s="182">
        <v>17</v>
      </c>
      <c r="N23" s="376"/>
    </row>
    <row r="24" spans="1:14">
      <c r="A24" s="375"/>
      <c r="B24" s="179"/>
      <c r="C24" s="180"/>
      <c r="D24" s="176"/>
      <c r="E24" s="176"/>
      <c r="F24" s="176"/>
      <c r="G24" s="427" t="s">
        <v>51</v>
      </c>
      <c r="H24" s="427"/>
      <c r="I24" s="427"/>
      <c r="J24" s="427"/>
      <c r="K24" s="427"/>
      <c r="L24" s="189" t="s">
        <v>1144</v>
      </c>
      <c r="M24" s="181">
        <v>18</v>
      </c>
      <c r="N24" s="376"/>
    </row>
    <row r="25" spans="1:14">
      <c r="A25" s="375"/>
      <c r="B25" s="179"/>
      <c r="C25" s="180"/>
      <c r="D25" s="176"/>
      <c r="E25" s="176"/>
      <c r="F25" s="176"/>
      <c r="G25" s="428" t="s">
        <v>1142</v>
      </c>
      <c r="H25" s="428"/>
      <c r="I25" s="428"/>
      <c r="J25" s="428"/>
      <c r="K25" s="428"/>
      <c r="L25" s="190"/>
      <c r="M25" s="182">
        <v>19</v>
      </c>
      <c r="N25" s="376"/>
    </row>
    <row r="26" spans="1:14">
      <c r="A26" s="375"/>
      <c r="B26" s="179"/>
      <c r="C26" s="180"/>
      <c r="D26" s="176"/>
      <c r="E26" s="176"/>
      <c r="F26" s="176"/>
      <c r="G26" s="427" t="s">
        <v>459</v>
      </c>
      <c r="H26" s="427"/>
      <c r="I26" s="427"/>
      <c r="J26" s="427"/>
      <c r="K26" s="427"/>
      <c r="L26" s="189"/>
      <c r="M26" s="181">
        <v>20</v>
      </c>
      <c r="N26" s="376"/>
    </row>
    <row r="27" spans="1:14">
      <c r="A27" s="375"/>
      <c r="B27" s="179"/>
      <c r="C27" s="180"/>
      <c r="D27" s="176"/>
      <c r="E27" s="176"/>
      <c r="F27" s="176"/>
      <c r="G27" s="428" t="s">
        <v>1143</v>
      </c>
      <c r="H27" s="428"/>
      <c r="I27" s="428"/>
      <c r="J27" s="428"/>
      <c r="K27" s="428"/>
      <c r="L27" s="190"/>
      <c r="M27" s="182">
        <v>21</v>
      </c>
      <c r="N27" s="376"/>
    </row>
    <row r="28" spans="1:14">
      <c r="A28" s="375"/>
      <c r="B28" s="179"/>
      <c r="C28" s="180"/>
      <c r="D28" s="176"/>
      <c r="E28" s="176"/>
      <c r="F28" s="176"/>
      <c r="G28" s="427" t="s">
        <v>1230</v>
      </c>
      <c r="H28" s="427"/>
      <c r="I28" s="427"/>
      <c r="J28" s="427"/>
      <c r="K28" s="427"/>
      <c r="L28" s="189"/>
      <c r="M28" s="181">
        <v>22</v>
      </c>
      <c r="N28" s="376"/>
    </row>
    <row r="29" spans="1:14">
      <c r="A29" s="375"/>
      <c r="B29" s="183"/>
      <c r="C29" s="184"/>
      <c r="D29" s="185"/>
      <c r="E29" s="185"/>
      <c r="F29" s="185"/>
      <c r="G29" s="429" t="s">
        <v>1728</v>
      </c>
      <c r="H29" s="429"/>
      <c r="I29" s="429"/>
      <c r="J29" s="429"/>
      <c r="K29" s="429"/>
      <c r="L29" s="190" t="s">
        <v>1144</v>
      </c>
      <c r="M29" s="186">
        <v>23</v>
      </c>
      <c r="N29" s="376"/>
    </row>
    <row r="30" spans="1:14" ht="16.2">
      <c r="A30" s="375"/>
      <c r="B30" s="514" t="s">
        <v>1147</v>
      </c>
      <c r="C30" s="515"/>
      <c r="D30" s="515"/>
      <c r="E30" s="515"/>
      <c r="F30" s="515"/>
      <c r="G30" s="427" t="s">
        <v>1153</v>
      </c>
      <c r="H30" s="427"/>
      <c r="I30" s="427"/>
      <c r="J30" s="427"/>
      <c r="K30" s="427"/>
      <c r="L30" s="192"/>
      <c r="M30" s="181">
        <v>24</v>
      </c>
      <c r="N30" s="376"/>
    </row>
    <row r="31" spans="1:14">
      <c r="A31" s="375"/>
      <c r="B31" s="179"/>
      <c r="C31" s="180"/>
      <c r="D31" s="176"/>
      <c r="E31" s="176"/>
      <c r="F31" s="176"/>
      <c r="G31" s="428" t="s">
        <v>1154</v>
      </c>
      <c r="H31" s="428"/>
      <c r="I31" s="428"/>
      <c r="J31" s="428"/>
      <c r="K31" s="428"/>
      <c r="L31" s="190" t="s">
        <v>1144</v>
      </c>
      <c r="M31" s="182">
        <v>25</v>
      </c>
      <c r="N31" s="376"/>
    </row>
    <row r="32" spans="1:14">
      <c r="A32" s="375"/>
      <c r="B32" s="179"/>
      <c r="C32" s="180"/>
      <c r="D32" s="176"/>
      <c r="E32" s="176"/>
      <c r="F32" s="176"/>
      <c r="G32" s="427" t="s">
        <v>1155</v>
      </c>
      <c r="H32" s="427"/>
      <c r="I32" s="427"/>
      <c r="J32" s="427"/>
      <c r="K32" s="427"/>
      <c r="L32" s="189" t="s">
        <v>1144</v>
      </c>
      <c r="M32" s="181">
        <v>26</v>
      </c>
      <c r="N32" s="376"/>
    </row>
    <row r="33" spans="1:14">
      <c r="A33" s="375"/>
      <c r="B33" s="179"/>
      <c r="C33" s="180"/>
      <c r="D33" s="176"/>
      <c r="E33" s="176"/>
      <c r="F33" s="176"/>
      <c r="G33" s="428" t="s">
        <v>24</v>
      </c>
      <c r="H33" s="428"/>
      <c r="I33" s="428"/>
      <c r="J33" s="428"/>
      <c r="K33" s="428"/>
      <c r="L33" s="190" t="s">
        <v>1144</v>
      </c>
      <c r="M33" s="182">
        <v>27</v>
      </c>
      <c r="N33" s="376"/>
    </row>
    <row r="34" spans="1:14">
      <c r="A34" s="375"/>
      <c r="B34" s="179"/>
      <c r="C34" s="180"/>
      <c r="D34" s="176"/>
      <c r="E34" s="176"/>
      <c r="F34" s="176"/>
      <c r="G34" s="427" t="s">
        <v>1056</v>
      </c>
      <c r="H34" s="427"/>
      <c r="I34" s="427"/>
      <c r="J34" s="427"/>
      <c r="K34" s="427"/>
      <c r="L34" s="189" t="s">
        <v>1144</v>
      </c>
      <c r="M34" s="181">
        <v>28</v>
      </c>
      <c r="N34" s="376"/>
    </row>
    <row r="35" spans="1:14">
      <c r="A35" s="375"/>
      <c r="B35" s="179"/>
      <c r="C35" s="180"/>
      <c r="D35" s="176"/>
      <c r="E35" s="176"/>
      <c r="F35" s="176"/>
      <c r="G35" s="428" t="s">
        <v>1181</v>
      </c>
      <c r="H35" s="428"/>
      <c r="I35" s="428"/>
      <c r="J35" s="428"/>
      <c r="K35" s="428"/>
      <c r="L35" s="190" t="s">
        <v>1144</v>
      </c>
      <c r="M35" s="182">
        <v>29</v>
      </c>
      <c r="N35" s="376"/>
    </row>
    <row r="36" spans="1:14">
      <c r="A36" s="375"/>
      <c r="B36" s="179"/>
      <c r="C36" s="180"/>
      <c r="D36" s="176"/>
      <c r="E36" s="176"/>
      <c r="F36" s="176"/>
      <c r="G36" s="427" t="s">
        <v>777</v>
      </c>
      <c r="H36" s="427"/>
      <c r="I36" s="427"/>
      <c r="J36" s="427"/>
      <c r="K36" s="427"/>
      <c r="L36" s="189"/>
      <c r="M36" s="181">
        <v>30</v>
      </c>
      <c r="N36" s="376"/>
    </row>
    <row r="37" spans="1:14">
      <c r="A37" s="375"/>
      <c r="B37" s="179"/>
      <c r="C37" s="180"/>
      <c r="D37" s="176"/>
      <c r="E37" s="176"/>
      <c r="F37" s="176"/>
      <c r="G37" s="428" t="s">
        <v>1231</v>
      </c>
      <c r="H37" s="428"/>
      <c r="I37" s="428"/>
      <c r="J37" s="428"/>
      <c r="K37" s="428"/>
      <c r="L37" s="190" t="s">
        <v>1144</v>
      </c>
      <c r="M37" s="182">
        <v>31</v>
      </c>
      <c r="N37" s="376"/>
    </row>
    <row r="38" spans="1:14">
      <c r="A38" s="375"/>
      <c r="B38" s="179"/>
      <c r="C38" s="180"/>
      <c r="D38" s="176"/>
      <c r="E38" s="176"/>
      <c r="F38" s="176"/>
      <c r="G38" s="427" t="s">
        <v>776</v>
      </c>
      <c r="H38" s="427"/>
      <c r="I38" s="427"/>
      <c r="J38" s="427"/>
      <c r="K38" s="427"/>
      <c r="L38" s="189"/>
      <c r="M38" s="181">
        <v>32</v>
      </c>
      <c r="N38" s="376"/>
    </row>
    <row r="39" spans="1:14">
      <c r="A39" s="375"/>
      <c r="B39" s="179"/>
      <c r="C39" s="180"/>
      <c r="D39" s="176"/>
      <c r="E39" s="176"/>
      <c r="F39" s="176"/>
      <c r="G39" s="428" t="s">
        <v>1232</v>
      </c>
      <c r="H39" s="428"/>
      <c r="I39" s="428"/>
      <c r="J39" s="428"/>
      <c r="K39" s="428"/>
      <c r="L39" s="190" t="s">
        <v>1144</v>
      </c>
      <c r="M39" s="182">
        <v>33</v>
      </c>
      <c r="N39" s="376"/>
    </row>
    <row r="40" spans="1:14">
      <c r="A40" s="375"/>
      <c r="B40" s="179"/>
      <c r="C40" s="180"/>
      <c r="D40" s="176"/>
      <c r="E40" s="176"/>
      <c r="F40" s="176"/>
      <c r="G40" s="427" t="s">
        <v>778</v>
      </c>
      <c r="H40" s="427"/>
      <c r="I40" s="427"/>
      <c r="J40" s="427"/>
      <c r="K40" s="427"/>
      <c r="L40" s="189"/>
      <c r="M40" s="181">
        <v>34</v>
      </c>
      <c r="N40" s="376"/>
    </row>
    <row r="41" spans="1:14">
      <c r="A41" s="375"/>
      <c r="B41" s="183"/>
      <c r="C41" s="184"/>
      <c r="D41" s="185"/>
      <c r="E41" s="185"/>
      <c r="F41" s="185"/>
      <c r="G41" s="429" t="s">
        <v>1233</v>
      </c>
      <c r="H41" s="429"/>
      <c r="I41" s="429"/>
      <c r="J41" s="429"/>
      <c r="K41" s="429"/>
      <c r="L41" s="190" t="s">
        <v>1144</v>
      </c>
      <c r="M41" s="186">
        <v>35</v>
      </c>
      <c r="N41" s="376"/>
    </row>
    <row r="42" spans="1:14" ht="16.2">
      <c r="A42" s="375"/>
      <c r="B42" s="516" t="s">
        <v>1150</v>
      </c>
      <c r="C42" s="517"/>
      <c r="D42" s="517"/>
      <c r="E42" s="517"/>
      <c r="F42" s="517"/>
      <c r="G42" s="436" t="s">
        <v>1145</v>
      </c>
      <c r="H42" s="436"/>
      <c r="I42" s="436"/>
      <c r="J42" s="436"/>
      <c r="K42" s="436"/>
      <c r="L42" s="202" t="s">
        <v>1144</v>
      </c>
      <c r="M42" s="187">
        <v>36</v>
      </c>
      <c r="N42" s="376"/>
    </row>
    <row r="43" spans="1:14">
      <c r="A43" s="375"/>
      <c r="B43" s="176"/>
      <c r="C43" s="176"/>
      <c r="D43" s="176"/>
      <c r="E43" s="176"/>
      <c r="F43" s="176"/>
      <c r="G43" s="176"/>
      <c r="H43" s="176"/>
      <c r="I43" s="176"/>
      <c r="J43" s="176"/>
      <c r="K43" s="176"/>
      <c r="L43" s="176"/>
      <c r="M43" s="176"/>
      <c r="N43" s="376"/>
    </row>
    <row r="44" spans="1:14" ht="13.8" customHeight="1">
      <c r="A44" s="377"/>
      <c r="B44" s="378"/>
      <c r="C44" s="378"/>
      <c r="D44" s="378"/>
      <c r="E44" s="378"/>
      <c r="F44" s="378"/>
      <c r="G44" s="378"/>
      <c r="H44" s="378"/>
      <c r="I44" s="378"/>
      <c r="J44" s="378"/>
      <c r="K44" s="378"/>
      <c r="L44" s="378"/>
      <c r="M44" s="378"/>
      <c r="N44" s="379"/>
    </row>
    <row r="45" spans="1:14" ht="30" customHeight="1">
      <c r="A45" s="751" t="s">
        <v>431</v>
      </c>
      <c r="B45" s="752"/>
      <c r="C45" s="752"/>
      <c r="D45" s="752"/>
      <c r="E45" s="752"/>
      <c r="F45" s="752"/>
      <c r="G45" s="752"/>
      <c r="H45" s="752"/>
      <c r="I45" s="752"/>
      <c r="J45" s="752"/>
      <c r="K45" s="752"/>
      <c r="L45" s="752"/>
      <c r="M45" s="752"/>
      <c r="N45" s="753"/>
    </row>
    <row r="46" spans="1:14" ht="34.950000000000003" customHeight="1">
      <c r="A46" s="754"/>
      <c r="B46" s="755"/>
      <c r="C46" s="755"/>
      <c r="D46" s="755"/>
      <c r="E46" s="755"/>
      <c r="F46" s="755"/>
      <c r="G46" s="755"/>
      <c r="H46" s="755"/>
      <c r="I46" s="755"/>
      <c r="J46" s="755"/>
      <c r="K46" s="755"/>
      <c r="L46" s="755"/>
      <c r="M46" s="755"/>
      <c r="N46" s="756"/>
    </row>
    <row r="47" spans="1:14" ht="37.049999999999997" customHeight="1">
      <c r="A47" s="757" t="s">
        <v>1236</v>
      </c>
      <c r="B47" s="758"/>
      <c r="C47" s="758"/>
      <c r="D47" s="758"/>
      <c r="E47" s="758"/>
      <c r="F47" s="758"/>
      <c r="G47" s="758"/>
      <c r="H47" s="758"/>
      <c r="I47" s="758"/>
      <c r="J47" s="758"/>
      <c r="K47" s="758"/>
      <c r="L47" s="758"/>
      <c r="M47" s="758"/>
      <c r="N47" s="759"/>
    </row>
    <row r="48" spans="1:14" ht="37.049999999999997" customHeight="1">
      <c r="A48" s="757"/>
      <c r="B48" s="758"/>
      <c r="C48" s="758"/>
      <c r="D48" s="758"/>
      <c r="E48" s="758"/>
      <c r="F48" s="758"/>
      <c r="G48" s="758"/>
      <c r="H48" s="758"/>
      <c r="I48" s="758"/>
      <c r="J48" s="758"/>
      <c r="K48" s="758"/>
      <c r="L48" s="758"/>
      <c r="M48" s="758"/>
      <c r="N48" s="759"/>
    </row>
    <row r="49" spans="1:14" ht="4.95" customHeight="1">
      <c r="A49" s="368"/>
      <c r="B49" s="369"/>
      <c r="C49" s="369"/>
      <c r="D49" s="369"/>
      <c r="E49" s="369"/>
      <c r="F49" s="369"/>
      <c r="G49" s="369"/>
      <c r="H49" s="369"/>
      <c r="I49" s="369"/>
      <c r="J49" s="369"/>
      <c r="K49" s="369"/>
      <c r="L49" s="369"/>
      <c r="M49" s="369"/>
      <c r="N49" s="370"/>
    </row>
    <row r="50" spans="1:14" ht="30" customHeight="1">
      <c r="A50" s="368"/>
      <c r="B50" s="518" t="s">
        <v>1235</v>
      </c>
      <c r="C50" s="518"/>
      <c r="D50" s="518"/>
      <c r="E50" s="518"/>
      <c r="F50" s="518"/>
      <c r="G50" s="518"/>
      <c r="H50" s="518"/>
      <c r="I50" s="518"/>
      <c r="J50" s="518"/>
      <c r="K50" s="518"/>
      <c r="L50" s="518"/>
      <c r="M50" s="518"/>
      <c r="N50" s="370"/>
    </row>
    <row r="51" spans="1:14" ht="15" customHeight="1">
      <c r="A51" s="368"/>
      <c r="B51" s="518"/>
      <c r="C51" s="518"/>
      <c r="D51" s="518"/>
      <c r="E51" s="518"/>
      <c r="F51" s="518"/>
      <c r="G51" s="518"/>
      <c r="H51" s="518"/>
      <c r="I51" s="518"/>
      <c r="J51" s="518"/>
      <c r="K51" s="518"/>
      <c r="L51" s="518"/>
      <c r="M51" s="518"/>
      <c r="N51" s="370"/>
    </row>
    <row r="52" spans="1:14" ht="4.95" customHeight="1">
      <c r="A52" s="368"/>
      <c r="B52" s="371"/>
      <c r="C52" s="371"/>
      <c r="D52" s="371"/>
      <c r="E52" s="371"/>
      <c r="F52" s="371"/>
      <c r="G52" s="371"/>
      <c r="H52" s="371"/>
      <c r="I52" s="371"/>
      <c r="J52" s="371"/>
      <c r="K52" s="371"/>
      <c r="L52" s="371"/>
      <c r="M52" s="371"/>
      <c r="N52" s="370"/>
    </row>
    <row r="53" spans="1:14" ht="10.050000000000001" customHeight="1">
      <c r="A53" s="359"/>
      <c r="B53" s="31"/>
      <c r="C53" s="31"/>
      <c r="D53" s="31"/>
      <c r="E53" s="31"/>
      <c r="F53" s="31"/>
      <c r="G53" s="31"/>
      <c r="H53" s="31"/>
      <c r="I53" s="31"/>
      <c r="J53" s="31"/>
      <c r="K53" s="31"/>
      <c r="L53" s="31"/>
      <c r="M53" s="31"/>
      <c r="N53" s="360"/>
    </row>
    <row r="54" spans="1:14" ht="15" customHeight="1">
      <c r="A54" s="359"/>
      <c r="B54" s="562" t="s">
        <v>655</v>
      </c>
      <c r="C54" s="562"/>
      <c r="D54" s="562"/>
      <c r="E54" s="562"/>
      <c r="F54" s="562"/>
      <c r="G54" s="562"/>
      <c r="H54" s="562"/>
      <c r="I54" s="562"/>
      <c r="J54" s="562"/>
      <c r="K54" s="562"/>
      <c r="L54" s="562"/>
      <c r="M54" s="562"/>
      <c r="N54" s="360"/>
    </row>
    <row r="55" spans="1:14" ht="15" customHeight="1">
      <c r="A55" s="359"/>
      <c r="B55" s="562"/>
      <c r="C55" s="562"/>
      <c r="D55" s="562"/>
      <c r="E55" s="562"/>
      <c r="F55" s="562"/>
      <c r="G55" s="562"/>
      <c r="H55" s="562"/>
      <c r="I55" s="562"/>
      <c r="J55" s="562"/>
      <c r="K55" s="562"/>
      <c r="L55" s="562"/>
      <c r="M55" s="562"/>
      <c r="N55" s="360"/>
    </row>
    <row r="56" spans="1:14" ht="15" customHeight="1">
      <c r="A56" s="359"/>
      <c r="B56" s="372"/>
      <c r="C56" s="372"/>
      <c r="D56" s="372"/>
      <c r="E56" s="372"/>
      <c r="F56" s="372"/>
      <c r="G56" s="372"/>
      <c r="H56" s="372"/>
      <c r="I56" s="372"/>
      <c r="J56" s="372"/>
      <c r="K56" s="372"/>
      <c r="L56" s="372"/>
      <c r="M56" s="372"/>
      <c r="N56" s="360"/>
    </row>
    <row r="57" spans="1:14" ht="10.050000000000001" customHeight="1">
      <c r="A57" s="359"/>
      <c r="B57" s="570" t="s">
        <v>637</v>
      </c>
      <c r="C57" s="570"/>
      <c r="D57" s="570"/>
      <c r="E57" s="570"/>
      <c r="F57" s="570"/>
      <c r="G57" s="31"/>
      <c r="H57" s="31"/>
      <c r="I57" s="571" t="s">
        <v>639</v>
      </c>
      <c r="J57" s="571"/>
      <c r="K57" s="571"/>
      <c r="L57" s="571"/>
      <c r="M57" s="571"/>
      <c r="N57" s="360"/>
    </row>
    <row r="58" spans="1:14" ht="15" customHeight="1">
      <c r="A58" s="359"/>
      <c r="B58" s="570"/>
      <c r="C58" s="570"/>
      <c r="D58" s="570"/>
      <c r="E58" s="570"/>
      <c r="F58" s="570"/>
      <c r="G58" s="31"/>
      <c r="H58" s="31"/>
      <c r="I58" s="571"/>
      <c r="J58" s="571"/>
      <c r="K58" s="571"/>
      <c r="L58" s="571"/>
      <c r="M58" s="571"/>
      <c r="N58" s="360"/>
    </row>
    <row r="59" spans="1:14" ht="15" customHeight="1">
      <c r="A59" s="359"/>
      <c r="B59" s="570"/>
      <c r="C59" s="570"/>
      <c r="D59" s="570"/>
      <c r="E59" s="570"/>
      <c r="F59" s="570"/>
      <c r="G59" s="563" t="s">
        <v>638</v>
      </c>
      <c r="H59" s="563"/>
      <c r="I59" s="571"/>
      <c r="J59" s="571"/>
      <c r="K59" s="571"/>
      <c r="L59" s="571"/>
      <c r="M59" s="571"/>
      <c r="N59" s="360"/>
    </row>
    <row r="60" spans="1:14" ht="15" customHeight="1">
      <c r="A60" s="359"/>
      <c r="B60" s="570"/>
      <c r="C60" s="570"/>
      <c r="D60" s="570"/>
      <c r="E60" s="570"/>
      <c r="F60" s="570"/>
      <c r="G60" s="563"/>
      <c r="H60" s="563"/>
      <c r="I60" s="571"/>
      <c r="J60" s="571"/>
      <c r="K60" s="571"/>
      <c r="L60" s="571"/>
      <c r="M60" s="571"/>
      <c r="N60" s="360"/>
    </row>
    <row r="61" spans="1:14" ht="10.050000000000001" customHeight="1">
      <c r="A61" s="359"/>
      <c r="B61" s="570"/>
      <c r="C61" s="570"/>
      <c r="D61" s="570"/>
      <c r="E61" s="570"/>
      <c r="F61" s="570"/>
      <c r="G61" s="563"/>
      <c r="H61" s="563"/>
      <c r="I61" s="571"/>
      <c r="J61" s="571"/>
      <c r="K61" s="571"/>
      <c r="L61" s="571"/>
      <c r="M61" s="571"/>
      <c r="N61" s="360"/>
    </row>
    <row r="62" spans="1:14" ht="15" customHeight="1" thickBot="1">
      <c r="A62" s="359"/>
      <c r="B62" s="372"/>
      <c r="C62" s="372"/>
      <c r="D62" s="372"/>
      <c r="E62" s="372"/>
      <c r="F62" s="372"/>
      <c r="G62" s="372"/>
      <c r="H62" s="372"/>
      <c r="I62" s="372"/>
      <c r="J62" s="372"/>
      <c r="K62" s="372"/>
      <c r="L62" s="372"/>
      <c r="M62" s="372"/>
      <c r="N62" s="360"/>
    </row>
    <row r="63" spans="1:14" ht="15" customHeight="1" thickTop="1">
      <c r="A63" s="359"/>
      <c r="B63" s="373" t="s">
        <v>640</v>
      </c>
      <c r="C63" s="31"/>
      <c r="D63" s="31"/>
      <c r="E63" s="564" t="s">
        <v>646</v>
      </c>
      <c r="F63" s="565"/>
      <c r="G63" s="565"/>
      <c r="H63" s="565"/>
      <c r="I63" s="565"/>
      <c r="J63" s="565"/>
      <c r="K63" s="565"/>
      <c r="L63" s="565"/>
      <c r="M63" s="566"/>
      <c r="N63" s="360"/>
    </row>
    <row r="64" spans="1:14" ht="15" customHeight="1" thickBot="1">
      <c r="A64" s="359"/>
      <c r="B64" s="373" t="s">
        <v>641</v>
      </c>
      <c r="C64" s="31"/>
      <c r="D64" s="31"/>
      <c r="E64" s="567"/>
      <c r="F64" s="568"/>
      <c r="G64" s="568"/>
      <c r="H64" s="568"/>
      <c r="I64" s="568"/>
      <c r="J64" s="568"/>
      <c r="K64" s="568"/>
      <c r="L64" s="568"/>
      <c r="M64" s="569"/>
      <c r="N64" s="360"/>
    </row>
    <row r="65" spans="1:62" ht="10.050000000000001" customHeight="1" thickTop="1">
      <c r="A65" s="359"/>
      <c r="B65" s="372"/>
      <c r="C65" s="372"/>
      <c r="D65" s="372"/>
      <c r="E65" s="372"/>
      <c r="F65" s="372"/>
      <c r="G65" s="372"/>
      <c r="H65" s="372"/>
      <c r="I65" s="372"/>
      <c r="J65" s="372"/>
      <c r="K65" s="372"/>
      <c r="L65" s="372"/>
      <c r="M65" s="372"/>
      <c r="N65" s="360"/>
    </row>
    <row r="66" spans="1:62" ht="15" customHeight="1">
      <c r="A66" s="572" t="str">
        <f>IF(OR($E$63=$BF$74,$E$63=""),"+","")</f>
        <v>+</v>
      </c>
      <c r="B66" s="552" t="str">
        <f>IF(E63="","INSTRUCTIONS: How to get the most from this",BF67)</f>
        <v xml:space="preserve">INSTRUCTIONS: How to get the most from this </v>
      </c>
      <c r="C66" s="552"/>
      <c r="D66" s="552"/>
      <c r="E66" s="552"/>
      <c r="F66" s="552"/>
      <c r="G66" s="552"/>
      <c r="H66" s="552"/>
      <c r="I66" s="552"/>
      <c r="J66" s="552"/>
      <c r="K66" s="552"/>
      <c r="L66" s="552"/>
      <c r="M66" s="552"/>
      <c r="N66" s="551" t="str">
        <f>IF(OR($E$63=$BF$74,$E$63=""),"+","")</f>
        <v>+</v>
      </c>
    </row>
    <row r="67" spans="1:62" ht="15" customHeight="1">
      <c r="A67" s="572"/>
      <c r="B67" s="552"/>
      <c r="C67" s="552"/>
      <c r="D67" s="552"/>
      <c r="E67" s="552"/>
      <c r="F67" s="552"/>
      <c r="G67" s="552"/>
      <c r="H67" s="552"/>
      <c r="I67" s="552"/>
      <c r="J67" s="552"/>
      <c r="K67" s="552"/>
      <c r="L67" s="552"/>
      <c r="M67" s="552"/>
      <c r="N67" s="551"/>
      <c r="BF67" s="48" t="str">
        <f>IF($E$63=$BF$74,BH67,IF($E$63=$BF$75,BI67,IF($E$63=$BF$76,BJ67,"")))</f>
        <v xml:space="preserve">INSTRUCTIONS: How to get the most from this </v>
      </c>
      <c r="BH67" s="48" t="s">
        <v>647</v>
      </c>
      <c r="BI67" s="48" t="s">
        <v>648</v>
      </c>
      <c r="BJ67" s="48" t="s">
        <v>649</v>
      </c>
    </row>
    <row r="68" spans="1:62" ht="15" customHeight="1">
      <c r="A68" s="572"/>
      <c r="B68" s="573" t="str">
        <f>IF(E63="",BH70,BF70)</f>
        <v>This tool is interactive. Wherever you see a white field, select what best fits your experience. Then see how it changes the text below it. This text will be replaced when you select an option from the dropdown menu above.</v>
      </c>
      <c r="C68" s="573"/>
      <c r="D68" s="573"/>
      <c r="E68" s="573"/>
      <c r="F68" s="573"/>
      <c r="G68" s="573"/>
      <c r="H68" s="573"/>
      <c r="I68" s="573"/>
      <c r="J68" s="573"/>
      <c r="K68" s="573"/>
      <c r="L68" s="573"/>
      <c r="M68" s="573"/>
      <c r="N68" s="551"/>
    </row>
    <row r="69" spans="1:62" ht="10.050000000000001" customHeight="1">
      <c r="A69" s="572"/>
      <c r="B69" s="573"/>
      <c r="C69" s="573"/>
      <c r="D69" s="573"/>
      <c r="E69" s="573"/>
      <c r="F69" s="573"/>
      <c r="G69" s="573"/>
      <c r="H69" s="573"/>
      <c r="I69" s="573"/>
      <c r="J69" s="573"/>
      <c r="K69" s="573"/>
      <c r="L69" s="573"/>
      <c r="M69" s="573"/>
      <c r="N69" s="551"/>
    </row>
    <row r="70" spans="1:62" ht="15" customHeight="1">
      <c r="A70" s="572"/>
      <c r="B70" s="573"/>
      <c r="C70" s="573"/>
      <c r="D70" s="573"/>
      <c r="E70" s="573"/>
      <c r="F70" s="573"/>
      <c r="G70" s="573"/>
      <c r="H70" s="573"/>
      <c r="I70" s="573"/>
      <c r="J70" s="573"/>
      <c r="K70" s="573"/>
      <c r="L70" s="573"/>
      <c r="M70" s="573"/>
      <c r="N70" s="551"/>
      <c r="BF70" s="48" t="str">
        <f>IF($E$63=$BF$74,BH70,IF($E$63=$BF$75,BI70,IF($E$63=$BF$76,BJ70,"")))</f>
        <v>This tool is interactive. Wherever you see a white field, select what best fits your experience. Then see how it changes the text below it. This text will be replaced when you select an option from the dropdown menu above.</v>
      </c>
      <c r="BH70" s="48" t="s">
        <v>650</v>
      </c>
      <c r="BI70" s="48" t="s">
        <v>651</v>
      </c>
      <c r="BJ70" s="48" t="s">
        <v>652</v>
      </c>
    </row>
    <row r="71" spans="1:62" ht="15" customHeight="1">
      <c r="A71" s="572"/>
      <c r="B71" s="573"/>
      <c r="C71" s="573"/>
      <c r="D71" s="573"/>
      <c r="E71" s="573"/>
      <c r="F71" s="573"/>
      <c r="G71" s="573"/>
      <c r="H71" s="573"/>
      <c r="I71" s="573"/>
      <c r="J71" s="573"/>
      <c r="K71" s="573"/>
      <c r="L71" s="573"/>
      <c r="M71" s="573"/>
      <c r="N71" s="551"/>
      <c r="BF71" s="48" t="str">
        <f>IF($E$63=$BF$74,BH71,IF($E$63=$BF$75,BI71,IF($E$63=$BF$76,BJ71,"")))</f>
        <v>Look for the "I" in a green circle, at the right, to indicate each Interactive feature. Your input brings this information alive with your own lived experiences. We aim to be as specific as possible. This interactive feature lets its insights be more specific to your life.</v>
      </c>
      <c r="BH71" s="48" t="s">
        <v>1733</v>
      </c>
      <c r="BI71" s="48" t="s">
        <v>645</v>
      </c>
      <c r="BJ71" s="48" t="s">
        <v>654</v>
      </c>
    </row>
    <row r="72" spans="1:62" ht="15" customHeight="1">
      <c r="A72" s="572"/>
      <c r="B72" s="573"/>
      <c r="C72" s="573"/>
      <c r="D72" s="573"/>
      <c r="E72" s="573"/>
      <c r="F72" s="573"/>
      <c r="G72" s="573"/>
      <c r="H72" s="573"/>
      <c r="I72" s="573"/>
      <c r="J72" s="573"/>
      <c r="K72" s="573"/>
      <c r="L72" s="573"/>
      <c r="M72" s="573"/>
      <c r="N72" s="551"/>
      <c r="BF72" s="48" t="str">
        <f>IF($E$63=$BF$74,BH72,IF($E$63=$BF$75,BI72,IF($E$63=$BF$76,BJ72,"")))</f>
        <v xml:space="preserve">This is the first version of this tool. You can expect it to be revised, as we learn from each other. Remember, politics exist for you and your needs. You and your needs do not exist for politics. </v>
      </c>
      <c r="BH72" s="48" t="s">
        <v>1732</v>
      </c>
      <c r="BI72" s="48" t="s">
        <v>644</v>
      </c>
      <c r="BJ72" s="48" t="s">
        <v>653</v>
      </c>
    </row>
    <row r="73" spans="1:62" ht="10.050000000000001" customHeight="1">
      <c r="A73" s="572"/>
      <c r="B73" s="573"/>
      <c r="C73" s="573"/>
      <c r="D73" s="573"/>
      <c r="E73" s="573"/>
      <c r="F73" s="573"/>
      <c r="G73" s="573"/>
      <c r="H73" s="573"/>
      <c r="I73" s="573"/>
      <c r="J73" s="573"/>
      <c r="K73" s="573"/>
      <c r="L73" s="573"/>
      <c r="M73" s="573"/>
      <c r="N73" s="551"/>
    </row>
    <row r="74" spans="1:62" ht="15" customHeight="1">
      <c r="A74" s="572"/>
      <c r="B74" s="573" t="str">
        <f>IF(E63="",BH71,BF71)</f>
        <v>Look for the "I" in a green circle, at the right, to indicate each Interactive feature. Your input brings this information alive with your own lived experiences. We aim to be as specific as possible. This interactive feature lets its insights be more specific to your life.</v>
      </c>
      <c r="C74" s="573"/>
      <c r="D74" s="573"/>
      <c r="E74" s="573"/>
      <c r="F74" s="573"/>
      <c r="G74" s="573"/>
      <c r="H74" s="573"/>
      <c r="I74" s="573"/>
      <c r="J74" s="573"/>
      <c r="K74" s="573"/>
      <c r="L74" s="573"/>
      <c r="M74" s="573"/>
      <c r="N74" s="551"/>
      <c r="BF74" s="148" t="s">
        <v>646</v>
      </c>
    </row>
    <row r="75" spans="1:62" ht="15" customHeight="1">
      <c r="A75" s="572"/>
      <c r="B75" s="573"/>
      <c r="C75" s="573"/>
      <c r="D75" s="573"/>
      <c r="E75" s="573"/>
      <c r="F75" s="573"/>
      <c r="G75" s="573"/>
      <c r="H75" s="573"/>
      <c r="I75" s="573"/>
      <c r="J75" s="573"/>
      <c r="K75" s="573"/>
      <c r="L75" s="573"/>
      <c r="M75" s="573"/>
      <c r="N75" s="551"/>
      <c r="BF75" s="2" t="str">
        <f>B57</f>
        <v>We freely choose our political positions after carefully reasoning each option.</v>
      </c>
    </row>
    <row r="76" spans="1:62" ht="15" customHeight="1">
      <c r="A76" s="572"/>
      <c r="B76" s="573"/>
      <c r="C76" s="573"/>
      <c r="D76" s="573"/>
      <c r="E76" s="573"/>
      <c r="F76" s="573"/>
      <c r="G76" s="573"/>
      <c r="H76" s="573"/>
      <c r="I76" s="573"/>
      <c r="J76" s="573"/>
      <c r="K76" s="573"/>
      <c r="L76" s="573"/>
      <c r="M76" s="573"/>
      <c r="N76" s="551"/>
      <c r="BF76" s="2" t="str">
        <f>I57</f>
        <v>We're compelled to choose a political position that best fits our painful needs.</v>
      </c>
    </row>
    <row r="77" spans="1:62" ht="10.050000000000001" customHeight="1">
      <c r="A77" s="572"/>
      <c r="B77" s="573"/>
      <c r="C77" s="573"/>
      <c r="D77" s="573"/>
      <c r="E77" s="573"/>
      <c r="F77" s="573"/>
      <c r="G77" s="573"/>
      <c r="H77" s="573"/>
      <c r="I77" s="573"/>
      <c r="J77" s="573"/>
      <c r="K77" s="573"/>
      <c r="L77" s="573"/>
      <c r="M77" s="573"/>
      <c r="N77" s="551"/>
    </row>
    <row r="78" spans="1:62" ht="15" customHeight="1">
      <c r="A78" s="572"/>
      <c r="B78" s="573"/>
      <c r="C78" s="573"/>
      <c r="D78" s="573"/>
      <c r="E78" s="573"/>
      <c r="F78" s="573"/>
      <c r="G78" s="573"/>
      <c r="H78" s="573"/>
      <c r="I78" s="573"/>
      <c r="J78" s="573"/>
      <c r="K78" s="573"/>
      <c r="L78" s="573"/>
      <c r="M78" s="573"/>
      <c r="N78" s="551"/>
    </row>
    <row r="79" spans="1:62" ht="15" customHeight="1">
      <c r="A79" s="572"/>
      <c r="B79" s="573"/>
      <c r="C79" s="573"/>
      <c r="D79" s="573"/>
      <c r="E79" s="573"/>
      <c r="F79" s="573"/>
      <c r="G79" s="573"/>
      <c r="H79" s="573"/>
      <c r="I79" s="573"/>
      <c r="J79" s="573"/>
      <c r="K79" s="573"/>
      <c r="L79" s="573"/>
      <c r="M79" s="573"/>
      <c r="N79" s="551"/>
    </row>
    <row r="80" spans="1:62" ht="15" customHeight="1">
      <c r="A80" s="572"/>
      <c r="B80" s="573" t="str">
        <f>IF(E63="",BH72,BF72)</f>
        <v xml:space="preserve">This is the first version of this tool. You can expect it to be revised, as we learn from each other. Remember, politics exist for you and your needs. You and your needs do not exist for politics. </v>
      </c>
      <c r="C80" s="573"/>
      <c r="D80" s="573"/>
      <c r="E80" s="573"/>
      <c r="F80" s="573"/>
      <c r="G80" s="573"/>
      <c r="H80" s="573"/>
      <c r="I80" s="573"/>
      <c r="J80" s="573"/>
      <c r="K80" s="573"/>
      <c r="L80" s="573"/>
      <c r="M80" s="573"/>
      <c r="N80" s="551"/>
    </row>
    <row r="81" spans="1:30" ht="10.050000000000001" customHeight="1">
      <c r="A81" s="572"/>
      <c r="B81" s="573"/>
      <c r="C81" s="573"/>
      <c r="D81" s="573"/>
      <c r="E81" s="573"/>
      <c r="F81" s="573"/>
      <c r="G81" s="573"/>
      <c r="H81" s="573"/>
      <c r="I81" s="573"/>
      <c r="J81" s="573"/>
      <c r="K81" s="573"/>
      <c r="L81" s="573"/>
      <c r="M81" s="573"/>
      <c r="N81" s="551"/>
    </row>
    <row r="82" spans="1:30" ht="15" customHeight="1">
      <c r="A82" s="572"/>
      <c r="B82" s="573"/>
      <c r="C82" s="573"/>
      <c r="D82" s="573"/>
      <c r="E82" s="573"/>
      <c r="F82" s="573"/>
      <c r="G82" s="573"/>
      <c r="H82" s="573"/>
      <c r="I82" s="573"/>
      <c r="J82" s="573"/>
      <c r="K82" s="573"/>
      <c r="L82" s="573"/>
      <c r="M82" s="573"/>
      <c r="N82" s="551"/>
    </row>
    <row r="83" spans="1:30" ht="15" customHeight="1">
      <c r="A83" s="572"/>
      <c r="B83" s="573"/>
      <c r="C83" s="573"/>
      <c r="D83" s="573"/>
      <c r="E83" s="573"/>
      <c r="F83" s="573"/>
      <c r="G83" s="573"/>
      <c r="H83" s="573"/>
      <c r="I83" s="573"/>
      <c r="J83" s="573"/>
      <c r="K83" s="573"/>
      <c r="L83" s="573"/>
      <c r="M83" s="573"/>
      <c r="N83" s="551"/>
    </row>
    <row r="84" spans="1:30" ht="15" customHeight="1">
      <c r="A84" s="572"/>
      <c r="B84" s="573"/>
      <c r="C84" s="573"/>
      <c r="D84" s="573"/>
      <c r="E84" s="573"/>
      <c r="F84" s="573"/>
      <c r="G84" s="573"/>
      <c r="H84" s="573"/>
      <c r="I84" s="573"/>
      <c r="J84" s="573"/>
      <c r="K84" s="573"/>
      <c r="L84" s="573"/>
      <c r="M84" s="573"/>
      <c r="N84" s="551"/>
    </row>
    <row r="85" spans="1:30" ht="4.95" customHeight="1">
      <c r="A85" s="359"/>
      <c r="B85" s="374"/>
      <c r="C85" s="374"/>
      <c r="D85" s="374"/>
      <c r="E85" s="374"/>
      <c r="F85" s="374"/>
      <c r="G85" s="374"/>
      <c r="H85" s="374"/>
      <c r="I85" s="374"/>
      <c r="J85" s="374"/>
      <c r="K85" s="374"/>
      <c r="L85" s="374"/>
      <c r="M85" s="374"/>
      <c r="N85" s="360"/>
    </row>
    <row r="86" spans="1:30" ht="15" customHeight="1">
      <c r="A86" s="359"/>
      <c r="B86" s="574" t="str">
        <f>IF(E63&lt;&gt;"","HARMONY POLITICS overcomes polarizing hate with love","")</f>
        <v>HARMONY POLITICS overcomes polarizing hate with love</v>
      </c>
      <c r="C86" s="574"/>
      <c r="D86" s="574"/>
      <c r="E86" s="574"/>
      <c r="F86" s="574"/>
      <c r="G86" s="574"/>
      <c r="H86" s="574"/>
      <c r="I86" s="574"/>
      <c r="J86" s="574"/>
      <c r="K86" s="574"/>
      <c r="L86" s="574"/>
      <c r="M86" s="574"/>
      <c r="N86" s="360"/>
    </row>
    <row r="87" spans="1:30" ht="15" customHeight="1">
      <c r="A87" s="359"/>
      <c r="B87" s="574"/>
      <c r="C87" s="574"/>
      <c r="D87" s="574"/>
      <c r="E87" s="574"/>
      <c r="F87" s="574"/>
      <c r="G87" s="574"/>
      <c r="H87" s="574"/>
      <c r="I87" s="574"/>
      <c r="J87" s="574"/>
      <c r="K87" s="574"/>
      <c r="L87" s="574"/>
      <c r="M87" s="574"/>
      <c r="N87" s="360"/>
    </row>
    <row r="88" spans="1:30" ht="4.95" customHeight="1">
      <c r="A88" s="361"/>
      <c r="B88" s="362"/>
      <c r="C88" s="362"/>
      <c r="D88" s="362"/>
      <c r="E88" s="362"/>
      <c r="F88" s="362"/>
      <c r="G88" s="362"/>
      <c r="H88" s="362"/>
      <c r="I88" s="362"/>
      <c r="J88" s="362"/>
      <c r="K88" s="362"/>
      <c r="L88" s="362"/>
      <c r="M88" s="362"/>
      <c r="N88" s="363"/>
    </row>
    <row r="89" spans="1:30" ht="30" customHeight="1">
      <c r="A89" s="342" t="s">
        <v>1158</v>
      </c>
      <c r="B89" s="519" t="s">
        <v>68</v>
      </c>
      <c r="C89" s="519"/>
      <c r="D89" s="519"/>
      <c r="E89" s="519"/>
      <c r="F89" s="519"/>
      <c r="G89" s="519"/>
      <c r="H89" s="519"/>
      <c r="I89" s="519"/>
      <c r="J89" s="519"/>
      <c r="K89" s="519"/>
      <c r="L89" s="519"/>
      <c r="M89" s="348"/>
      <c r="N89" s="344" t="s">
        <v>1159</v>
      </c>
      <c r="AC89" s="1"/>
    </row>
    <row r="90" spans="1:30">
      <c r="A90" s="337"/>
      <c r="B90" s="30"/>
      <c r="C90" s="30"/>
      <c r="D90" s="30"/>
      <c r="E90" s="30"/>
      <c r="F90" s="30"/>
      <c r="G90" s="30"/>
      <c r="H90" s="30"/>
      <c r="I90" s="30"/>
      <c r="J90" s="30"/>
      <c r="K90" s="30"/>
      <c r="L90" s="30"/>
      <c r="M90" s="30"/>
      <c r="N90" s="338"/>
      <c r="AC90" s="1"/>
    </row>
    <row r="91" spans="1:30">
      <c r="A91" s="337"/>
      <c r="B91" s="30"/>
      <c r="C91" s="30"/>
      <c r="D91" s="30"/>
      <c r="E91" s="30"/>
      <c r="F91" s="30"/>
      <c r="G91" s="30"/>
      <c r="H91" s="30"/>
      <c r="I91" s="30"/>
      <c r="J91" s="30"/>
      <c r="K91" s="30"/>
      <c r="L91" s="30"/>
      <c r="M91" s="30"/>
      <c r="N91" s="338"/>
      <c r="AC91" s="1"/>
    </row>
    <row r="92" spans="1:30" ht="45" customHeight="1">
      <c r="A92" s="337"/>
      <c r="B92" s="30"/>
      <c r="C92" s="30"/>
      <c r="D92" s="30"/>
      <c r="E92" s="30"/>
      <c r="F92" s="30"/>
      <c r="G92" s="30"/>
      <c r="H92" s="30"/>
      <c r="I92" s="30"/>
      <c r="J92" s="30"/>
      <c r="K92" s="30"/>
      <c r="L92" s="30"/>
      <c r="M92" s="30"/>
      <c r="N92" s="338"/>
      <c r="AC92" s="1"/>
    </row>
    <row r="93" spans="1:30">
      <c r="A93" s="337"/>
      <c r="B93" s="30"/>
      <c r="C93" s="30"/>
      <c r="D93" s="30"/>
      <c r="E93" s="30"/>
      <c r="F93" s="30"/>
      <c r="G93" s="30"/>
      <c r="H93" s="30"/>
      <c r="I93" s="30"/>
      <c r="J93" s="30"/>
      <c r="K93" s="30"/>
      <c r="L93" s="30"/>
      <c r="M93" s="30"/>
      <c r="N93" s="338"/>
      <c r="AC93" s="1"/>
    </row>
    <row r="94" spans="1:30" ht="30" customHeight="1">
      <c r="A94" s="337"/>
      <c r="B94" s="30"/>
      <c r="C94" s="30"/>
      <c r="D94" s="30"/>
      <c r="E94" s="30"/>
      <c r="F94" s="30"/>
      <c r="G94" s="30"/>
      <c r="H94" s="30"/>
      <c r="I94" s="30"/>
      <c r="J94" s="30"/>
      <c r="K94" s="30"/>
      <c r="L94" s="30"/>
      <c r="M94" s="30"/>
      <c r="N94" s="338"/>
      <c r="AC94" s="1"/>
      <c r="AD94" s="47"/>
    </row>
    <row r="95" spans="1:30" ht="30" customHeight="1">
      <c r="A95" s="337"/>
      <c r="B95" s="30"/>
      <c r="C95" s="30"/>
      <c r="D95" s="30"/>
      <c r="E95" s="30"/>
      <c r="F95" s="30"/>
      <c r="G95" s="30"/>
      <c r="H95" s="30"/>
      <c r="I95" s="30"/>
      <c r="J95" s="30"/>
      <c r="K95" s="30"/>
      <c r="L95" s="30"/>
      <c r="M95" s="30"/>
      <c r="N95" s="338"/>
      <c r="AC95" s="1"/>
    </row>
    <row r="96" spans="1:30" ht="30" customHeight="1">
      <c r="A96" s="337"/>
      <c r="B96" s="30"/>
      <c r="C96" s="30"/>
      <c r="D96" s="30"/>
      <c r="E96" s="30"/>
      <c r="F96" s="30"/>
      <c r="G96" s="30"/>
      <c r="H96" s="30"/>
      <c r="I96" s="30"/>
      <c r="J96" s="30"/>
      <c r="K96" s="30"/>
      <c r="L96" s="30"/>
      <c r="M96" s="30"/>
      <c r="N96" s="338"/>
      <c r="AC96" s="1"/>
    </row>
    <row r="97" spans="1:69">
      <c r="A97" s="337"/>
      <c r="B97" s="42"/>
      <c r="C97" s="30"/>
      <c r="D97" s="30"/>
      <c r="E97" s="30"/>
      <c r="F97" s="30"/>
      <c r="G97" s="30"/>
      <c r="H97" s="30"/>
      <c r="I97" s="30"/>
      <c r="J97" s="30"/>
      <c r="K97" s="30"/>
      <c r="L97" s="30"/>
      <c r="M97" s="30"/>
      <c r="N97" s="338"/>
      <c r="AC97" s="1"/>
    </row>
    <row r="98" spans="1:69">
      <c r="A98" s="337"/>
      <c r="B98" s="30"/>
      <c r="C98" s="30"/>
      <c r="D98" s="30"/>
      <c r="E98" s="30"/>
      <c r="F98" s="30"/>
      <c r="G98" s="30"/>
      <c r="H98" s="30"/>
      <c r="I98" s="30"/>
      <c r="J98" s="30"/>
      <c r="K98" s="30"/>
      <c r="L98" s="30"/>
      <c r="M98" s="30"/>
      <c r="N98" s="338"/>
      <c r="AC98" s="1"/>
    </row>
    <row r="99" spans="1:69" ht="30" customHeight="1">
      <c r="A99" s="337"/>
      <c r="B99" s="30"/>
      <c r="C99" s="30"/>
      <c r="D99" s="30"/>
      <c r="E99" s="30"/>
      <c r="F99" s="30"/>
      <c r="G99" s="30"/>
      <c r="H99" s="30"/>
      <c r="I99" s="30"/>
      <c r="J99" s="30"/>
      <c r="K99" s="30"/>
      <c r="L99" s="30"/>
      <c r="M99" s="30"/>
      <c r="N99" s="338"/>
      <c r="AC99" s="1"/>
    </row>
    <row r="100" spans="1:69" ht="30" customHeight="1">
      <c r="A100" s="337"/>
      <c r="B100" s="30"/>
      <c r="C100" s="30"/>
      <c r="D100" s="30"/>
      <c r="E100" s="30"/>
      <c r="F100" s="30"/>
      <c r="G100" s="30"/>
      <c r="H100" s="30"/>
      <c r="I100" s="30"/>
      <c r="J100" s="30"/>
      <c r="K100" s="30"/>
      <c r="L100" s="30"/>
      <c r="M100" s="30"/>
      <c r="N100" s="338"/>
      <c r="AC100" s="1"/>
      <c r="BB100" s="39" t="s">
        <v>66</v>
      </c>
      <c r="BC100" s="39" t="s">
        <v>67</v>
      </c>
    </row>
    <row r="101" spans="1:69">
      <c r="A101" s="337"/>
      <c r="B101" s="30"/>
      <c r="C101" s="30"/>
      <c r="D101" s="30"/>
      <c r="E101" s="30"/>
      <c r="F101" s="30"/>
      <c r="G101" s="30"/>
      <c r="H101" s="30"/>
      <c r="I101" s="30"/>
      <c r="J101" s="30"/>
      <c r="K101" s="30"/>
      <c r="L101" s="30"/>
      <c r="M101" s="30"/>
      <c r="N101" s="338"/>
      <c r="AC101" s="1"/>
      <c r="BB101" s="212" t="s">
        <v>559</v>
      </c>
      <c r="BC101" s="213" t="s">
        <v>573</v>
      </c>
      <c r="BD101" s="165" t="str">
        <f>CONCATENATE(BE101,BF101,BG101,BI101)</f>
        <v>Resolving this more than resolving that</v>
      </c>
      <c r="BE101" s="2" t="s">
        <v>557</v>
      </c>
      <c r="BF101" s="2" t="str">
        <f>IF(B173="","this",$B$173)</f>
        <v>this</v>
      </c>
      <c r="BG101" s="2" t="s">
        <v>558</v>
      </c>
      <c r="BI101" s="2" t="str">
        <f>IF(H173="","that",$H$173)</f>
        <v>that</v>
      </c>
      <c r="BL101" s="39" t="str">
        <f>CONCATENATE(BM101,BN101,BO101,BQ101)</f>
        <v>My need for this tends to be more resolved than my need for that</v>
      </c>
      <c r="BM101" s="2" t="s">
        <v>954</v>
      </c>
      <c r="BN101" s="2" t="str">
        <f>BF101</f>
        <v>this</v>
      </c>
      <c r="BO101" s="2" t="s">
        <v>1250</v>
      </c>
      <c r="BQ101" s="2" t="str">
        <f>BI101</f>
        <v>that</v>
      </c>
    </row>
    <row r="102" spans="1:69">
      <c r="A102" s="337"/>
      <c r="B102" s="30"/>
      <c r="C102" s="30"/>
      <c r="D102" s="30"/>
      <c r="E102" s="30"/>
      <c r="F102" s="30"/>
      <c r="G102" s="30"/>
      <c r="H102" s="30"/>
      <c r="I102" s="30"/>
      <c r="J102" s="30"/>
      <c r="K102" s="30"/>
      <c r="L102" s="30"/>
      <c r="M102" s="30"/>
      <c r="N102" s="338"/>
      <c r="AC102" s="1"/>
      <c r="BB102" s="212" t="s">
        <v>560</v>
      </c>
      <c r="BC102" s="213" t="s">
        <v>574</v>
      </c>
      <c r="BD102" s="165" t="str">
        <f>CONCATENATE(BE102,BI102,BG102,BF102)</f>
        <v>Resolving this more than resolving that</v>
      </c>
      <c r="BE102" s="2" t="s">
        <v>557</v>
      </c>
      <c r="BF102" s="2" t="str">
        <f>IF(H173="","that",$H$173)</f>
        <v>that</v>
      </c>
      <c r="BG102" s="2" t="s">
        <v>558</v>
      </c>
      <c r="BI102" s="2" t="str">
        <f>IF(B173="","this",$B$173)</f>
        <v>this</v>
      </c>
      <c r="BL102" s="39" t="str">
        <f>CONCATENATE(BM102,BN102,BO102,BQ102)</f>
        <v>My need for that tends to be more resolved than my need for this</v>
      </c>
      <c r="BM102" s="2" t="s">
        <v>954</v>
      </c>
      <c r="BN102" s="2" t="str">
        <f>BF102</f>
        <v>that</v>
      </c>
      <c r="BO102" s="2" t="s">
        <v>1250</v>
      </c>
      <c r="BQ102" s="2" t="str">
        <f>BI102</f>
        <v>this</v>
      </c>
    </row>
    <row r="103" spans="1:69" ht="19.95" customHeight="1">
      <c r="A103" s="337"/>
      <c r="B103" s="30"/>
      <c r="C103" s="30"/>
      <c r="D103" s="30"/>
      <c r="E103" s="30"/>
      <c r="F103" s="30"/>
      <c r="G103" s="30"/>
      <c r="H103" s="30"/>
      <c r="I103" s="30"/>
      <c r="J103" s="30"/>
      <c r="K103" s="30"/>
      <c r="L103" s="30"/>
      <c r="M103" s="30"/>
      <c r="N103" s="338"/>
      <c r="AC103" s="1"/>
      <c r="BB103" s="212" t="s">
        <v>561</v>
      </c>
      <c r="BC103" s="213" t="s">
        <v>575</v>
      </c>
    </row>
    <row r="104" spans="1:69" ht="19.95" customHeight="1">
      <c r="A104" s="337"/>
      <c r="B104" s="30"/>
      <c r="C104" s="30"/>
      <c r="D104" s="30"/>
      <c r="E104" s="30"/>
      <c r="F104" s="30"/>
      <c r="G104" s="30"/>
      <c r="H104" s="30"/>
      <c r="I104" s="30"/>
      <c r="J104" s="30"/>
      <c r="K104" s="30"/>
      <c r="L104" s="30"/>
      <c r="M104" s="30"/>
      <c r="N104" s="338"/>
      <c r="AC104" s="1"/>
      <c r="BB104" s="212" t="s">
        <v>562</v>
      </c>
      <c r="BC104" s="213" t="s">
        <v>576</v>
      </c>
    </row>
    <row r="105" spans="1:69" ht="19.95" customHeight="1">
      <c r="A105" s="337"/>
      <c r="B105" s="30"/>
      <c r="C105" s="30"/>
      <c r="D105" s="30"/>
      <c r="E105" s="30"/>
      <c r="F105" s="30"/>
      <c r="G105" s="30"/>
      <c r="H105" s="30"/>
      <c r="I105" s="30"/>
      <c r="J105" s="30"/>
      <c r="K105" s="30"/>
      <c r="L105" s="30"/>
      <c r="M105" s="30"/>
      <c r="N105" s="338"/>
      <c r="AC105" s="1"/>
      <c r="BB105" s="212" t="s">
        <v>563</v>
      </c>
      <c r="BC105" s="213" t="s">
        <v>577</v>
      </c>
    </row>
    <row r="106" spans="1:69" ht="19.95" customHeight="1">
      <c r="A106" s="337"/>
      <c r="B106" s="30"/>
      <c r="C106" s="30"/>
      <c r="D106" s="30"/>
      <c r="E106" s="30"/>
      <c r="F106" s="30"/>
      <c r="G106" s="30"/>
      <c r="H106" s="30"/>
      <c r="I106" s="30"/>
      <c r="J106" s="30"/>
      <c r="K106" s="30"/>
      <c r="L106" s="30"/>
      <c r="M106" s="30"/>
      <c r="N106" s="338"/>
      <c r="AC106" s="1"/>
      <c r="BB106" s="212" t="s">
        <v>564</v>
      </c>
      <c r="BC106" s="214" t="s">
        <v>181</v>
      </c>
      <c r="BE106" s="2" t="str">
        <f>IF($B$176=BL101,BF109,BF113)</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7" spans="1:69" ht="19.95" customHeight="1">
      <c r="A107" s="337"/>
      <c r="B107" s="30"/>
      <c r="C107" s="30"/>
      <c r="D107" s="30"/>
      <c r="E107" s="30"/>
      <c r="F107" s="30"/>
      <c r="G107" s="30"/>
      <c r="H107" s="30"/>
      <c r="I107" s="30"/>
      <c r="J107" s="30"/>
      <c r="K107" s="30"/>
      <c r="L107" s="30"/>
      <c r="M107" s="30"/>
      <c r="N107" s="338"/>
      <c r="AC107" s="1"/>
      <c r="BB107" s="212" t="s">
        <v>565</v>
      </c>
      <c r="BC107" s="213" t="s">
        <v>578</v>
      </c>
      <c r="BE107" s="2" t="str">
        <f>IF($B$176=BL102,BF113,BF109)</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8" spans="1:69" ht="19.95" customHeight="1">
      <c r="A108" s="337"/>
      <c r="B108" s="30"/>
      <c r="C108" s="30"/>
      <c r="D108" s="30"/>
      <c r="E108" s="30"/>
      <c r="F108" s="30"/>
      <c r="G108" s="30"/>
      <c r="H108" s="30"/>
      <c r="I108" s="30"/>
      <c r="J108" s="30"/>
      <c r="K108" s="30"/>
      <c r="L108" s="30"/>
      <c r="M108" s="30"/>
      <c r="N108" s="338"/>
      <c r="AC108" s="1"/>
      <c r="BB108" s="212" t="s">
        <v>566</v>
      </c>
      <c r="BC108" s="213" t="s">
        <v>579</v>
      </c>
    </row>
    <row r="109" spans="1:69" ht="19.95" customHeight="1">
      <c r="A109" s="337"/>
      <c r="B109" s="30"/>
      <c r="C109" s="30"/>
      <c r="D109" s="30"/>
      <c r="E109" s="30"/>
      <c r="F109" s="30"/>
      <c r="G109" s="30"/>
      <c r="H109" s="30"/>
      <c r="I109" s="30"/>
      <c r="J109" s="30"/>
      <c r="K109" s="30"/>
      <c r="L109" s="30"/>
      <c r="M109" s="30"/>
      <c r="N109" s="338"/>
      <c r="AC109" s="1"/>
      <c r="BB109" s="212" t="s">
        <v>567</v>
      </c>
      <c r="BC109" s="213" t="s">
        <v>580</v>
      </c>
      <c r="BF109" s="2" t="str">
        <f>CONCATENATE(BG110,BG111,BG112)</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10" spans="1:69" ht="19.95" customHeight="1">
      <c r="A110" s="337"/>
      <c r="B110" s="30"/>
      <c r="C110" s="30"/>
      <c r="D110" s="30"/>
      <c r="E110" s="30"/>
      <c r="F110" s="30"/>
      <c r="G110" s="30"/>
      <c r="H110" s="30"/>
      <c r="I110" s="30"/>
      <c r="J110" s="30"/>
      <c r="K110" s="30"/>
      <c r="L110" s="30"/>
      <c r="M110" s="30"/>
      <c r="N110" s="338"/>
      <c r="AC110" s="1"/>
      <c r="BB110" s="212" t="s">
        <v>200</v>
      </c>
      <c r="BC110" s="213" t="s">
        <v>581</v>
      </c>
      <c r="BG110" s="2" t="s">
        <v>749</v>
      </c>
    </row>
    <row r="111" spans="1:69" ht="19.95" customHeight="1">
      <c r="A111" s="337"/>
      <c r="B111" s="30"/>
      <c r="C111" s="30"/>
      <c r="D111" s="30"/>
      <c r="E111" s="30"/>
      <c r="F111" s="30"/>
      <c r="G111" s="30"/>
      <c r="H111" s="30"/>
      <c r="I111" s="30"/>
      <c r="J111" s="30"/>
      <c r="K111" s="30"/>
      <c r="L111" s="30"/>
      <c r="M111" s="30"/>
      <c r="N111" s="338"/>
      <c r="AC111" s="1"/>
      <c r="BB111" s="212" t="s">
        <v>568</v>
      </c>
      <c r="BC111" s="213" t="s">
        <v>582</v>
      </c>
      <c r="BG111" s="2" t="s">
        <v>751</v>
      </c>
    </row>
    <row r="112" spans="1:69" ht="19.95" customHeight="1">
      <c r="A112" s="337"/>
      <c r="B112" s="30"/>
      <c r="C112" s="30"/>
      <c r="D112" s="30"/>
      <c r="E112" s="30"/>
      <c r="F112" s="30"/>
      <c r="G112" s="30"/>
      <c r="H112" s="30"/>
      <c r="I112" s="30"/>
      <c r="J112" s="30"/>
      <c r="K112" s="30"/>
      <c r="L112" s="30"/>
      <c r="M112" s="30"/>
      <c r="N112" s="338"/>
      <c r="AC112" s="1"/>
      <c r="BB112" s="212" t="s">
        <v>569</v>
      </c>
      <c r="BC112" s="213" t="s">
        <v>179</v>
      </c>
      <c r="BG112" s="2" t="s">
        <v>754</v>
      </c>
    </row>
    <row r="113" spans="1:60" ht="19.95" customHeight="1">
      <c r="A113" s="337"/>
      <c r="B113" s="30"/>
      <c r="C113" s="30"/>
      <c r="D113" s="30"/>
      <c r="E113" s="30"/>
      <c r="F113" s="30"/>
      <c r="G113" s="30"/>
      <c r="H113" s="30"/>
      <c r="I113" s="30"/>
      <c r="J113" s="30"/>
      <c r="K113" s="30"/>
      <c r="L113" s="30"/>
      <c r="M113" s="30"/>
      <c r="N113" s="338"/>
      <c r="AC113" s="1"/>
      <c r="BB113" s="212" t="s">
        <v>570</v>
      </c>
      <c r="BC113" s="213" t="s">
        <v>583</v>
      </c>
      <c r="BF113" s="2" t="str">
        <f>CONCATENATE(BG114,BG115,BG116)</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14" spans="1:60" ht="19.95" customHeight="1">
      <c r="A114" s="337"/>
      <c r="B114" s="30"/>
      <c r="C114" s="30"/>
      <c r="D114" s="30"/>
      <c r="E114" s="30"/>
      <c r="F114" s="30"/>
      <c r="G114" s="30"/>
      <c r="H114" s="30"/>
      <c r="I114" s="30"/>
      <c r="J114" s="30"/>
      <c r="K114" s="30"/>
      <c r="L114" s="30"/>
      <c r="M114" s="30"/>
      <c r="N114" s="338"/>
      <c r="AC114" s="1"/>
      <c r="BB114" s="212" t="s">
        <v>198</v>
      </c>
      <c r="BC114" s="213" t="s">
        <v>584</v>
      </c>
      <c r="BG114" s="2" t="s">
        <v>750</v>
      </c>
    </row>
    <row r="115" spans="1:60" ht="19.95" customHeight="1">
      <c r="A115" s="337"/>
      <c r="B115" s="30"/>
      <c r="C115" s="30"/>
      <c r="D115" s="30"/>
      <c r="E115" s="30"/>
      <c r="F115" s="30"/>
      <c r="G115" s="30"/>
      <c r="H115" s="30"/>
      <c r="I115" s="30"/>
      <c r="J115" s="30"/>
      <c r="K115" s="30"/>
      <c r="L115" s="30"/>
      <c r="M115" s="30"/>
      <c r="N115" s="338"/>
      <c r="AC115" s="1"/>
      <c r="BB115" s="212" t="s">
        <v>571</v>
      </c>
      <c r="BC115" s="213" t="s">
        <v>585</v>
      </c>
      <c r="BG115" s="2" t="s">
        <v>752</v>
      </c>
    </row>
    <row r="116" spans="1:60" ht="19.95" customHeight="1">
      <c r="A116" s="337"/>
      <c r="B116" s="30"/>
      <c r="C116" s="30"/>
      <c r="D116" s="30"/>
      <c r="E116" s="30"/>
      <c r="F116" s="30"/>
      <c r="G116" s="30"/>
      <c r="H116" s="30"/>
      <c r="I116" s="30"/>
      <c r="J116" s="30"/>
      <c r="K116" s="30"/>
      <c r="L116" s="30"/>
      <c r="M116" s="30"/>
      <c r="N116" s="338"/>
      <c r="AC116" s="1"/>
      <c r="BB116" s="212" t="s">
        <v>572</v>
      </c>
      <c r="BC116" s="213" t="s">
        <v>197</v>
      </c>
      <c r="BG116" s="2" t="s">
        <v>753</v>
      </c>
    </row>
    <row r="117" spans="1:60" ht="19.95" customHeight="1">
      <c r="A117" s="337"/>
      <c r="B117" s="30"/>
      <c r="C117" s="30"/>
      <c r="D117" s="30"/>
      <c r="E117" s="30"/>
      <c r="F117" s="30"/>
      <c r="G117" s="30"/>
      <c r="H117" s="30"/>
      <c r="I117" s="30"/>
      <c r="J117" s="30"/>
      <c r="K117" s="30"/>
      <c r="L117" s="30"/>
      <c r="M117" s="30"/>
      <c r="N117" s="338"/>
      <c r="AC117" s="1"/>
    </row>
    <row r="118" spans="1:60" ht="19.95" customHeight="1">
      <c r="A118" s="337"/>
      <c r="B118" s="30"/>
      <c r="C118" s="30"/>
      <c r="D118" s="30"/>
      <c r="E118" s="30"/>
      <c r="F118" s="30"/>
      <c r="G118" s="30"/>
      <c r="H118" s="30"/>
      <c r="I118" s="30"/>
      <c r="J118" s="30"/>
      <c r="K118" s="30"/>
      <c r="L118" s="30"/>
      <c r="M118" s="30"/>
      <c r="N118" s="338"/>
      <c r="AC118" s="1"/>
    </row>
    <row r="119" spans="1:60">
      <c r="A119" s="337"/>
      <c r="B119" s="30"/>
      <c r="C119" s="30"/>
      <c r="D119" s="30"/>
      <c r="E119" s="30"/>
      <c r="F119" s="30"/>
      <c r="G119" s="30"/>
      <c r="H119" s="30"/>
      <c r="I119" s="30"/>
      <c r="J119" s="30"/>
      <c r="K119" s="30"/>
      <c r="L119" s="30"/>
      <c r="M119" s="30"/>
      <c r="N119" s="338"/>
      <c r="AC119" s="1"/>
    </row>
    <row r="120" spans="1:60">
      <c r="A120" s="339"/>
      <c r="B120" s="340"/>
      <c r="C120" s="340"/>
      <c r="D120" s="340"/>
      <c r="E120" s="340"/>
      <c r="F120" s="340"/>
      <c r="G120" s="340"/>
      <c r="H120" s="340"/>
      <c r="I120" s="340"/>
      <c r="J120" s="340"/>
      <c r="K120" s="340"/>
      <c r="L120" s="340"/>
      <c r="M120" s="340"/>
      <c r="N120" s="341"/>
      <c r="AC120" s="1"/>
    </row>
    <row r="121" spans="1:60" ht="30" customHeight="1">
      <c r="A121" s="334" t="s">
        <v>1158</v>
      </c>
      <c r="B121" s="539" t="s">
        <v>65</v>
      </c>
      <c r="C121" s="539"/>
      <c r="D121" s="539"/>
      <c r="E121" s="539"/>
      <c r="F121" s="539"/>
      <c r="G121" s="539"/>
      <c r="H121" s="539"/>
      <c r="I121" s="539"/>
      <c r="J121" s="539"/>
      <c r="K121" s="539"/>
      <c r="L121" s="539"/>
      <c r="M121" s="335"/>
      <c r="N121" s="336" t="s">
        <v>1159</v>
      </c>
      <c r="AC121" s="1"/>
    </row>
    <row r="122" spans="1:60">
      <c r="A122" s="337"/>
      <c r="B122" s="30"/>
      <c r="C122" s="30"/>
      <c r="D122" s="30"/>
      <c r="E122" s="30"/>
      <c r="F122" s="30"/>
      <c r="G122" s="30"/>
      <c r="H122" s="30"/>
      <c r="I122" s="30"/>
      <c r="J122" s="30"/>
      <c r="K122" s="30"/>
      <c r="L122" s="30"/>
      <c r="M122" s="30"/>
      <c r="N122" s="338"/>
      <c r="AC122" s="1"/>
    </row>
    <row r="123" spans="1:60">
      <c r="A123" s="337"/>
      <c r="B123" s="694" t="str">
        <f>BB123</f>
        <v xml:space="preserve">To illustrate this point, consider your need for water. We all need water, but get it in different ways. Likewise, we all need protection from threats, but some of us depend more on government security services than others. And for different things. </v>
      </c>
      <c r="C123" s="694"/>
      <c r="D123" s="694"/>
      <c r="E123" s="694"/>
      <c r="F123" s="694"/>
      <c r="G123" s="694"/>
      <c r="H123" s="694"/>
      <c r="I123" s="694"/>
      <c r="J123" s="694"/>
      <c r="K123" s="694"/>
      <c r="L123" s="694"/>
      <c r="M123" s="694"/>
      <c r="N123" s="338"/>
      <c r="AC123" s="1"/>
      <c r="BB123" s="2" t="str">
        <f>CONCATENATE(BD123,BE123,BF123,BG123,BH123)</f>
        <v xml:space="preserve">To illustrate this point, consider your need for water. We all need water, but get it in different ways. Likewise, we all need protection from threats, but some of us depend more on government security services than others. And for different things. </v>
      </c>
      <c r="BD123" s="2" t="s">
        <v>1176</v>
      </c>
      <c r="BE123" s="2" t="str">
        <f>BN145</f>
        <v>water</v>
      </c>
      <c r="BF123" s="2" t="s">
        <v>1177</v>
      </c>
      <c r="BG123" s="2" t="str">
        <f>BE123</f>
        <v>water</v>
      </c>
      <c r="BH123" s="2" t="s">
        <v>1734</v>
      </c>
    </row>
    <row r="124" spans="1:60" ht="19.95" customHeight="1">
      <c r="A124" s="337"/>
      <c r="B124" s="694"/>
      <c r="C124" s="694"/>
      <c r="D124" s="694"/>
      <c r="E124" s="694"/>
      <c r="F124" s="694"/>
      <c r="G124" s="694"/>
      <c r="H124" s="694"/>
      <c r="I124" s="694"/>
      <c r="J124" s="694"/>
      <c r="K124" s="694"/>
      <c r="L124" s="694"/>
      <c r="M124" s="694"/>
      <c r="N124" s="338"/>
      <c r="AC124" s="1"/>
    </row>
    <row r="125" spans="1:60" ht="19.95" customHeight="1">
      <c r="A125" s="337"/>
      <c r="B125" s="694"/>
      <c r="C125" s="694"/>
      <c r="D125" s="694"/>
      <c r="E125" s="694"/>
      <c r="F125" s="694"/>
      <c r="G125" s="694"/>
      <c r="H125" s="694"/>
      <c r="I125" s="694"/>
      <c r="J125" s="694"/>
      <c r="K125" s="694"/>
      <c r="L125" s="694"/>
      <c r="M125" s="694"/>
      <c r="N125" s="338"/>
      <c r="AC125" s="1"/>
    </row>
    <row r="126" spans="1:60" ht="19.95" customHeight="1">
      <c r="A126" s="337"/>
      <c r="B126" s="694" t="str">
        <f>BB126</f>
        <v>Click on WATER in the white field below to change this illustration. See how we all share the same core-needs. But diverge in how we ease such needs.</v>
      </c>
      <c r="C126" s="694"/>
      <c r="D126" s="694"/>
      <c r="E126" s="694"/>
      <c r="F126" s="694"/>
      <c r="G126" s="694"/>
      <c r="H126" s="694"/>
      <c r="I126" s="694"/>
      <c r="J126" s="694"/>
      <c r="K126" s="694"/>
      <c r="L126" s="694"/>
      <c r="M126" s="694"/>
      <c r="N126" s="338"/>
      <c r="AC126" s="1"/>
      <c r="BB126" s="2" t="str">
        <f>CONCATENATE(BD126,BE126,BF126,BG126)</f>
        <v>Click on WATER in the white field below to change this illustration. See how we all share the same core-needs. But diverge in how we ease such needs.</v>
      </c>
      <c r="BD126" s="2" t="s">
        <v>1178</v>
      </c>
      <c r="BE126" s="2" t="str">
        <f>IF(E129="","the blank",E129)</f>
        <v>WATER</v>
      </c>
      <c r="BF126" s="2" t="str">
        <f>IF(NOT(E129="")," in the","")</f>
        <v xml:space="preserve"> in the</v>
      </c>
      <c r="BG126" s="2" t="s">
        <v>1179</v>
      </c>
    </row>
    <row r="127" spans="1:60" ht="19.95" customHeight="1">
      <c r="A127" s="337"/>
      <c r="B127" s="694"/>
      <c r="C127" s="694"/>
      <c r="D127" s="694"/>
      <c r="E127" s="694"/>
      <c r="F127" s="694"/>
      <c r="G127" s="694"/>
      <c r="H127" s="694"/>
      <c r="I127" s="694"/>
      <c r="J127" s="694"/>
      <c r="K127" s="694"/>
      <c r="L127" s="694"/>
      <c r="M127" s="694"/>
      <c r="N127" s="338"/>
      <c r="AC127" s="1"/>
    </row>
    <row r="128" spans="1:60" ht="19.95" customHeight="1" thickBot="1">
      <c r="A128" s="337"/>
      <c r="B128" s="694"/>
      <c r="C128" s="694"/>
      <c r="D128" s="694"/>
      <c r="E128" s="694"/>
      <c r="F128" s="694"/>
      <c r="G128" s="694"/>
      <c r="H128" s="694"/>
      <c r="I128" s="694"/>
      <c r="J128" s="694"/>
      <c r="K128" s="694"/>
      <c r="L128" s="694"/>
      <c r="M128" s="694"/>
      <c r="N128" s="338"/>
      <c r="AC128" s="1"/>
    </row>
    <row r="129" spans="1:29" ht="19.95" customHeight="1">
      <c r="A129" s="337"/>
      <c r="B129" s="523" t="s">
        <v>504</v>
      </c>
      <c r="C129" s="524"/>
      <c r="D129" s="524"/>
      <c r="E129" s="553" t="s">
        <v>388</v>
      </c>
      <c r="F129" s="554"/>
      <c r="G129" s="554"/>
      <c r="H129" s="555"/>
      <c r="I129" s="524" t="s">
        <v>505</v>
      </c>
      <c r="J129" s="524"/>
      <c r="K129" s="524"/>
      <c r="L129" s="524"/>
      <c r="M129" s="559"/>
      <c r="N129" s="338"/>
      <c r="AC129" s="1"/>
    </row>
    <row r="130" spans="1:29" ht="19.95" customHeight="1" thickBot="1">
      <c r="A130" s="337"/>
      <c r="B130" s="525"/>
      <c r="C130" s="526"/>
      <c r="D130" s="526"/>
      <c r="E130" s="556"/>
      <c r="F130" s="557"/>
      <c r="G130" s="557"/>
      <c r="H130" s="558"/>
      <c r="I130" s="526"/>
      <c r="J130" s="526"/>
      <c r="K130" s="526"/>
      <c r="L130" s="526"/>
      <c r="M130" s="560"/>
      <c r="N130" s="338"/>
      <c r="AC130" s="1"/>
    </row>
    <row r="131" spans="1:29" ht="19.95" customHeight="1" thickBot="1">
      <c r="A131" s="337"/>
      <c r="B131" s="30"/>
      <c r="C131" s="30"/>
      <c r="D131" s="30"/>
      <c r="E131" s="30"/>
      <c r="F131" s="30"/>
      <c r="G131" s="30"/>
      <c r="H131" s="30"/>
      <c r="I131" s="30"/>
      <c r="J131" s="30"/>
      <c r="K131" s="30"/>
      <c r="L131" s="30"/>
      <c r="M131" s="30"/>
      <c r="N131" s="338"/>
      <c r="AC131" s="1"/>
    </row>
    <row r="132" spans="1:29" ht="19.95" customHeight="1" thickTop="1">
      <c r="A132" s="337"/>
      <c r="B132" s="135" t="s">
        <v>54</v>
      </c>
      <c r="C132" s="103"/>
      <c r="D132" s="103"/>
      <c r="E132" s="101" t="s">
        <v>58</v>
      </c>
      <c r="F132" s="28"/>
      <c r="G132" s="28"/>
      <c r="H132" s="527" t="str">
        <f>BB150</f>
        <v>"I'm thirsty."</v>
      </c>
      <c r="I132" s="527"/>
      <c r="J132" s="527"/>
      <c r="K132" s="530" t="str">
        <f>BB151</f>
        <v>"I'm thirsty."</v>
      </c>
      <c r="L132" s="530"/>
      <c r="M132" s="530"/>
      <c r="N132" s="338"/>
      <c r="AC132" s="1"/>
    </row>
    <row r="133" spans="1:29" ht="19.95" customHeight="1">
      <c r="A133" s="337"/>
      <c r="B133" s="561" t="str">
        <f>BB146</f>
        <v>We all feel the same need for bodily fluid balance.</v>
      </c>
      <c r="C133" s="561"/>
      <c r="D133" s="561"/>
      <c r="E133" s="561"/>
      <c r="F133" s="561"/>
      <c r="G133" s="107"/>
      <c r="H133" s="528"/>
      <c r="I133" s="528"/>
      <c r="J133" s="528"/>
      <c r="K133" s="531"/>
      <c r="L133" s="531"/>
      <c r="M133" s="531"/>
      <c r="N133" s="338"/>
      <c r="AC133" s="1"/>
    </row>
    <row r="134" spans="1:29" ht="19.95" customHeight="1" thickBot="1">
      <c r="A134" s="337"/>
      <c r="B134" s="561"/>
      <c r="C134" s="561"/>
      <c r="D134" s="561"/>
      <c r="E134" s="561"/>
      <c r="F134" s="561"/>
      <c r="G134" s="107"/>
      <c r="H134" s="529"/>
      <c r="I134" s="529"/>
      <c r="J134" s="529"/>
      <c r="K134" s="532"/>
      <c r="L134" s="532"/>
      <c r="M134" s="532"/>
      <c r="N134" s="338"/>
      <c r="AC134" s="1"/>
    </row>
    <row r="135" spans="1:29" ht="19.95" customHeight="1" thickTop="1" thickBot="1">
      <c r="A135" s="337"/>
      <c r="B135" s="28"/>
      <c r="C135" s="28"/>
      <c r="D135" s="28"/>
      <c r="E135" s="28"/>
      <c r="F135" s="28"/>
      <c r="G135" s="28"/>
      <c r="H135" s="28"/>
      <c r="I135" s="28"/>
      <c r="J135" s="28"/>
      <c r="K135" s="28"/>
      <c r="L135" s="28"/>
      <c r="M135" s="28"/>
      <c r="N135" s="338"/>
      <c r="AC135" s="1"/>
    </row>
    <row r="136" spans="1:29" ht="19.95" customHeight="1" thickTop="1">
      <c r="A136" s="337"/>
      <c r="B136" s="135" t="s">
        <v>55</v>
      </c>
      <c r="C136" s="102"/>
      <c r="D136" s="102"/>
      <c r="E136" s="104" t="s">
        <v>59</v>
      </c>
      <c r="F136" s="29"/>
      <c r="G136" s="29"/>
      <c r="H136" s="527" t="str">
        <f>BB152</f>
        <v>“I need a drink of water, or iced latte.”</v>
      </c>
      <c r="I136" s="527"/>
      <c r="J136" s="527"/>
      <c r="K136" s="530" t="str">
        <f>BB153</f>
        <v>“I need a drink of water, or cold beer.”</v>
      </c>
      <c r="L136" s="530"/>
      <c r="M136" s="530"/>
      <c r="N136" s="338"/>
      <c r="AC136" s="1"/>
    </row>
    <row r="137" spans="1:29" ht="19.95" customHeight="1">
      <c r="A137" s="337"/>
      <c r="B137" s="533" t="str">
        <f>BB147</f>
        <v>We all rely on something with water to restore fluid balance.</v>
      </c>
      <c r="C137" s="533"/>
      <c r="D137" s="533"/>
      <c r="E137" s="533"/>
      <c r="F137" s="533"/>
      <c r="G137" s="32"/>
      <c r="H137" s="528"/>
      <c r="I137" s="528"/>
      <c r="J137" s="528"/>
      <c r="K137" s="531"/>
      <c r="L137" s="531"/>
      <c r="M137" s="531"/>
      <c r="N137" s="338"/>
      <c r="AC137" s="1"/>
    </row>
    <row r="138" spans="1:29" ht="19.95" customHeight="1" thickBot="1">
      <c r="A138" s="337"/>
      <c r="B138" s="533"/>
      <c r="C138" s="533"/>
      <c r="D138" s="533"/>
      <c r="E138" s="533"/>
      <c r="F138" s="533"/>
      <c r="G138" s="29"/>
      <c r="H138" s="529"/>
      <c r="I138" s="529"/>
      <c r="J138" s="529"/>
      <c r="K138" s="532"/>
      <c r="L138" s="532"/>
      <c r="M138" s="532"/>
      <c r="N138" s="338"/>
      <c r="AC138" s="1"/>
    </row>
    <row r="139" spans="1:29" ht="19.95" customHeight="1" thickTop="1" thickBot="1">
      <c r="A139" s="337"/>
      <c r="B139" s="29"/>
      <c r="C139" s="29"/>
      <c r="D139" s="29"/>
      <c r="E139" s="29"/>
      <c r="F139" s="29"/>
      <c r="G139" s="29"/>
      <c r="H139" s="29"/>
      <c r="I139" s="29"/>
      <c r="J139" s="29"/>
      <c r="K139" s="29"/>
      <c r="L139" s="29"/>
      <c r="M139" s="29"/>
      <c r="N139" s="338"/>
      <c r="AC139" s="1"/>
    </row>
    <row r="140" spans="1:29" ht="19.95" customHeight="1" thickTop="1">
      <c r="A140" s="337"/>
      <c r="B140" s="135" t="s">
        <v>56</v>
      </c>
      <c r="C140" s="102"/>
      <c r="D140" s="102"/>
      <c r="E140" s="105" t="s">
        <v>60</v>
      </c>
      <c r="F140" s="33"/>
      <c r="G140" s="33"/>
      <c r="H140" s="527" t="str">
        <f>BB154</f>
        <v>“Government serves the demand.”</v>
      </c>
      <c r="I140" s="527"/>
      <c r="J140" s="527"/>
      <c r="K140" s="530" t="str">
        <f>BB155</f>
        <v>“The market ensures efficient supply.”</v>
      </c>
      <c r="L140" s="530"/>
      <c r="M140" s="530"/>
      <c r="N140" s="338"/>
      <c r="AC140" s="1"/>
    </row>
    <row r="141" spans="1:29" ht="19.95" customHeight="1">
      <c r="A141" s="337"/>
      <c r="B141" s="534" t="str">
        <f>BB148</f>
        <v>You get your water from a bottle, while I from a tap.</v>
      </c>
      <c r="C141" s="534"/>
      <c r="D141" s="534"/>
      <c r="E141" s="534"/>
      <c r="F141" s="534"/>
      <c r="G141" s="33"/>
      <c r="H141" s="528"/>
      <c r="I141" s="528"/>
      <c r="J141" s="528"/>
      <c r="K141" s="531"/>
      <c r="L141" s="531"/>
      <c r="M141" s="531"/>
      <c r="N141" s="338"/>
      <c r="AC141" s="1"/>
    </row>
    <row r="142" spans="1:29" ht="19.95" customHeight="1" thickBot="1">
      <c r="A142" s="337"/>
      <c r="B142" s="534"/>
      <c r="C142" s="534"/>
      <c r="D142" s="534"/>
      <c r="E142" s="534"/>
      <c r="F142" s="534"/>
      <c r="G142" s="33"/>
      <c r="H142" s="529"/>
      <c r="I142" s="529"/>
      <c r="J142" s="529"/>
      <c r="K142" s="532"/>
      <c r="L142" s="532"/>
      <c r="M142" s="532"/>
      <c r="N142" s="338"/>
      <c r="AC142" s="1"/>
    </row>
    <row r="143" spans="1:29" ht="19.95" customHeight="1" thickTop="1" thickBot="1">
      <c r="A143" s="337"/>
      <c r="B143" s="367"/>
      <c r="C143" s="367"/>
      <c r="D143" s="367"/>
      <c r="E143" s="367"/>
      <c r="F143" s="367"/>
      <c r="G143" s="367"/>
      <c r="H143" s="367"/>
      <c r="I143" s="367"/>
      <c r="J143" s="367"/>
      <c r="K143" s="367"/>
      <c r="L143" s="367"/>
      <c r="M143" s="367"/>
      <c r="N143" s="338"/>
      <c r="AC143" s="1"/>
    </row>
    <row r="144" spans="1:29" ht="19.95" customHeight="1" thickTop="1">
      <c r="A144" s="337"/>
      <c r="B144" s="135" t="s">
        <v>57</v>
      </c>
      <c r="C144" s="102"/>
      <c r="D144" s="102"/>
      <c r="E144" s="106" t="s">
        <v>540</v>
      </c>
      <c r="F144" s="31"/>
      <c r="G144" s="31"/>
      <c r="H144" s="527" t="str">
        <f>BB156</f>
        <v>“I rely on regulated city water.”</v>
      </c>
      <c r="I144" s="527"/>
      <c r="J144" s="527"/>
      <c r="K144" s="530" t="str">
        <f>BB157</f>
        <v>“I can dig my own well.”</v>
      </c>
      <c r="L144" s="530"/>
      <c r="M144" s="530"/>
      <c r="N144" s="338"/>
      <c r="AC144" s="1"/>
    </row>
    <row r="145" spans="1:66" ht="19.95" customHeight="1">
      <c r="A145" s="337"/>
      <c r="B145" s="522" t="str">
        <f>BB149</f>
        <v>I can buy it myself but must rely on many others in the market.</v>
      </c>
      <c r="C145" s="522"/>
      <c r="D145" s="522"/>
      <c r="E145" s="522"/>
      <c r="F145" s="522"/>
      <c r="G145" s="31"/>
      <c r="H145" s="528"/>
      <c r="I145" s="528"/>
      <c r="J145" s="528"/>
      <c r="K145" s="531"/>
      <c r="L145" s="531"/>
      <c r="M145" s="531"/>
      <c r="N145" s="338"/>
      <c r="AC145" s="1"/>
      <c r="BE145" s="133" t="str">
        <f>BM146</f>
        <v>WATER</v>
      </c>
      <c r="BF145" s="133" t="str">
        <f>BM147</f>
        <v>FOOD</v>
      </c>
      <c r="BG145" s="133" t="str">
        <f>BM148</f>
        <v>HOUSING</v>
      </c>
      <c r="BH145" s="133" t="str">
        <f>BM149</f>
        <v>HEALTH</v>
      </c>
      <c r="BI145" s="133" t="str">
        <f>BM150</f>
        <v>INCOME</v>
      </c>
      <c r="BJ145" s="133" t="str">
        <f>BM151</f>
        <v>SAFETY</v>
      </c>
      <c r="BK145" s="133" t="str">
        <f>BM152</f>
        <v>FUN</v>
      </c>
      <c r="BL145" s="133" t="str">
        <f>BM153</f>
        <v>TRAVEL</v>
      </c>
      <c r="BN145" s="133" t="str">
        <f>IF(E129=BM146,BN146,IF(E129=BM147,BN147,IF(E129=BM148,BN148,IF(E129=BM149,BN149,IF(E129=BM150,BN150,IF(E129=BM151,BN151,IF(E129=BM152,BN152,IF(E129=BM153,BN153,BN146))))))))</f>
        <v>water</v>
      </c>
    </row>
    <row r="146" spans="1:66" ht="19.95" customHeight="1" thickBot="1">
      <c r="A146" s="337"/>
      <c r="B146" s="522"/>
      <c r="C146" s="522"/>
      <c r="D146" s="522"/>
      <c r="E146" s="522"/>
      <c r="F146" s="522"/>
      <c r="G146" s="31"/>
      <c r="H146" s="529"/>
      <c r="I146" s="529"/>
      <c r="J146" s="529"/>
      <c r="K146" s="532"/>
      <c r="L146" s="532"/>
      <c r="M146" s="532"/>
      <c r="N146" s="338"/>
      <c r="AC146" s="1"/>
      <c r="BB146" s="2" t="str">
        <f t="shared" ref="BB146:BB157" si="0">IF($E$129=BM$146,BE146,IF($E$129=BM$147,BF146,IF($E$129=BM$148,BG146,IF($E$129=BM$149,BH146,IF($E$129=BM$150,BI146,IF($E$129=BM$151,BJ146,IF($E$129=BM$152,BK146,IF($E$129=BM$153,BL146,""))))))))</f>
        <v>We all feel the same need for bodily fluid balance.</v>
      </c>
      <c r="BD146" s="134" t="s">
        <v>383</v>
      </c>
      <c r="BE146" s="2" t="s">
        <v>519</v>
      </c>
      <c r="BF146" s="2" t="s">
        <v>520</v>
      </c>
      <c r="BG146" s="2" t="s">
        <v>521</v>
      </c>
      <c r="BH146" s="2" t="s">
        <v>748</v>
      </c>
      <c r="BI146" s="2" t="s">
        <v>522</v>
      </c>
      <c r="BJ146" s="2" t="s">
        <v>523</v>
      </c>
      <c r="BK146" s="2" t="s">
        <v>524</v>
      </c>
      <c r="BL146" s="2" t="s">
        <v>525</v>
      </c>
      <c r="BM146" s="132" t="s">
        <v>388</v>
      </c>
      <c r="BN146" s="39" t="s">
        <v>1168</v>
      </c>
    </row>
    <row r="147" spans="1:66" ht="14.4" thickTop="1">
      <c r="A147" s="337"/>
      <c r="B147" s="31"/>
      <c r="C147" s="31"/>
      <c r="D147" s="31"/>
      <c r="E147" s="31"/>
      <c r="F147" s="31"/>
      <c r="G147" s="31"/>
      <c r="H147" s="31"/>
      <c r="I147" s="31"/>
      <c r="J147" s="31"/>
      <c r="K147" s="31"/>
      <c r="L147" s="31"/>
      <c r="M147" s="31"/>
      <c r="N147" s="338"/>
      <c r="AC147" s="1"/>
      <c r="BB147" s="2" t="str">
        <f t="shared" si="0"/>
        <v>We all rely on something with water to restore fluid balance.</v>
      </c>
      <c r="BD147" s="134" t="s">
        <v>384</v>
      </c>
      <c r="BE147" s="2" t="s">
        <v>414</v>
      </c>
      <c r="BF147" s="2" t="s">
        <v>538</v>
      </c>
      <c r="BG147" s="2" t="s">
        <v>528</v>
      </c>
      <c r="BH147" s="2" t="s">
        <v>530</v>
      </c>
      <c r="BI147" s="2" t="s">
        <v>543</v>
      </c>
      <c r="BJ147" s="2" t="s">
        <v>532</v>
      </c>
      <c r="BK147" s="2" t="s">
        <v>534</v>
      </c>
      <c r="BL147" s="2" t="s">
        <v>536</v>
      </c>
      <c r="BM147" s="132" t="s">
        <v>364</v>
      </c>
      <c r="BN147" s="39" t="s">
        <v>1169</v>
      </c>
    </row>
    <row r="148" spans="1:66">
      <c r="A148" s="337"/>
      <c r="B148" s="30"/>
      <c r="C148" s="30"/>
      <c r="D148" s="30"/>
      <c r="E148" s="30"/>
      <c r="F148" s="30"/>
      <c r="G148" s="30"/>
      <c r="H148" s="30"/>
      <c r="I148" s="30"/>
      <c r="J148" s="30"/>
      <c r="K148" s="30"/>
      <c r="L148" s="30"/>
      <c r="M148" s="30"/>
      <c r="N148" s="338"/>
      <c r="AC148" s="1"/>
      <c r="BB148" s="2" t="str">
        <f t="shared" si="0"/>
        <v>You get your water from a bottle, while I from a tap.</v>
      </c>
      <c r="BD148" s="134" t="s">
        <v>385</v>
      </c>
      <c r="BE148" s="2" t="s">
        <v>503</v>
      </c>
      <c r="BF148" s="2" t="s">
        <v>526</v>
      </c>
      <c r="BG148" s="2" t="s">
        <v>529</v>
      </c>
      <c r="BH148" s="2" t="s">
        <v>542</v>
      </c>
      <c r="BI148" s="2" t="s">
        <v>531</v>
      </c>
      <c r="BJ148" s="2" t="s">
        <v>533</v>
      </c>
      <c r="BK148" s="2" t="s">
        <v>535</v>
      </c>
      <c r="BL148" s="2" t="s">
        <v>537</v>
      </c>
      <c r="BM148" s="132" t="s">
        <v>413</v>
      </c>
      <c r="BN148" s="39" t="s">
        <v>1170</v>
      </c>
    </row>
    <row r="149" spans="1:66">
      <c r="A149" s="337"/>
      <c r="B149" s="30"/>
      <c r="C149" s="30"/>
      <c r="D149" s="30"/>
      <c r="E149" s="30"/>
      <c r="F149" s="30"/>
      <c r="G149" s="30"/>
      <c r="H149" s="30"/>
      <c r="I149" s="30"/>
      <c r="J149" s="30"/>
      <c r="K149" s="30"/>
      <c r="L149" s="30"/>
      <c r="M149" s="30"/>
      <c r="N149" s="338"/>
      <c r="AC149" s="1"/>
      <c r="BB149" s="2" t="str">
        <f t="shared" si="0"/>
        <v>I can buy it myself but must rely on many others in the market.</v>
      </c>
      <c r="BD149" s="134" t="s">
        <v>386</v>
      </c>
      <c r="BE149" s="2" t="s">
        <v>502</v>
      </c>
      <c r="BF149" s="2" t="s">
        <v>527</v>
      </c>
      <c r="BG149" s="2" t="s">
        <v>550</v>
      </c>
      <c r="BH149" s="2" t="s">
        <v>549</v>
      </c>
      <c r="BI149" s="2" t="s">
        <v>1735</v>
      </c>
      <c r="BJ149" s="2" t="s">
        <v>547</v>
      </c>
      <c r="BK149" s="2" t="s">
        <v>548</v>
      </c>
      <c r="BL149" s="2" t="s">
        <v>551</v>
      </c>
      <c r="BM149" s="132" t="s">
        <v>368</v>
      </c>
      <c r="BN149" s="39" t="s">
        <v>1171</v>
      </c>
    </row>
    <row r="150" spans="1:66">
      <c r="A150" s="337"/>
      <c r="B150" s="30"/>
      <c r="C150" s="30"/>
      <c r="D150" s="30"/>
      <c r="E150" s="30"/>
      <c r="F150" s="30"/>
      <c r="G150" s="30"/>
      <c r="H150" s="30"/>
      <c r="I150" s="30"/>
      <c r="J150" s="30"/>
      <c r="K150" s="30"/>
      <c r="L150" s="30"/>
      <c r="M150" s="30"/>
      <c r="N150" s="338"/>
      <c r="AC150" s="1"/>
      <c r="BB150" s="2" t="str">
        <f t="shared" si="0"/>
        <v>"I'm thirsty."</v>
      </c>
      <c r="BD150" s="134" t="s">
        <v>506</v>
      </c>
      <c r="BE150" s="2" t="s">
        <v>415</v>
      </c>
      <c r="BF150" s="2" t="s">
        <v>514</v>
      </c>
      <c r="BG150" s="2" t="s">
        <v>515</v>
      </c>
      <c r="BH150" s="2" t="s">
        <v>516</v>
      </c>
      <c r="BI150" s="2" t="s">
        <v>517</v>
      </c>
      <c r="BJ150" s="2" t="s">
        <v>518</v>
      </c>
      <c r="BK150" s="2" t="s">
        <v>407</v>
      </c>
      <c r="BL150" s="2" t="s">
        <v>381</v>
      </c>
      <c r="BM150" s="132" t="s">
        <v>371</v>
      </c>
      <c r="BN150" s="39" t="s">
        <v>1172</v>
      </c>
    </row>
    <row r="151" spans="1:66">
      <c r="A151" s="337"/>
      <c r="B151" s="30"/>
      <c r="C151" s="30"/>
      <c r="D151" s="30"/>
      <c r="E151" s="30"/>
      <c r="F151" s="30"/>
      <c r="G151" s="30"/>
      <c r="H151" s="30"/>
      <c r="I151" s="30"/>
      <c r="J151" s="30"/>
      <c r="K151" s="30"/>
      <c r="L151" s="30"/>
      <c r="M151" s="30"/>
      <c r="N151" s="338"/>
      <c r="AC151" s="1"/>
      <c r="BB151" s="2" t="str">
        <f t="shared" si="0"/>
        <v>"I'm thirsty."</v>
      </c>
      <c r="BD151" s="134" t="s">
        <v>507</v>
      </c>
      <c r="BE151" s="2" t="str">
        <f>BE150</f>
        <v>"I'm thirsty."</v>
      </c>
      <c r="BF151" s="2" t="str">
        <f t="shared" ref="BF151:BL151" si="1">BF150</f>
        <v>"I'm hungry."</v>
      </c>
      <c r="BG151" s="2" t="str">
        <f t="shared" si="1"/>
        <v>"I'm cold."</v>
      </c>
      <c r="BH151" s="2" t="str">
        <f t="shared" si="1"/>
        <v>"I'm ill."</v>
      </c>
      <c r="BI151" s="2" t="str">
        <f t="shared" si="1"/>
        <v>"I'm broke."</v>
      </c>
      <c r="BJ151" s="2" t="str">
        <f t="shared" si="1"/>
        <v>"I'm scared."</v>
      </c>
      <c r="BK151" s="2" t="str">
        <f t="shared" si="1"/>
        <v>"I'm stuck."</v>
      </c>
      <c r="BL151" s="2" t="str">
        <f t="shared" si="1"/>
        <v>"I'm bored."</v>
      </c>
      <c r="BM151" s="132" t="s">
        <v>376</v>
      </c>
      <c r="BN151" s="39" t="s">
        <v>1173</v>
      </c>
    </row>
    <row r="152" spans="1:66">
      <c r="A152" s="337"/>
      <c r="B152" s="30"/>
      <c r="C152" s="30"/>
      <c r="D152" s="30"/>
      <c r="E152" s="30"/>
      <c r="F152" s="30"/>
      <c r="G152" s="30"/>
      <c r="H152" s="30"/>
      <c r="I152" s="30"/>
      <c r="J152" s="30"/>
      <c r="K152" s="30"/>
      <c r="L152" s="30"/>
      <c r="M152" s="30"/>
      <c r="N152" s="338"/>
      <c r="AC152" s="1"/>
      <c r="BB152" s="2" t="str">
        <f t="shared" si="0"/>
        <v>“I need a drink of water, or iced latte.”</v>
      </c>
      <c r="BD152" s="134" t="s">
        <v>508</v>
      </c>
      <c r="BE152" s="2" t="s">
        <v>389</v>
      </c>
      <c r="BF152" s="2" t="s">
        <v>676</v>
      </c>
      <c r="BG152" s="2" t="s">
        <v>539</v>
      </c>
      <c r="BH152" s="2" t="s">
        <v>395</v>
      </c>
      <c r="BI152" s="2" t="s">
        <v>372</v>
      </c>
      <c r="BJ152" s="2" t="s">
        <v>544</v>
      </c>
      <c r="BK152" s="2" t="s">
        <v>382</v>
      </c>
      <c r="BL152" s="2" t="s">
        <v>408</v>
      </c>
      <c r="BM152" s="132" t="s">
        <v>380</v>
      </c>
      <c r="BN152" s="39" t="s">
        <v>1174</v>
      </c>
    </row>
    <row r="153" spans="1:66">
      <c r="A153" s="337"/>
      <c r="B153" s="30"/>
      <c r="C153" s="30"/>
      <c r="D153" s="30"/>
      <c r="E153" s="30"/>
      <c r="F153" s="30"/>
      <c r="G153" s="30"/>
      <c r="H153" s="30"/>
      <c r="I153" s="30"/>
      <c r="J153" s="30"/>
      <c r="K153" s="30"/>
      <c r="L153" s="30"/>
      <c r="M153" s="30"/>
      <c r="N153" s="338"/>
      <c r="AC153" s="1"/>
      <c r="BB153" s="2" t="str">
        <f t="shared" si="0"/>
        <v>“I need a drink of water, or cold beer.”</v>
      </c>
      <c r="BD153" s="134" t="s">
        <v>509</v>
      </c>
      <c r="BE153" s="2" t="s">
        <v>390</v>
      </c>
      <c r="BF153" s="2" t="s">
        <v>677</v>
      </c>
      <c r="BG153" s="2" t="s">
        <v>365</v>
      </c>
      <c r="BH153" s="2" t="s">
        <v>396</v>
      </c>
      <c r="BI153" s="2" t="s">
        <v>373</v>
      </c>
      <c r="BJ153" s="2" t="s">
        <v>377</v>
      </c>
      <c r="BK153" s="2" t="s">
        <v>545</v>
      </c>
      <c r="BL153" s="2" t="s">
        <v>409</v>
      </c>
      <c r="BM153" s="132" t="s">
        <v>387</v>
      </c>
      <c r="BN153" s="39" t="s">
        <v>1175</v>
      </c>
    </row>
    <row r="154" spans="1:66">
      <c r="A154" s="337"/>
      <c r="B154" s="30"/>
      <c r="C154" s="30"/>
      <c r="D154" s="30"/>
      <c r="E154" s="30"/>
      <c r="F154" s="30"/>
      <c r="G154" s="30"/>
      <c r="H154" s="30"/>
      <c r="I154" s="30"/>
      <c r="J154" s="30"/>
      <c r="K154" s="30"/>
      <c r="L154" s="30"/>
      <c r="M154" s="30"/>
      <c r="N154" s="338"/>
      <c r="AC154" s="1"/>
      <c r="BB154" s="2" t="str">
        <f t="shared" si="0"/>
        <v>“Government serves the demand.”</v>
      </c>
      <c r="BD154" s="134" t="s">
        <v>510</v>
      </c>
      <c r="BE154" s="2" t="s">
        <v>552</v>
      </c>
      <c r="BF154" s="2" t="s">
        <v>393</v>
      </c>
      <c r="BG154" s="2" t="s">
        <v>393</v>
      </c>
      <c r="BH154" s="2" t="s">
        <v>369</v>
      </c>
      <c r="BI154" s="2" t="s">
        <v>374</v>
      </c>
      <c r="BJ154" s="2" t="s">
        <v>402</v>
      </c>
      <c r="BK154" s="2" t="s">
        <v>405</v>
      </c>
      <c r="BL154" s="2" t="s">
        <v>410</v>
      </c>
    </row>
    <row r="155" spans="1:66">
      <c r="A155" s="337"/>
      <c r="B155" s="30"/>
      <c r="C155" s="30"/>
      <c r="D155" s="30"/>
      <c r="E155" s="30"/>
      <c r="F155" s="30"/>
      <c r="G155" s="30"/>
      <c r="H155" s="30"/>
      <c r="I155" s="30"/>
      <c r="J155" s="30"/>
      <c r="K155" s="30"/>
      <c r="L155" s="30"/>
      <c r="M155" s="30"/>
      <c r="N155" s="338"/>
      <c r="AC155" s="1"/>
      <c r="BB155" s="2" t="str">
        <f t="shared" si="0"/>
        <v>“The market ensures efficient supply.”</v>
      </c>
      <c r="BD155" s="134" t="s">
        <v>511</v>
      </c>
      <c r="BE155" s="2" t="s">
        <v>553</v>
      </c>
      <c r="BF155" s="2" t="s">
        <v>394</v>
      </c>
      <c r="BG155" s="2" t="s">
        <v>541</v>
      </c>
      <c r="BH155" s="2" t="s">
        <v>370</v>
      </c>
      <c r="BI155" s="2" t="s">
        <v>375</v>
      </c>
      <c r="BJ155" s="2" t="s">
        <v>401</v>
      </c>
      <c r="BK155" s="2" t="s">
        <v>406</v>
      </c>
      <c r="BL155" s="2" t="s">
        <v>411</v>
      </c>
    </row>
    <row r="156" spans="1:66">
      <c r="A156" s="337"/>
      <c r="B156" s="30"/>
      <c r="C156" s="30"/>
      <c r="D156" s="30"/>
      <c r="E156" s="30"/>
      <c r="F156" s="30"/>
      <c r="G156" s="30"/>
      <c r="H156" s="30"/>
      <c r="I156" s="30"/>
      <c r="J156" s="30"/>
      <c r="K156" s="30"/>
      <c r="L156" s="30"/>
      <c r="M156" s="30"/>
      <c r="N156" s="338"/>
      <c r="AC156" s="1"/>
      <c r="BB156" s="2" t="str">
        <f t="shared" si="0"/>
        <v>“I rely on regulated city water.”</v>
      </c>
      <c r="BD156" s="134" t="s">
        <v>512</v>
      </c>
      <c r="BE156" s="2" t="s">
        <v>392</v>
      </c>
      <c r="BF156" s="2" t="s">
        <v>366</v>
      </c>
      <c r="BG156" s="2" t="s">
        <v>366</v>
      </c>
      <c r="BH156" s="2" t="s">
        <v>397</v>
      </c>
      <c r="BI156" s="2" t="s">
        <v>400</v>
      </c>
      <c r="BJ156" s="2" t="s">
        <v>378</v>
      </c>
      <c r="BK156" s="2" t="s">
        <v>404</v>
      </c>
      <c r="BL156" s="2" t="s">
        <v>412</v>
      </c>
    </row>
    <row r="157" spans="1:66">
      <c r="A157" s="339"/>
      <c r="B157" s="340"/>
      <c r="C157" s="340"/>
      <c r="D157" s="340"/>
      <c r="E157" s="340"/>
      <c r="F157" s="340"/>
      <c r="G157" s="340"/>
      <c r="H157" s="340"/>
      <c r="I157" s="340"/>
      <c r="J157" s="340"/>
      <c r="K157" s="340"/>
      <c r="L157" s="340"/>
      <c r="M157" s="340"/>
      <c r="N157" s="341"/>
      <c r="AC157" s="1"/>
      <c r="BB157" s="2" t="str">
        <f t="shared" si="0"/>
        <v>“I can dig my own well.”</v>
      </c>
      <c r="BD157" s="134" t="s">
        <v>513</v>
      </c>
      <c r="BE157" s="2" t="s">
        <v>391</v>
      </c>
      <c r="BF157" s="2" t="s">
        <v>367</v>
      </c>
      <c r="BG157" s="2" t="s">
        <v>367</v>
      </c>
      <c r="BH157" s="2" t="s">
        <v>398</v>
      </c>
      <c r="BI157" s="2" t="s">
        <v>399</v>
      </c>
      <c r="BJ157" s="2" t="s">
        <v>379</v>
      </c>
      <c r="BK157" s="2" t="s">
        <v>403</v>
      </c>
      <c r="BL157" s="2" t="s">
        <v>546</v>
      </c>
    </row>
    <row r="158" spans="1:66" ht="30" customHeight="1">
      <c r="A158" s="334" t="s">
        <v>1158</v>
      </c>
      <c r="B158" s="539" t="s">
        <v>1247</v>
      </c>
      <c r="C158" s="539"/>
      <c r="D158" s="539"/>
      <c r="E158" s="539"/>
      <c r="F158" s="539"/>
      <c r="G158" s="539"/>
      <c r="H158" s="539"/>
      <c r="I158" s="539"/>
      <c r="J158" s="539"/>
      <c r="K158" s="539"/>
      <c r="L158" s="539"/>
      <c r="M158" s="335"/>
      <c r="N158" s="336" t="s">
        <v>1159</v>
      </c>
    </row>
    <row r="159" spans="1:66">
      <c r="A159" s="337"/>
      <c r="B159" s="30"/>
      <c r="C159" s="30"/>
      <c r="D159" s="30"/>
      <c r="E159" s="30"/>
      <c r="F159" s="30"/>
      <c r="G159" s="30"/>
      <c r="H159" s="30"/>
      <c r="I159" s="30"/>
      <c r="J159" s="30"/>
      <c r="K159" s="30"/>
      <c r="L159" s="30"/>
      <c r="M159" s="30"/>
      <c r="N159" s="338"/>
    </row>
    <row r="160" spans="1:66" ht="13.8" customHeight="1">
      <c r="A160" s="337"/>
      <c r="B160" s="488" t="str">
        <f>BB160</f>
        <v>If not getting enough water, you will naturally obsess more about water. Reasoning has little to do with it. You can use reasoning for how to get the water you need, but there is no rational choice involved when nature prioritizes your urgent need for water. Emotions then rule.</v>
      </c>
      <c r="C160" s="488"/>
      <c r="D160" s="488"/>
      <c r="E160" s="488"/>
      <c r="F160" s="488"/>
      <c r="G160" s="488"/>
      <c r="H160" s="488"/>
      <c r="I160" s="488"/>
      <c r="J160" s="488"/>
      <c r="K160" s="488"/>
      <c r="L160" s="488"/>
      <c r="M160" s="488"/>
      <c r="N160" s="338"/>
      <c r="BB160" s="2" t="str">
        <f>CONCATENATE(BE160,BF160,BG160,BH160,BI160,BJ160,BK160,BL160,BM160)</f>
        <v>If not getting enough water, you will naturally obsess more about water. Reasoning has little to do with it. You can use reasoning for how to get the water you need, but there is no rational choice involved when nature prioritizes your urgent need for water. Emotions then rule.</v>
      </c>
      <c r="BE160" s="2" t="s">
        <v>586</v>
      </c>
      <c r="BF160" s="2" t="str">
        <f>BN145</f>
        <v>water</v>
      </c>
      <c r="BG160" s="138" t="s">
        <v>587</v>
      </c>
      <c r="BH160" s="2" t="str">
        <f>BF160</f>
        <v>water</v>
      </c>
      <c r="BI160" s="2" t="s">
        <v>588</v>
      </c>
      <c r="BJ160" s="2" t="str">
        <f>BH160</f>
        <v>water</v>
      </c>
      <c r="BK160" s="2" t="s">
        <v>589</v>
      </c>
      <c r="BL160" s="2" t="str">
        <f>BJ160</f>
        <v>water</v>
      </c>
      <c r="BM160" s="2" t="s">
        <v>597</v>
      </c>
    </row>
    <row r="161" spans="1:64">
      <c r="A161" s="337"/>
      <c r="B161" s="488"/>
      <c r="C161" s="488"/>
      <c r="D161" s="488"/>
      <c r="E161" s="488"/>
      <c r="F161" s="488"/>
      <c r="G161" s="488"/>
      <c r="H161" s="488"/>
      <c r="I161" s="488"/>
      <c r="J161" s="488"/>
      <c r="K161" s="488"/>
      <c r="L161" s="488"/>
      <c r="M161" s="488"/>
      <c r="N161" s="338"/>
      <c r="BB161" s="2" t="str">
        <f>CONCATENATE(BE161,BF161,BG161,BH161,BI161,BJ161,BK161,BL161,BM161)</f>
        <v>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water you need completely on your own, or must you trust others?</v>
      </c>
      <c r="BE161" s="2" t="s">
        <v>1736</v>
      </c>
      <c r="BF161" s="2" t="str">
        <f>BF160</f>
        <v>water</v>
      </c>
      <c r="BG161" s="2" t="s">
        <v>590</v>
      </c>
    </row>
    <row r="162" spans="1:64">
      <c r="A162" s="337"/>
      <c r="B162" s="488"/>
      <c r="C162" s="488"/>
      <c r="D162" s="488"/>
      <c r="E162" s="488"/>
      <c r="F162" s="488"/>
      <c r="G162" s="488"/>
      <c r="H162" s="488"/>
      <c r="I162" s="488"/>
      <c r="J162" s="488"/>
      <c r="K162" s="488"/>
      <c r="L162" s="488"/>
      <c r="M162" s="488"/>
      <c r="N162" s="338"/>
    </row>
    <row r="163" spans="1:64">
      <c r="A163" s="337"/>
      <c r="B163" s="488"/>
      <c r="C163" s="488"/>
      <c r="D163" s="488"/>
      <c r="E163" s="488"/>
      <c r="F163" s="488"/>
      <c r="G163" s="488"/>
      <c r="H163" s="488"/>
      <c r="I163" s="488"/>
      <c r="J163" s="488"/>
      <c r="K163" s="488"/>
      <c r="L163" s="488"/>
      <c r="M163" s="488"/>
      <c r="N163" s="338"/>
    </row>
    <row r="164" spans="1:64" ht="14.4" customHeight="1">
      <c r="A164" s="337"/>
      <c r="B164" s="488" t="str">
        <f>BB161</f>
        <v>Nature prioritizes your less resolved needs along this "need-experience funnel." If relying on substitute resources, your painful need persists. If unable to access a resource, your painful need persists. If vulnerable to others impacting your access to resources, your painful need persists. Can you get the water you need completely on your own, or must you trust others?</v>
      </c>
      <c r="C164" s="488"/>
      <c r="D164" s="488"/>
      <c r="E164" s="488"/>
      <c r="F164" s="488"/>
      <c r="G164" s="488"/>
      <c r="H164" s="488"/>
      <c r="I164" s="488"/>
      <c r="J164" s="488"/>
      <c r="K164" s="488"/>
      <c r="L164" s="488"/>
      <c r="M164" s="488"/>
      <c r="N164" s="338"/>
    </row>
    <row r="165" spans="1:64" ht="16.2">
      <c r="A165" s="337"/>
      <c r="B165" s="488"/>
      <c r="C165" s="488"/>
      <c r="D165" s="488"/>
      <c r="E165" s="488"/>
      <c r="F165" s="488"/>
      <c r="G165" s="488"/>
      <c r="H165" s="488"/>
      <c r="I165" s="488"/>
      <c r="J165" s="488"/>
      <c r="K165" s="488"/>
      <c r="L165" s="488"/>
      <c r="M165" s="488"/>
      <c r="N165" s="338"/>
      <c r="BE165" s="51" t="s">
        <v>73</v>
      </c>
      <c r="BF165" s="51" t="s">
        <v>74</v>
      </c>
      <c r="BG165" s="51" t="s">
        <v>75</v>
      </c>
      <c r="BH165" s="51" t="s">
        <v>76</v>
      </c>
      <c r="BI165" s="51" t="s">
        <v>77</v>
      </c>
      <c r="BJ165" s="51" t="s">
        <v>78</v>
      </c>
      <c r="BK165" s="51" t="s">
        <v>79</v>
      </c>
      <c r="BL165" s="51" t="s">
        <v>80</v>
      </c>
    </row>
    <row r="166" spans="1:64" ht="15.6" customHeight="1">
      <c r="A166" s="337"/>
      <c r="B166" s="488"/>
      <c r="C166" s="488"/>
      <c r="D166" s="488"/>
      <c r="E166" s="488"/>
      <c r="F166" s="488"/>
      <c r="G166" s="488"/>
      <c r="H166" s="488"/>
      <c r="I166" s="488"/>
      <c r="J166" s="488"/>
      <c r="K166" s="488"/>
      <c r="L166" s="488"/>
      <c r="M166" s="488"/>
      <c r="N166" s="338"/>
    </row>
    <row r="167" spans="1:64" ht="16.8" customHeight="1">
      <c r="A167" s="337"/>
      <c r="B167" s="488"/>
      <c r="C167" s="488"/>
      <c r="D167" s="488"/>
      <c r="E167" s="488"/>
      <c r="F167" s="488"/>
      <c r="G167" s="488"/>
      <c r="H167" s="488"/>
      <c r="I167" s="488"/>
      <c r="J167" s="488"/>
      <c r="K167" s="488"/>
      <c r="L167" s="488"/>
      <c r="M167" s="488"/>
      <c r="N167" s="338"/>
      <c r="BB167" s="2" t="str">
        <f>IF($Q$92=BB$92,BE167,IF($Q$92=BB$93,BF167,IF($Q$92=BB$94,BG167,IF($Q$92=BB$95,BH167,IF($Q$92=BB$96,BI167,IF($Q$92=BB$97,BJ167,IF($Q$92=BB$98,BK167,IF($Q$92=BB$99,BL167,""))))))))</f>
        <v>OPEN BORDERS</v>
      </c>
      <c r="BD167" s="52" t="s">
        <v>125</v>
      </c>
      <c r="BE167" s="2" t="s">
        <v>17</v>
      </c>
      <c r="BF167" s="2" t="s">
        <v>265</v>
      </c>
      <c r="BG167" s="2" t="s">
        <v>271</v>
      </c>
      <c r="BH167" s="2" t="s">
        <v>281</v>
      </c>
      <c r="BI167" s="2" t="s">
        <v>293</v>
      </c>
      <c r="BJ167" s="2" t="s">
        <v>309</v>
      </c>
      <c r="BK167" s="2" t="s">
        <v>323</v>
      </c>
      <c r="BL167" s="2" t="s">
        <v>335</v>
      </c>
    </row>
    <row r="168" spans="1:64" ht="30" customHeight="1">
      <c r="A168" s="337"/>
      <c r="B168" s="365" t="s">
        <v>0</v>
      </c>
      <c r="C168" s="30"/>
      <c r="D168" s="30"/>
      <c r="E168" s="30"/>
      <c r="F168" s="30"/>
      <c r="G168" s="30"/>
      <c r="H168" s="365" t="s">
        <v>1</v>
      </c>
      <c r="I168" s="30"/>
      <c r="J168" s="30"/>
      <c r="K168" s="30"/>
      <c r="L168" s="30"/>
      <c r="M168" s="30"/>
      <c r="N168" s="338"/>
      <c r="BB168" s="2" t="str">
        <f t="shared" ref="BB168:BB180" si="2">IF($Q$92=BB$92,BE168,IF($Q$92=BB$93,BF168,IF($Q$92=BB$94,BG168,IF($Q$92=BB$95,BH168,IF($Q$92=BB$96,BI168,IF($Q$92=BB$97,BJ168,IF($Q$92=BB$98,BK168,IF($Q$92=BB$99,BL168,""))))))))</f>
        <v>RELAX BORDERS</v>
      </c>
      <c r="BD168" s="52" t="s">
        <v>126</v>
      </c>
      <c r="BE168" s="2" t="s">
        <v>18</v>
      </c>
      <c r="BF168" s="2" t="s">
        <v>266</v>
      </c>
      <c r="BG168" s="2" t="s">
        <v>272</v>
      </c>
      <c r="BH168" s="2" t="s">
        <v>282</v>
      </c>
      <c r="BI168" s="2" t="s">
        <v>296</v>
      </c>
      <c r="BJ168" s="2" t="s">
        <v>310</v>
      </c>
      <c r="BK168" s="2" t="s">
        <v>324</v>
      </c>
      <c r="BL168" s="2" t="s">
        <v>336</v>
      </c>
    </row>
    <row r="169" spans="1:64" ht="30" customHeight="1">
      <c r="A169" s="337"/>
      <c r="B169" s="488" t="s">
        <v>592</v>
      </c>
      <c r="C169" s="488"/>
      <c r="D169" s="488"/>
      <c r="E169" s="488"/>
      <c r="F169" s="488"/>
      <c r="G169" s="488"/>
      <c r="H169" s="488" t="s">
        <v>591</v>
      </c>
      <c r="I169" s="488"/>
      <c r="J169" s="488"/>
      <c r="K169" s="488"/>
      <c r="L169" s="488"/>
      <c r="M169" s="488"/>
      <c r="N169" s="338"/>
      <c r="BB169" s="2" t="str">
        <f t="shared" si="2"/>
        <v>EASY ENTRY</v>
      </c>
      <c r="BD169" s="52" t="s">
        <v>127</v>
      </c>
      <c r="BE169" s="2" t="s">
        <v>135</v>
      </c>
      <c r="BF169" s="2" t="s">
        <v>267</v>
      </c>
      <c r="BG169" s="2" t="s">
        <v>273</v>
      </c>
      <c r="BH169" s="2" t="s">
        <v>283</v>
      </c>
      <c r="BI169" s="2" t="s">
        <v>297</v>
      </c>
      <c r="BJ169" s="2" t="s">
        <v>311</v>
      </c>
      <c r="BK169" s="2" t="s">
        <v>325</v>
      </c>
      <c r="BL169" s="2" t="s">
        <v>337</v>
      </c>
    </row>
    <row r="170" spans="1:64" ht="30" customHeight="1">
      <c r="A170" s="337"/>
      <c r="B170" s="488"/>
      <c r="C170" s="488"/>
      <c r="D170" s="488"/>
      <c r="E170" s="488"/>
      <c r="F170" s="488"/>
      <c r="G170" s="488"/>
      <c r="H170" s="488"/>
      <c r="I170" s="488"/>
      <c r="J170" s="488"/>
      <c r="K170" s="488"/>
      <c r="L170" s="488"/>
      <c r="M170" s="488"/>
      <c r="N170" s="338"/>
      <c r="BB170" s="2" t="str">
        <f t="shared" si="2"/>
        <v>STEM ENTRY</v>
      </c>
      <c r="BD170" s="52" t="s">
        <v>128</v>
      </c>
      <c r="BE170" s="2" t="s">
        <v>192</v>
      </c>
      <c r="BF170" s="2" t="s">
        <v>268</v>
      </c>
      <c r="BG170" s="2" t="s">
        <v>274</v>
      </c>
      <c r="BH170" s="2" t="s">
        <v>284</v>
      </c>
      <c r="BI170" s="2" t="s">
        <v>298</v>
      </c>
      <c r="BJ170" s="2" t="s">
        <v>312</v>
      </c>
      <c r="BK170" s="2" t="s">
        <v>326</v>
      </c>
      <c r="BL170" s="2" t="s">
        <v>338</v>
      </c>
    </row>
    <row r="171" spans="1:64" ht="4.95" customHeight="1">
      <c r="A171" s="337"/>
      <c r="B171" s="489" t="s">
        <v>593</v>
      </c>
      <c r="C171" s="489"/>
      <c r="D171" s="489"/>
      <c r="E171" s="489"/>
      <c r="F171" s="489"/>
      <c r="G171" s="489"/>
      <c r="H171" s="489" t="s">
        <v>594</v>
      </c>
      <c r="I171" s="489"/>
      <c r="J171" s="489"/>
      <c r="K171" s="489"/>
      <c r="L171" s="489"/>
      <c r="M171" s="489"/>
      <c r="N171" s="338"/>
      <c r="BD171" s="52"/>
    </row>
    <row r="172" spans="1:64" ht="15" customHeight="1">
      <c r="A172" s="337"/>
      <c r="B172" s="490"/>
      <c r="C172" s="490"/>
      <c r="D172" s="490"/>
      <c r="E172" s="490"/>
      <c r="F172" s="490"/>
      <c r="G172" s="490"/>
      <c r="H172" s="490"/>
      <c r="I172" s="490"/>
      <c r="J172" s="490"/>
      <c r="K172" s="490"/>
      <c r="L172" s="490"/>
      <c r="M172" s="490"/>
      <c r="N172" s="338"/>
      <c r="BB172" s="2" t="str">
        <f t="shared" si="2"/>
        <v>MERIT ENTRY</v>
      </c>
      <c r="BD172" s="52" t="s">
        <v>129</v>
      </c>
      <c r="BE172" s="2" t="s">
        <v>193</v>
      </c>
      <c r="BF172" s="2" t="s">
        <v>269</v>
      </c>
      <c r="BG172" s="2" t="s">
        <v>275</v>
      </c>
      <c r="BH172" s="2" t="s">
        <v>285</v>
      </c>
      <c r="BI172" s="2" t="s">
        <v>299</v>
      </c>
      <c r="BJ172" s="2" t="s">
        <v>313</v>
      </c>
      <c r="BK172" s="2" t="s">
        <v>327</v>
      </c>
      <c r="BL172" s="2" t="s">
        <v>339</v>
      </c>
    </row>
    <row r="173" spans="1:64" ht="34.950000000000003" customHeight="1">
      <c r="A173" s="337"/>
      <c r="B173" s="536"/>
      <c r="C173" s="537"/>
      <c r="D173" s="537"/>
      <c r="E173" s="537"/>
      <c r="F173" s="537"/>
      <c r="G173" s="538"/>
      <c r="H173" s="537"/>
      <c r="I173" s="537"/>
      <c r="J173" s="537"/>
      <c r="K173" s="537"/>
      <c r="L173" s="537"/>
      <c r="M173" s="540"/>
      <c r="N173" s="338"/>
      <c r="BB173" s="2" t="str">
        <f t="shared" si="2"/>
        <v>NO ENTRY</v>
      </c>
      <c r="BD173" s="52" t="s">
        <v>130</v>
      </c>
      <c r="BE173" s="2" t="s">
        <v>194</v>
      </c>
      <c r="BF173" s="2" t="s">
        <v>270</v>
      </c>
      <c r="BG173" s="2" t="s">
        <v>276</v>
      </c>
      <c r="BH173" s="2" t="s">
        <v>286</v>
      </c>
      <c r="BI173" s="2" t="s">
        <v>300</v>
      </c>
      <c r="BJ173" s="2" t="s">
        <v>314</v>
      </c>
      <c r="BK173" s="2" t="s">
        <v>328</v>
      </c>
      <c r="BL173" s="2" t="s">
        <v>719</v>
      </c>
    </row>
    <row r="174" spans="1:64" ht="15" customHeight="1">
      <c r="A174" s="337"/>
      <c r="B174" s="30"/>
      <c r="C174" s="30"/>
      <c r="D174" s="30"/>
      <c r="E174" s="30"/>
      <c r="F174" s="30"/>
      <c r="G174" s="30"/>
      <c r="H174" s="30"/>
      <c r="I174" s="30"/>
      <c r="J174" s="30"/>
      <c r="K174" s="30"/>
      <c r="L174" s="30"/>
      <c r="M174" s="30"/>
      <c r="N174" s="338"/>
      <c r="BD174" s="50"/>
    </row>
    <row r="175" spans="1:64" ht="14.4" customHeight="1">
      <c r="A175" s="337"/>
      <c r="B175" s="491" t="s">
        <v>595</v>
      </c>
      <c r="C175" s="491"/>
      <c r="D175" s="491"/>
      <c r="E175" s="491"/>
      <c r="F175" s="491"/>
      <c r="G175" s="491"/>
      <c r="H175" s="491"/>
      <c r="I175" s="491"/>
      <c r="J175" s="491"/>
      <c r="K175" s="491"/>
      <c r="L175" s="491"/>
      <c r="M175" s="491"/>
      <c r="N175" s="338"/>
      <c r="BB175" s="2" t="str">
        <f>IF($Q$92=BB$92,BE175,IF($Q$92=BB$93,BF175,IF($Q$92=BB$94,BG175,IF($Q$92=BB$95,BH175,IF($Q$92=BB$96,BI175,IF($Q$92=BB$97,BJ175,IF($Q$92=BB$98,BK175,IF($Q$92=BB$99,BL175,""))))))))</f>
        <v>We as nontraditional people feel systemically excluded from advantaged spaces by arbitrary national borders</v>
      </c>
      <c r="BD175" s="52" t="s">
        <v>119</v>
      </c>
      <c r="BE175" s="2" t="s">
        <v>346</v>
      </c>
      <c r="BF175" s="2" t="s">
        <v>352</v>
      </c>
      <c r="BG175" s="2" t="s">
        <v>358</v>
      </c>
      <c r="BH175" s="2" t="s">
        <v>287</v>
      </c>
      <c r="BI175" s="2" t="s">
        <v>301</v>
      </c>
      <c r="BJ175" s="2" t="s">
        <v>315</v>
      </c>
      <c r="BK175" s="2" t="s">
        <v>329</v>
      </c>
      <c r="BL175" s="2" t="s">
        <v>340</v>
      </c>
    </row>
    <row r="176" spans="1:64" ht="14.4" customHeight="1">
      <c r="A176" s="337"/>
      <c r="B176" s="492"/>
      <c r="C176" s="493"/>
      <c r="D176" s="493"/>
      <c r="E176" s="493"/>
      <c r="F176" s="493"/>
      <c r="G176" s="493"/>
      <c r="H176" s="493"/>
      <c r="I176" s="493"/>
      <c r="J176" s="493"/>
      <c r="K176" s="493"/>
      <c r="L176" s="493"/>
      <c r="M176" s="494"/>
      <c r="N176" s="338"/>
      <c r="BB176" s="2" t="str">
        <f>IF($Q$92=BB$92,BE176,IF($Q$92=BB$93,BF176,IF($Q$92=BB$94,BG176,IF($Q$92=BB$95,BH176,IF($Q$92=BB$96,BI176,IF($Q$92=BB$97,BJ176,IF($Q$92=BB$98,BK176,IF($Q$92=BB$99,BL176,""))))))))</f>
        <v>We need to admit most immigrants are desperate to leave situations largely of our interventionists making</v>
      </c>
      <c r="BD176" s="52" t="s">
        <v>120</v>
      </c>
      <c r="BE176" s="2" t="s">
        <v>347</v>
      </c>
      <c r="BF176" s="2" t="s">
        <v>353</v>
      </c>
      <c r="BG176" s="2" t="s">
        <v>359</v>
      </c>
      <c r="BH176" s="2" t="s">
        <v>288</v>
      </c>
      <c r="BI176" s="2" t="s">
        <v>302</v>
      </c>
      <c r="BJ176" s="2" t="s">
        <v>316</v>
      </c>
      <c r="BK176" s="2" t="s">
        <v>330</v>
      </c>
      <c r="BL176" s="2" t="s">
        <v>341</v>
      </c>
    </row>
    <row r="177" spans="1:64" ht="14.4" customHeight="1">
      <c r="A177" s="337"/>
      <c r="B177" s="495"/>
      <c r="C177" s="496"/>
      <c r="D177" s="496"/>
      <c r="E177" s="496"/>
      <c r="F177" s="496"/>
      <c r="G177" s="496"/>
      <c r="H177" s="496"/>
      <c r="I177" s="496"/>
      <c r="J177" s="496"/>
      <c r="K177" s="496"/>
      <c r="L177" s="496"/>
      <c r="M177" s="497"/>
      <c r="N177" s="338"/>
      <c r="BB177" s="2" t="str">
        <f>IF($Q$92=BB$92,BE177,IF($Q$92=BB$93,BF177,IF($Q$92=BB$94,BG177,IF($Q$92=BB$95,BH177,IF($Q$92=BB$96,BI177,IF($Q$92=BB$97,BJ177,IF($Q$92=BB$98,BK177,IF($Q$92=BB$99,BL177,""))))))))</f>
        <v>We need immigrants willing to do jobs citizens won’t and offer amnesty for citizenship after they show such merit</v>
      </c>
      <c r="BD177" s="52" t="s">
        <v>121</v>
      </c>
      <c r="BE177" s="2" t="s">
        <v>348</v>
      </c>
      <c r="BF177" s="2" t="s">
        <v>354</v>
      </c>
      <c r="BG177" s="2" t="s">
        <v>360</v>
      </c>
      <c r="BH177" s="2" t="s">
        <v>289</v>
      </c>
      <c r="BI177" s="2" t="s">
        <v>303</v>
      </c>
      <c r="BJ177" s="2" t="s">
        <v>317</v>
      </c>
      <c r="BK177" s="2" t="s">
        <v>331</v>
      </c>
      <c r="BL177" s="2" t="s">
        <v>342</v>
      </c>
    </row>
    <row r="178" spans="1:64" ht="14.4" customHeight="1">
      <c r="A178" s="337"/>
      <c r="B178" s="535" t="s">
        <v>596</v>
      </c>
      <c r="C178" s="535"/>
      <c r="D178" s="535"/>
      <c r="E178" s="535"/>
      <c r="F178" s="535"/>
      <c r="G178" s="535"/>
      <c r="H178" s="535"/>
      <c r="I178" s="535"/>
      <c r="J178" s="535"/>
      <c r="K178" s="535"/>
      <c r="L178" s="535"/>
      <c r="M178" s="535"/>
      <c r="N178" s="338"/>
      <c r="BB178" s="2" t="str">
        <f t="shared" si="2"/>
        <v>We can offer amnesty to children born to illegal migrant parents after they show merit</v>
      </c>
      <c r="BD178" s="52" t="s">
        <v>122</v>
      </c>
      <c r="BE178" s="2" t="s">
        <v>349</v>
      </c>
      <c r="BF178" s="2" t="s">
        <v>355</v>
      </c>
      <c r="BG178" s="2" t="s">
        <v>361</v>
      </c>
      <c r="BH178" s="2" t="s">
        <v>290</v>
      </c>
      <c r="BI178" s="2" t="s">
        <v>304</v>
      </c>
      <c r="BJ178" s="2" t="s">
        <v>319</v>
      </c>
      <c r="BK178" s="2" t="s">
        <v>332</v>
      </c>
      <c r="BL178" s="2" t="s">
        <v>343</v>
      </c>
    </row>
    <row r="179" spans="1:64" ht="14.4" customHeight="1">
      <c r="A179" s="337"/>
      <c r="B179" s="30"/>
      <c r="C179" s="30"/>
      <c r="D179" s="30"/>
      <c r="E179" s="30"/>
      <c r="F179" s="30"/>
      <c r="G179" s="30"/>
      <c r="H179" s="30"/>
      <c r="I179" s="30"/>
      <c r="J179" s="30"/>
      <c r="K179" s="30"/>
      <c r="L179" s="30"/>
      <c r="M179" s="30"/>
      <c r="N179" s="338"/>
      <c r="BB179" s="2" t="str">
        <f t="shared" si="2"/>
        <v>We need to limit migration to those first showing merit before crossing any of our sacred borders</v>
      </c>
      <c r="BD179" s="52" t="s">
        <v>123</v>
      </c>
      <c r="BE179" s="2" t="s">
        <v>350</v>
      </c>
      <c r="BF179" s="2" t="s">
        <v>356</v>
      </c>
      <c r="BG179" s="2" t="s">
        <v>362</v>
      </c>
      <c r="BH179" s="2" t="s">
        <v>291</v>
      </c>
      <c r="BI179" s="2" t="s">
        <v>305</v>
      </c>
      <c r="BJ179" s="2" t="s">
        <v>318</v>
      </c>
      <c r="BK179" s="2" t="s">
        <v>333</v>
      </c>
      <c r="BL179" s="2" t="s">
        <v>717</v>
      </c>
    </row>
    <row r="180" spans="1:64" ht="14.4" customHeight="1">
      <c r="A180" s="337"/>
      <c r="B180" s="488" t="str">
        <f>BB182</f>
        <v>SELECT OPTIONS ABOVE TO ESTIMATE YOUR PRIORITIZING PSYCHOSOCIAL NEEDS</v>
      </c>
      <c r="C180" s="488"/>
      <c r="D180" s="488"/>
      <c r="E180" s="488"/>
      <c r="F180" s="488"/>
      <c r="G180" s="488"/>
      <c r="H180" s="488"/>
      <c r="I180" s="488"/>
      <c r="J180" s="488"/>
      <c r="K180" s="488"/>
      <c r="L180" s="488"/>
      <c r="M180" s="488"/>
      <c r="N180" s="338"/>
      <c r="BB180" s="2" t="str">
        <f t="shared" si="2"/>
        <v>Nativist Americans feel smothered by excessive immigration, pressurizing already strained cohesion</v>
      </c>
      <c r="BD180" s="52" t="s">
        <v>124</v>
      </c>
      <c r="BE180" s="2" t="s">
        <v>351</v>
      </c>
      <c r="BF180" s="2" t="s">
        <v>357</v>
      </c>
      <c r="BG180" s="2" t="s">
        <v>363</v>
      </c>
      <c r="BH180" s="2" t="s">
        <v>292</v>
      </c>
      <c r="BI180" s="2" t="s">
        <v>306</v>
      </c>
      <c r="BJ180" s="2" t="s">
        <v>320</v>
      </c>
      <c r="BK180" s="2" t="s">
        <v>334</v>
      </c>
      <c r="BL180" s="2" t="s">
        <v>344</v>
      </c>
    </row>
    <row r="181" spans="1:64" ht="15" customHeight="1">
      <c r="A181" s="337"/>
      <c r="B181" s="488"/>
      <c r="C181" s="488"/>
      <c r="D181" s="488"/>
      <c r="E181" s="488"/>
      <c r="F181" s="488"/>
      <c r="G181" s="488"/>
      <c r="H181" s="488"/>
      <c r="I181" s="488"/>
      <c r="J181" s="488"/>
      <c r="K181" s="488"/>
      <c r="L181" s="488"/>
      <c r="M181" s="488"/>
      <c r="N181" s="338"/>
    </row>
    <row r="182" spans="1:64" ht="34.950000000000003" customHeight="1">
      <c r="A182" s="337"/>
      <c r="B182" s="488"/>
      <c r="C182" s="488"/>
      <c r="D182" s="488"/>
      <c r="E182" s="488"/>
      <c r="F182" s="488"/>
      <c r="G182" s="488"/>
      <c r="H182" s="488"/>
      <c r="I182" s="488"/>
      <c r="J182" s="488"/>
      <c r="K182" s="488"/>
      <c r="L182" s="488"/>
      <c r="M182" s="488"/>
      <c r="N182" s="338"/>
      <c r="BB182" s="2" t="str">
        <f>IF(B176="",BB183,BE106)</f>
        <v>SELECT OPTIONS ABOVE TO ESTIMATE YOUR PRIORITIZING PSYCHOSOCIAL NEEDS</v>
      </c>
    </row>
    <row r="183" spans="1:64">
      <c r="A183" s="337"/>
      <c r="B183" s="366"/>
      <c r="C183" s="366"/>
      <c r="D183" s="366"/>
      <c r="E183" s="366"/>
      <c r="F183" s="366"/>
      <c r="G183" s="366"/>
      <c r="H183" s="366"/>
      <c r="I183" s="366"/>
      <c r="J183" s="366"/>
      <c r="K183" s="366"/>
      <c r="L183" s="366"/>
      <c r="M183" s="366"/>
      <c r="N183" s="338"/>
      <c r="BB183" s="2" t="s">
        <v>1737</v>
      </c>
    </row>
    <row r="184" spans="1:64">
      <c r="A184" s="337"/>
      <c r="B184" s="366"/>
      <c r="C184" s="366"/>
      <c r="D184" s="366"/>
      <c r="E184" s="366"/>
      <c r="F184" s="366"/>
      <c r="G184" s="366"/>
      <c r="H184" s="366"/>
      <c r="I184" s="366"/>
      <c r="J184" s="366"/>
      <c r="K184" s="366"/>
      <c r="L184" s="366"/>
      <c r="M184" s="366"/>
      <c r="N184" s="338"/>
    </row>
    <row r="185" spans="1:64">
      <c r="A185" s="337"/>
      <c r="B185" s="30"/>
      <c r="C185" s="30"/>
      <c r="D185" s="30"/>
      <c r="E185" s="30"/>
      <c r="F185" s="30"/>
      <c r="G185" s="30"/>
      <c r="H185" s="30"/>
      <c r="I185" s="30"/>
      <c r="J185" s="30"/>
      <c r="K185" s="30"/>
      <c r="L185" s="30"/>
      <c r="M185" s="30"/>
      <c r="N185" s="338"/>
    </row>
    <row r="186" spans="1:64">
      <c r="A186" s="337"/>
      <c r="B186" s="30"/>
      <c r="C186" s="30"/>
      <c r="D186" s="30"/>
      <c r="E186" s="30"/>
      <c r="F186" s="30"/>
      <c r="G186" s="30"/>
      <c r="H186" s="30"/>
      <c r="I186" s="30"/>
      <c r="J186" s="30"/>
      <c r="K186" s="30"/>
      <c r="L186" s="30"/>
      <c r="M186" s="30"/>
      <c r="N186" s="338"/>
    </row>
    <row r="187" spans="1:64">
      <c r="A187" s="337"/>
      <c r="B187" s="30"/>
      <c r="C187" s="30"/>
      <c r="D187" s="30"/>
      <c r="E187" s="30"/>
      <c r="F187" s="30"/>
      <c r="G187" s="30"/>
      <c r="H187" s="30"/>
      <c r="I187" s="30"/>
      <c r="J187" s="30"/>
      <c r="K187" s="30"/>
      <c r="L187" s="30"/>
      <c r="M187" s="30"/>
      <c r="N187" s="338"/>
    </row>
    <row r="188" spans="1:64">
      <c r="A188" s="337"/>
      <c r="B188" s="30"/>
      <c r="C188" s="30"/>
      <c r="D188" s="30"/>
      <c r="E188" s="30"/>
      <c r="F188" s="30"/>
      <c r="G188" s="30"/>
      <c r="H188" s="30"/>
      <c r="I188" s="30"/>
      <c r="J188" s="30"/>
      <c r="K188" s="30"/>
      <c r="L188" s="30"/>
      <c r="M188" s="30"/>
      <c r="N188" s="338"/>
    </row>
    <row r="189" spans="1:64">
      <c r="A189" s="337"/>
      <c r="B189" s="30"/>
      <c r="C189" s="30"/>
      <c r="D189" s="30"/>
      <c r="E189" s="30"/>
      <c r="F189" s="30"/>
      <c r="G189" s="30"/>
      <c r="H189" s="30"/>
      <c r="I189" s="30"/>
      <c r="J189" s="30"/>
      <c r="K189" s="30"/>
      <c r="L189" s="30"/>
      <c r="M189" s="30"/>
      <c r="N189" s="338"/>
    </row>
    <row r="190" spans="1:64">
      <c r="A190" s="337"/>
      <c r="B190" s="30"/>
      <c r="C190" s="30"/>
      <c r="D190" s="30"/>
      <c r="E190" s="30"/>
      <c r="F190" s="30"/>
      <c r="G190" s="30"/>
      <c r="H190" s="30"/>
      <c r="I190" s="30"/>
      <c r="J190" s="30"/>
      <c r="K190" s="30"/>
      <c r="L190" s="30"/>
      <c r="M190" s="30"/>
      <c r="N190" s="338"/>
    </row>
    <row r="191" spans="1:64">
      <c r="A191" s="337"/>
      <c r="B191" s="30"/>
      <c r="C191" s="30"/>
      <c r="D191" s="30"/>
      <c r="E191" s="30"/>
      <c r="F191" s="30"/>
      <c r="G191" s="30"/>
      <c r="H191" s="30"/>
      <c r="I191" s="30"/>
      <c r="J191" s="30"/>
      <c r="K191" s="30"/>
      <c r="L191" s="30"/>
      <c r="M191" s="30"/>
      <c r="N191" s="338"/>
    </row>
    <row r="192" spans="1:64">
      <c r="A192" s="337"/>
      <c r="B192" s="30"/>
      <c r="C192" s="30"/>
      <c r="D192" s="30"/>
      <c r="E192" s="30"/>
      <c r="F192" s="30"/>
      <c r="G192" s="30"/>
      <c r="H192" s="30"/>
      <c r="I192" s="30"/>
      <c r="J192" s="30"/>
      <c r="K192" s="30"/>
      <c r="L192" s="30"/>
      <c r="M192" s="30"/>
      <c r="N192" s="338"/>
    </row>
    <row r="193" spans="1:81">
      <c r="A193" s="337"/>
      <c r="B193" s="30"/>
      <c r="C193" s="30"/>
      <c r="D193" s="30"/>
      <c r="E193" s="30"/>
      <c r="F193" s="30"/>
      <c r="G193" s="30"/>
      <c r="H193" s="30"/>
      <c r="I193" s="30"/>
      <c r="J193" s="30"/>
      <c r="K193" s="30"/>
      <c r="L193" s="30"/>
      <c r="M193" s="30"/>
      <c r="N193" s="338"/>
    </row>
    <row r="194" spans="1:81">
      <c r="A194" s="337"/>
      <c r="B194" s="30"/>
      <c r="C194" s="30"/>
      <c r="D194" s="30"/>
      <c r="E194" s="30"/>
      <c r="F194" s="30"/>
      <c r="G194" s="30"/>
      <c r="H194" s="30"/>
      <c r="I194" s="30"/>
      <c r="J194" s="30"/>
      <c r="K194" s="30"/>
      <c r="L194" s="30"/>
      <c r="M194" s="30"/>
      <c r="N194" s="338"/>
    </row>
    <row r="195" spans="1:81">
      <c r="A195" s="337"/>
      <c r="B195" s="30"/>
      <c r="C195" s="30"/>
      <c r="D195" s="30"/>
      <c r="E195" s="30"/>
      <c r="F195" s="30"/>
      <c r="G195" s="30"/>
      <c r="H195" s="30"/>
      <c r="I195" s="30"/>
      <c r="J195" s="30"/>
      <c r="K195" s="30"/>
      <c r="L195" s="30"/>
      <c r="M195" s="30"/>
      <c r="N195" s="338"/>
    </row>
    <row r="196" spans="1:81">
      <c r="A196" s="337"/>
      <c r="B196" s="30"/>
      <c r="C196" s="30"/>
      <c r="D196" s="30"/>
      <c r="E196" s="30"/>
      <c r="F196" s="30"/>
      <c r="G196" s="30"/>
      <c r="H196" s="30"/>
      <c r="I196" s="30"/>
      <c r="J196" s="30"/>
      <c r="K196" s="30"/>
      <c r="L196" s="30"/>
      <c r="M196" s="30"/>
      <c r="N196" s="338"/>
    </row>
    <row r="197" spans="1:81">
      <c r="A197" s="339"/>
      <c r="B197" s="340"/>
      <c r="C197" s="340"/>
      <c r="D197" s="340"/>
      <c r="E197" s="340"/>
      <c r="F197" s="340"/>
      <c r="G197" s="340"/>
      <c r="H197" s="340"/>
      <c r="I197" s="340"/>
      <c r="J197" s="340"/>
      <c r="K197" s="340"/>
      <c r="L197" s="340"/>
      <c r="M197" s="340"/>
      <c r="N197" s="341"/>
    </row>
    <row r="198" spans="1:81" ht="30" customHeight="1">
      <c r="A198" s="334" t="s">
        <v>1158</v>
      </c>
      <c r="B198" s="539" t="s">
        <v>2</v>
      </c>
      <c r="C198" s="539"/>
      <c r="D198" s="539"/>
      <c r="E198" s="539"/>
      <c r="F198" s="539"/>
      <c r="G198" s="539"/>
      <c r="H198" s="539"/>
      <c r="I198" s="539"/>
      <c r="J198" s="539"/>
      <c r="K198" s="539"/>
      <c r="L198" s="539"/>
      <c r="M198" s="335"/>
      <c r="N198" s="336" t="s">
        <v>1159</v>
      </c>
    </row>
    <row r="199" spans="1:81" ht="14.4" customHeight="1">
      <c r="A199" s="337"/>
      <c r="B199" s="860" t="str">
        <f>BB200</f>
        <v>Your inflexible needs orient your focus. We each experience this as a psychosocial orientation. Quick estimate your own psychosocial orientation, and see if it predicts your political outlook.</v>
      </c>
      <c r="C199" s="860"/>
      <c r="D199" s="860"/>
      <c r="E199" s="860"/>
      <c r="F199" s="860"/>
      <c r="G199" s="860"/>
      <c r="H199" s="860"/>
      <c r="I199" s="860"/>
      <c r="J199" s="860"/>
      <c r="K199" s="860"/>
      <c r="L199" s="860"/>
      <c r="M199" s="860"/>
      <c r="N199" s="338"/>
    </row>
    <row r="200" spans="1:81">
      <c r="A200" s="337"/>
      <c r="B200" s="860"/>
      <c r="C200" s="860"/>
      <c r="D200" s="860"/>
      <c r="E200" s="860"/>
      <c r="F200" s="860"/>
      <c r="G200" s="860"/>
      <c r="H200" s="860"/>
      <c r="I200" s="860"/>
      <c r="J200" s="860"/>
      <c r="K200" s="860"/>
      <c r="L200" s="860"/>
      <c r="M200" s="860"/>
      <c r="N200" s="338"/>
      <c r="BB200" s="39" t="str">
        <f>CONCATENATE(BC201,BC202)</f>
        <v>Your inflexible needs orient your focus. We each experience this as a psychosocial orientation. Quick estimate your own psychosocial orientation, and see if it predicts your political outlook.</v>
      </c>
    </row>
    <row r="201" spans="1:81" ht="14.4" thickBot="1">
      <c r="A201" s="337"/>
      <c r="B201" s="860"/>
      <c r="C201" s="860"/>
      <c r="D201" s="860"/>
      <c r="E201" s="860"/>
      <c r="F201" s="860"/>
      <c r="G201" s="860"/>
      <c r="H201" s="860"/>
      <c r="I201" s="860"/>
      <c r="J201" s="860"/>
      <c r="K201" s="860"/>
      <c r="L201" s="860"/>
      <c r="M201" s="860"/>
      <c r="N201" s="338"/>
      <c r="BC201" s="2" t="s">
        <v>1738</v>
      </c>
    </row>
    <row r="202" spans="1:81" ht="19.95" customHeight="1" thickTop="1">
      <c r="A202" s="337"/>
      <c r="B202" s="30"/>
      <c r="C202" s="30"/>
      <c r="D202" s="446"/>
      <c r="E202" s="447"/>
      <c r="F202" s="447"/>
      <c r="G202" s="447"/>
      <c r="H202" s="447"/>
      <c r="I202" s="447"/>
      <c r="J202" s="447"/>
      <c r="K202" s="448"/>
      <c r="L202" s="30"/>
      <c r="M202" s="30"/>
      <c r="N202" s="338"/>
      <c r="BC202" s="2" t="s">
        <v>600</v>
      </c>
    </row>
    <row r="203" spans="1:81" ht="19.95" customHeight="1" thickBot="1">
      <c r="A203" s="337"/>
      <c r="B203" s="30"/>
      <c r="C203" s="30"/>
      <c r="D203" s="449"/>
      <c r="E203" s="450"/>
      <c r="F203" s="450"/>
      <c r="G203" s="450"/>
      <c r="H203" s="450"/>
      <c r="I203" s="450"/>
      <c r="J203" s="450"/>
      <c r="K203" s="451"/>
      <c r="L203" s="30"/>
      <c r="M203" s="30"/>
      <c r="N203" s="338"/>
      <c r="BQ203" s="2">
        <f>IF(D202="",0,1)</f>
        <v>0</v>
      </c>
      <c r="BS203" s="150">
        <f>IF(D202=BW203,"1",IF(D202=BW204,"-1",0))</f>
        <v>0</v>
      </c>
      <c r="BT203" s="2" t="str">
        <f>IF(D202=BW203,"DEEP",IF(D202=BW204,"WIDE",""))</f>
        <v/>
      </c>
      <c r="BV203" s="2">
        <v>1</v>
      </c>
      <c r="BW203" s="34" t="s">
        <v>673</v>
      </c>
      <c r="BX203" s="35"/>
      <c r="BY203" s="35"/>
      <c r="BZ203" s="35"/>
      <c r="CA203" s="35"/>
      <c r="CB203" s="35"/>
      <c r="CC203" s="36"/>
    </row>
    <row r="204" spans="1:81" ht="19.95" customHeight="1" thickTop="1">
      <c r="A204" s="337"/>
      <c r="B204" s="30"/>
      <c r="C204" s="30"/>
      <c r="D204" s="446"/>
      <c r="E204" s="447"/>
      <c r="F204" s="447"/>
      <c r="G204" s="447"/>
      <c r="H204" s="447"/>
      <c r="I204" s="447"/>
      <c r="J204" s="447"/>
      <c r="K204" s="448"/>
      <c r="L204" s="30"/>
      <c r="M204" s="30"/>
      <c r="N204" s="338"/>
      <c r="BS204" s="150"/>
      <c r="BW204" s="4" t="s">
        <v>674</v>
      </c>
      <c r="BX204" s="5"/>
      <c r="BY204" s="5"/>
      <c r="BZ204" s="5"/>
      <c r="CA204" s="5"/>
      <c r="CB204" s="5"/>
      <c r="CC204" s="6"/>
    </row>
    <row r="205" spans="1:81" ht="19.95" customHeight="1" thickBot="1">
      <c r="A205" s="337"/>
      <c r="B205" s="30"/>
      <c r="C205" s="30"/>
      <c r="D205" s="449"/>
      <c r="E205" s="450"/>
      <c r="F205" s="450"/>
      <c r="G205" s="450"/>
      <c r="H205" s="450"/>
      <c r="I205" s="450"/>
      <c r="J205" s="450"/>
      <c r="K205" s="451"/>
      <c r="L205" s="30"/>
      <c r="M205" s="30"/>
      <c r="N205" s="338"/>
      <c r="BQ205" s="2">
        <f>IF(D204="",0,1)</f>
        <v>0</v>
      </c>
      <c r="BS205" s="150">
        <f>IF(D204=BW205,"1",IF(D204=BW206,"-1",0))</f>
        <v>0</v>
      </c>
      <c r="BT205" s="2" t="str">
        <f>IF(D204=BW205,"DEEP",IF(D204=BW206,"WIDE",""))</f>
        <v/>
      </c>
      <c r="BV205" s="2">
        <v>2</v>
      </c>
      <c r="BW205" s="34" t="s">
        <v>657</v>
      </c>
      <c r="BX205" s="35"/>
      <c r="BY205" s="35"/>
      <c r="BZ205" s="35"/>
      <c r="CA205" s="35"/>
      <c r="CB205" s="35"/>
      <c r="CC205" s="36"/>
    </row>
    <row r="206" spans="1:81" ht="19.95" customHeight="1" thickTop="1">
      <c r="A206" s="337"/>
      <c r="B206" s="30"/>
      <c r="C206" s="30"/>
      <c r="D206" s="446"/>
      <c r="E206" s="447"/>
      <c r="F206" s="447"/>
      <c r="G206" s="447"/>
      <c r="H206" s="447"/>
      <c r="I206" s="447"/>
      <c r="J206" s="447"/>
      <c r="K206" s="448"/>
      <c r="L206" s="30"/>
      <c r="M206" s="30"/>
      <c r="N206" s="338"/>
      <c r="BS206" s="150"/>
      <c r="BW206" s="4" t="s">
        <v>658</v>
      </c>
      <c r="BX206" s="5"/>
      <c r="BY206" s="5"/>
      <c r="BZ206" s="5"/>
      <c r="CA206" s="5"/>
      <c r="CB206" s="5"/>
      <c r="CC206" s="6"/>
    </row>
    <row r="207" spans="1:81" ht="19.95" customHeight="1" thickBot="1">
      <c r="A207" s="337"/>
      <c r="B207" s="30"/>
      <c r="C207" s="30"/>
      <c r="D207" s="449"/>
      <c r="E207" s="450"/>
      <c r="F207" s="450"/>
      <c r="G207" s="450"/>
      <c r="H207" s="450"/>
      <c r="I207" s="450"/>
      <c r="J207" s="450"/>
      <c r="K207" s="451"/>
      <c r="L207" s="30"/>
      <c r="M207" s="30"/>
      <c r="N207" s="338"/>
      <c r="BQ207" s="2">
        <f>IF(D206="",0,1)</f>
        <v>0</v>
      </c>
      <c r="BS207" s="150">
        <f>IF(D206=BW207,"1",IF(D206=BW208,"-1",0))</f>
        <v>0</v>
      </c>
      <c r="BT207" s="2" t="str">
        <f>IF(D206=BW207,"DEEP",IF(D206=BW208,"WIDE",""))</f>
        <v/>
      </c>
      <c r="BV207" s="2">
        <v>3</v>
      </c>
      <c r="BW207" s="34" t="s">
        <v>656</v>
      </c>
      <c r="BX207" s="35"/>
      <c r="BY207" s="35"/>
      <c r="BZ207" s="35"/>
      <c r="CA207" s="35"/>
      <c r="CB207" s="35"/>
      <c r="CC207" s="36"/>
    </row>
    <row r="208" spans="1:81" ht="19.95" customHeight="1" thickTop="1">
      <c r="A208" s="337"/>
      <c r="B208" s="30"/>
      <c r="C208" s="30"/>
      <c r="D208" s="446"/>
      <c r="E208" s="447"/>
      <c r="F208" s="447"/>
      <c r="G208" s="447"/>
      <c r="H208" s="447"/>
      <c r="I208" s="447"/>
      <c r="J208" s="447"/>
      <c r="K208" s="448"/>
      <c r="L208" s="30"/>
      <c r="M208" s="30"/>
      <c r="N208" s="338"/>
      <c r="BS208" s="150"/>
      <c r="BW208" s="4" t="s">
        <v>675</v>
      </c>
      <c r="BX208" s="5"/>
      <c r="BY208" s="5"/>
      <c r="BZ208" s="5"/>
      <c r="CA208" s="5"/>
      <c r="CB208" s="5"/>
      <c r="CC208" s="6"/>
    </row>
    <row r="209" spans="1:81" ht="19.95" customHeight="1" thickBot="1">
      <c r="A209" s="337"/>
      <c r="B209" s="30"/>
      <c r="C209" s="30"/>
      <c r="D209" s="449"/>
      <c r="E209" s="450"/>
      <c r="F209" s="450"/>
      <c r="G209" s="450"/>
      <c r="H209" s="450"/>
      <c r="I209" s="450"/>
      <c r="J209" s="450"/>
      <c r="K209" s="451"/>
      <c r="L209" s="30"/>
      <c r="M209" s="30"/>
      <c r="N209" s="338"/>
      <c r="BQ209" s="2">
        <f>IF(D208="",0,1)</f>
        <v>0</v>
      </c>
      <c r="BS209" s="150">
        <f>IF(D208=BW209,"1",IF(D208=BW210,"-1",0))</f>
        <v>0</v>
      </c>
      <c r="BT209" s="2" t="str">
        <f>IF(D208=BW209,"DEEP",IF(D208=BW210,"WIDE",""))</f>
        <v/>
      </c>
      <c r="BV209" s="2">
        <v>4</v>
      </c>
      <c r="BW209" s="34" t="s">
        <v>661</v>
      </c>
      <c r="BX209" s="35"/>
      <c r="BY209" s="35"/>
      <c r="BZ209" s="35"/>
      <c r="CA209" s="35"/>
      <c r="CB209" s="35"/>
      <c r="CC209" s="36"/>
    </row>
    <row r="210" spans="1:81" ht="19.95" customHeight="1" thickTop="1">
      <c r="A210" s="337"/>
      <c r="B210" s="30"/>
      <c r="C210" s="30"/>
      <c r="D210" s="446"/>
      <c r="E210" s="447"/>
      <c r="F210" s="447"/>
      <c r="G210" s="447"/>
      <c r="H210" s="447"/>
      <c r="I210" s="447"/>
      <c r="J210" s="447"/>
      <c r="K210" s="448"/>
      <c r="L210" s="30"/>
      <c r="M210" s="30"/>
      <c r="N210" s="338"/>
      <c r="BS210" s="150"/>
      <c r="BW210" s="4" t="s">
        <v>662</v>
      </c>
      <c r="BX210" s="5"/>
      <c r="BY210" s="5"/>
      <c r="BZ210" s="5"/>
      <c r="CA210" s="5"/>
      <c r="CB210" s="5"/>
      <c r="CC210" s="6"/>
    </row>
    <row r="211" spans="1:81" ht="19.95" customHeight="1" thickBot="1">
      <c r="A211" s="337"/>
      <c r="B211" s="30"/>
      <c r="C211" s="30"/>
      <c r="D211" s="449"/>
      <c r="E211" s="450"/>
      <c r="F211" s="450"/>
      <c r="G211" s="450"/>
      <c r="H211" s="450"/>
      <c r="I211" s="450"/>
      <c r="J211" s="450"/>
      <c r="K211" s="451"/>
      <c r="L211" s="30"/>
      <c r="M211" s="30"/>
      <c r="N211" s="338"/>
      <c r="BB211" s="2">
        <f>IF($Q$92=BB$92,BE211,IF($Q$92=BB$93,BF211,IF($Q$92=BB$94,BG211,IF($Q$92=BB$95,BH211,IF($Q$92=BB$96,BI211,IF($Q$92=BB$97,BJ211,IF($Q$92=BB$98,BK211,IF($Q$92=BB$99,BL211,""))))))))</f>
        <v>0</v>
      </c>
      <c r="BQ211" s="2">
        <f>IF(D210="",0,1)</f>
        <v>0</v>
      </c>
      <c r="BS211" s="150">
        <f>IF(D210=BW211,"1",IF(D210=BW212,"-1",0))</f>
        <v>0</v>
      </c>
      <c r="BT211" s="2" t="str">
        <f>IF(D210=BW211,"DEEP",IF(D210=BW212,"WIDE",""))</f>
        <v/>
      </c>
      <c r="BV211" s="2">
        <v>5</v>
      </c>
      <c r="BW211" s="34" t="s">
        <v>659</v>
      </c>
      <c r="BX211" s="35"/>
      <c r="BY211" s="35"/>
      <c r="BZ211" s="35"/>
      <c r="CA211" s="35"/>
      <c r="CB211" s="35"/>
      <c r="CC211" s="36"/>
    </row>
    <row r="212" spans="1:81" ht="19.95" customHeight="1" thickTop="1">
      <c r="A212" s="337"/>
      <c r="B212" s="30"/>
      <c r="C212" s="30"/>
      <c r="D212" s="446"/>
      <c r="E212" s="447"/>
      <c r="F212" s="447"/>
      <c r="G212" s="447"/>
      <c r="H212" s="447"/>
      <c r="I212" s="447"/>
      <c r="J212" s="447"/>
      <c r="K212" s="448"/>
      <c r="L212" s="30"/>
      <c r="M212" s="30"/>
      <c r="N212" s="338"/>
      <c r="BB212" s="2">
        <f>IF($Q$92=BB$92,BE212,IF($Q$92=BB$93,BF212,IF($Q$92=BB$94,BG212,IF($Q$92=BB$95,BH212,IF($Q$92=BB$96,BI212,IF($Q$92=BB$97,BJ212,IF($Q$92=BB$98,BK212,IF($Q$92=BB$99,BL212,""))))))))</f>
        <v>0</v>
      </c>
      <c r="BS212" s="150"/>
      <c r="BW212" s="4" t="s">
        <v>660</v>
      </c>
      <c r="BX212" s="5"/>
      <c r="BY212" s="5"/>
      <c r="BZ212" s="5"/>
      <c r="CA212" s="5"/>
      <c r="CB212" s="5"/>
      <c r="CC212" s="6"/>
    </row>
    <row r="213" spans="1:81" ht="19.95" customHeight="1" thickBot="1">
      <c r="A213" s="337"/>
      <c r="B213" s="30"/>
      <c r="C213" s="30"/>
      <c r="D213" s="449"/>
      <c r="E213" s="450"/>
      <c r="F213" s="450"/>
      <c r="G213" s="450"/>
      <c r="H213" s="450"/>
      <c r="I213" s="450"/>
      <c r="J213" s="450"/>
      <c r="K213" s="451"/>
      <c r="L213" s="30"/>
      <c r="M213" s="30"/>
      <c r="N213" s="338"/>
      <c r="BB213" s="2">
        <f>IF($Q$92=BB$92,BE213,IF($Q$92=BB$93,BF213,IF($Q$92=BB$94,BG213,IF($Q$92=BB$95,BH213,IF($Q$92=BB$96,BI213,IF($Q$92=BB$97,BJ213,IF($Q$92=BB$98,BK213,IF($Q$92=BB$99,BL213,""))))))))</f>
        <v>0</v>
      </c>
      <c r="BQ213" s="2">
        <f>IF(D212="",0,1)</f>
        <v>0</v>
      </c>
      <c r="BS213" s="150">
        <f>IF(D212=BW213,"1",IF(D212=BW214,"-1",0))</f>
        <v>0</v>
      </c>
      <c r="BT213" s="2" t="str">
        <f>IF(D212=BW213,"DEEP",IF(D212=BW214,"WIDE",""))</f>
        <v/>
      </c>
      <c r="BV213" s="2">
        <v>6</v>
      </c>
      <c r="BW213" s="34" t="s">
        <v>663</v>
      </c>
      <c r="BX213" s="35"/>
      <c r="BY213" s="35"/>
      <c r="BZ213" s="35"/>
      <c r="CA213" s="35"/>
      <c r="CB213" s="35"/>
      <c r="CC213" s="36"/>
    </row>
    <row r="214" spans="1:81" ht="19.95" customHeight="1" thickTop="1">
      <c r="A214" s="337"/>
      <c r="B214" s="30"/>
      <c r="C214" s="30"/>
      <c r="D214" s="446"/>
      <c r="E214" s="447"/>
      <c r="F214" s="447"/>
      <c r="G214" s="447"/>
      <c r="H214" s="447"/>
      <c r="I214" s="447"/>
      <c r="J214" s="447"/>
      <c r="K214" s="448"/>
      <c r="L214" s="30"/>
      <c r="M214" s="30"/>
      <c r="N214" s="338"/>
      <c r="BB214" s="2">
        <f t="shared" ref="BB214" si="3">IF($Q$92=BB$92,BE214,IF($Q$92=BB$93,BF214,IF($Q$92=BB$94,BG214,IF($Q$92=BB$95,BH214,IF($Q$92=BB$96,BI214,IF($Q$92=BB$97,BJ214,IF($Q$92=BB$98,BK214,IF($Q$92=BB$99,BL214,""))))))))</f>
        <v>0</v>
      </c>
      <c r="BS214" s="150"/>
      <c r="BW214" s="4" t="s">
        <v>664</v>
      </c>
      <c r="BX214" s="5"/>
      <c r="BY214" s="5"/>
      <c r="BZ214" s="5"/>
      <c r="CA214" s="5"/>
      <c r="CB214" s="5"/>
      <c r="CC214" s="6"/>
    </row>
    <row r="215" spans="1:81" ht="19.95" customHeight="1" thickBot="1">
      <c r="A215" s="337"/>
      <c r="B215" s="30"/>
      <c r="C215" s="30"/>
      <c r="D215" s="449"/>
      <c r="E215" s="450"/>
      <c r="F215" s="450"/>
      <c r="G215" s="450"/>
      <c r="H215" s="450"/>
      <c r="I215" s="450"/>
      <c r="J215" s="450"/>
      <c r="K215" s="451"/>
      <c r="L215" s="30"/>
      <c r="M215" s="30"/>
      <c r="N215" s="338"/>
      <c r="BB215" s="2">
        <f>IF($Q$92=BB$92,BE215,IF($Q$92=BB$93,BF215,IF($Q$92=BB$94,BG215,IF($Q$92=BB$95,BH215,IF($Q$92=BB$96,BI215,IF($Q$92=BB$97,BJ215,IF($Q$92=BB$98,BK215,IF($Q$92=BB$99,BL215,""))))))))</f>
        <v>0</v>
      </c>
      <c r="BQ215" s="2">
        <f>IF(D214="",0,1)</f>
        <v>0</v>
      </c>
      <c r="BS215" s="150">
        <f>IF(D214=BW215,"1",IF(D214=BW216,"-1",0))</f>
        <v>0</v>
      </c>
      <c r="BT215" s="2" t="str">
        <f>IF(D214=BW215,"DEEP",IF(D214=BW216,"WIDE",""))</f>
        <v/>
      </c>
      <c r="BV215" s="2">
        <v>7</v>
      </c>
      <c r="BW215" s="34" t="s">
        <v>665</v>
      </c>
      <c r="BX215" s="35"/>
      <c r="BY215" s="35"/>
      <c r="BZ215" s="35"/>
      <c r="CA215" s="35"/>
      <c r="CB215" s="35"/>
      <c r="CC215" s="36"/>
    </row>
    <row r="216" spans="1:81" ht="19.95" customHeight="1" thickTop="1">
      <c r="A216" s="337"/>
      <c r="B216" s="30"/>
      <c r="C216" s="30"/>
      <c r="D216" s="446"/>
      <c r="E216" s="447"/>
      <c r="F216" s="447"/>
      <c r="G216" s="447"/>
      <c r="H216" s="447"/>
      <c r="I216" s="447"/>
      <c r="J216" s="447"/>
      <c r="K216" s="448"/>
      <c r="L216" s="30"/>
      <c r="M216" s="30"/>
      <c r="N216" s="338"/>
      <c r="BB216" s="2">
        <f>IF($Q$92=BB$92,BE216,IF($Q$92=BB$93,BF216,IF($Q$92=BB$94,BG216,IF($Q$92=BB$95,BH216,IF($Q$92=BB$96,BI216,IF($Q$92=BB$97,BJ216,IF($Q$92=BB$98,BK216,IF($Q$92=BB$99,BL216,""))))))))</f>
        <v>0</v>
      </c>
      <c r="BS216" s="150"/>
      <c r="BW216" s="4" t="s">
        <v>666</v>
      </c>
      <c r="BX216" s="5"/>
      <c r="BY216" s="5"/>
      <c r="BZ216" s="5"/>
      <c r="CA216" s="5"/>
      <c r="CB216" s="5"/>
      <c r="CC216" s="6"/>
    </row>
    <row r="217" spans="1:81" ht="19.95" customHeight="1" thickBot="1">
      <c r="A217" s="337"/>
      <c r="B217" s="30"/>
      <c r="C217" s="30"/>
      <c r="D217" s="449"/>
      <c r="E217" s="450"/>
      <c r="F217" s="450"/>
      <c r="G217" s="450"/>
      <c r="H217" s="450"/>
      <c r="I217" s="450"/>
      <c r="J217" s="450"/>
      <c r="K217" s="451"/>
      <c r="L217" s="30"/>
      <c r="M217" s="30"/>
      <c r="N217" s="338"/>
      <c r="BB217" s="2">
        <f>IF($Q$92=BB$92,BE217,IF($Q$92=BB$93,BF217,IF($Q$92=BB$94,BG217,IF($Q$92=BB$95,BH217,IF($Q$92=BB$96,BI217,IF($Q$92=BB$97,BJ217,IF($Q$92=BB$98,BK217,IF($Q$92=BB$99,BL217,""))))))))</f>
        <v>0</v>
      </c>
      <c r="BQ217" s="2">
        <f>IF(D216="",0,1)</f>
        <v>0</v>
      </c>
      <c r="BS217" s="150">
        <f>IF(D216=BW217,"1",IF(D216=BW218,"-1",0))</f>
        <v>0</v>
      </c>
      <c r="BT217" s="2" t="str">
        <f>IF(D216=BW217,"DEEP",IF(D216=BW218,"WIDE",""))</f>
        <v/>
      </c>
      <c r="BV217" s="2">
        <v>8</v>
      </c>
      <c r="BW217" s="34" t="s">
        <v>667</v>
      </c>
      <c r="BX217" s="35"/>
      <c r="BY217" s="35"/>
      <c r="BZ217" s="35"/>
      <c r="CA217" s="35"/>
      <c r="CB217" s="35"/>
      <c r="CC217" s="36"/>
    </row>
    <row r="218" spans="1:81" ht="19.95" customHeight="1" thickTop="1">
      <c r="A218" s="337"/>
      <c r="B218" s="30"/>
      <c r="C218" s="30"/>
      <c r="D218" s="446"/>
      <c r="E218" s="447"/>
      <c r="F218" s="447"/>
      <c r="G218" s="447"/>
      <c r="H218" s="447"/>
      <c r="I218" s="447"/>
      <c r="J218" s="447"/>
      <c r="K218" s="448"/>
      <c r="L218" s="30"/>
      <c r="M218" s="30"/>
      <c r="N218" s="338"/>
      <c r="BB218" s="2">
        <f t="shared" ref="BB218" si="4">IF($Q$92=BB$92,BE218,IF($Q$92=BB$93,BF218,IF($Q$92=BB$94,BG218,IF($Q$92=BB$95,BH218,IF($Q$92=BB$96,BI218,IF($Q$92=BB$97,BJ218,IF($Q$92=BB$98,BK218,IF($Q$92=BB$99,BL218,""))))))))</f>
        <v>0</v>
      </c>
      <c r="BS218" s="150"/>
      <c r="BW218" s="4" t="s">
        <v>668</v>
      </c>
      <c r="BX218" s="5"/>
      <c r="BY218" s="5"/>
      <c r="BZ218" s="5"/>
      <c r="CA218" s="5"/>
      <c r="CB218" s="5"/>
      <c r="CC218" s="6"/>
    </row>
    <row r="219" spans="1:81" ht="19.95" customHeight="1" thickBot="1">
      <c r="A219" s="337"/>
      <c r="B219" s="30"/>
      <c r="C219" s="30"/>
      <c r="D219" s="449"/>
      <c r="E219" s="450"/>
      <c r="F219" s="450"/>
      <c r="G219" s="450"/>
      <c r="H219" s="450"/>
      <c r="I219" s="450"/>
      <c r="J219" s="450"/>
      <c r="K219" s="451"/>
      <c r="L219" s="30"/>
      <c r="M219" s="30"/>
      <c r="N219" s="338"/>
      <c r="BQ219" s="2">
        <f>IF(D218="",0,1)</f>
        <v>0</v>
      </c>
      <c r="BS219" s="150">
        <f>IF(D218=BW219,"1",IF(D218=BW220,"-1",0))</f>
        <v>0</v>
      </c>
      <c r="BT219" s="2" t="str">
        <f>IF(D218=BW219,"DEEP",IF(D218=BW220,"WIDE",""))</f>
        <v/>
      </c>
      <c r="BV219" s="2">
        <v>9</v>
      </c>
      <c r="BW219" s="34" t="s">
        <v>669</v>
      </c>
      <c r="BX219" s="35"/>
      <c r="BY219" s="35"/>
      <c r="BZ219" s="35"/>
      <c r="CA219" s="35"/>
      <c r="CB219" s="35"/>
      <c r="CC219" s="36"/>
    </row>
    <row r="220" spans="1:81" ht="19.95" customHeight="1" thickTop="1">
      <c r="A220" s="337"/>
      <c r="B220" s="30"/>
      <c r="C220" s="30"/>
      <c r="D220" s="446"/>
      <c r="E220" s="447"/>
      <c r="F220" s="447"/>
      <c r="G220" s="447"/>
      <c r="H220" s="447"/>
      <c r="I220" s="447"/>
      <c r="J220" s="447"/>
      <c r="K220" s="448"/>
      <c r="L220" s="30"/>
      <c r="M220" s="30"/>
      <c r="N220" s="338"/>
      <c r="BS220" s="150"/>
      <c r="BW220" s="4" t="s">
        <v>670</v>
      </c>
      <c r="BX220" s="5"/>
      <c r="BY220" s="5"/>
      <c r="BZ220" s="5"/>
      <c r="CA220" s="5"/>
      <c r="CB220" s="5"/>
      <c r="CC220" s="6"/>
    </row>
    <row r="221" spans="1:81" ht="19.95" customHeight="1" thickBot="1">
      <c r="A221" s="337"/>
      <c r="B221" s="30"/>
      <c r="C221" s="30"/>
      <c r="D221" s="449"/>
      <c r="E221" s="450"/>
      <c r="F221" s="450"/>
      <c r="G221" s="450"/>
      <c r="H221" s="450"/>
      <c r="I221" s="450"/>
      <c r="J221" s="450"/>
      <c r="K221" s="451"/>
      <c r="L221" s="30"/>
      <c r="M221" s="30"/>
      <c r="N221" s="338"/>
      <c r="BQ221" s="2">
        <f>IF(D220="",0,1)</f>
        <v>0</v>
      </c>
      <c r="BS221" s="150">
        <f>IF(D220=BW221,"1",IF(D220=BW222,"-1",0))</f>
        <v>0</v>
      </c>
      <c r="BT221" s="2" t="str">
        <f>IF(D220=BW221,"DEEP",IF(D220=BW222,"WIDE",""))</f>
        <v/>
      </c>
      <c r="BV221" s="2">
        <v>10</v>
      </c>
      <c r="BW221" s="34" t="s">
        <v>672</v>
      </c>
      <c r="BX221" s="35"/>
      <c r="BY221" s="35"/>
      <c r="BZ221" s="35"/>
      <c r="CA221" s="35"/>
      <c r="CB221" s="35"/>
      <c r="CC221" s="36"/>
    </row>
    <row r="222" spans="1:81" ht="14.4" thickTop="1">
      <c r="A222" s="337"/>
      <c r="B222" s="30"/>
      <c r="C222" s="30"/>
      <c r="D222" s="30"/>
      <c r="E222" s="30"/>
      <c r="F222" s="30"/>
      <c r="G222" s="30"/>
      <c r="H222" s="30"/>
      <c r="I222" s="30"/>
      <c r="J222" s="30"/>
      <c r="K222" s="30"/>
      <c r="L222" s="30"/>
      <c r="M222" s="30"/>
      <c r="N222" s="338"/>
      <c r="BW222" s="4" t="s">
        <v>671</v>
      </c>
      <c r="BX222" s="5"/>
      <c r="BY222" s="5"/>
      <c r="BZ222" s="5"/>
      <c r="CA222" s="5"/>
      <c r="CB222" s="5"/>
      <c r="CC222" s="6"/>
    </row>
    <row r="223" spans="1:81">
      <c r="A223" s="337"/>
      <c r="B223" s="30"/>
      <c r="C223" s="445" t="str">
        <f>IF(BQ224&lt;10,BT231,BT228)</f>
        <v>Fill in each of these 10 blank fields above. Then check back here to find your estimated PSYCHOSOCIAL ORIENTATION. We all have one, shaped by our prioritizing needs. Then shaping our political views. What's yours?</v>
      </c>
      <c r="D223" s="445"/>
      <c r="E223" s="445"/>
      <c r="F223" s="445"/>
      <c r="G223" s="445"/>
      <c r="H223" s="445"/>
      <c r="I223" s="445"/>
      <c r="J223" s="445"/>
      <c r="K223" s="445"/>
      <c r="L223" s="445"/>
      <c r="M223" s="30"/>
      <c r="N223" s="338"/>
      <c r="BS223" s="149"/>
      <c r="BW223" s="152" t="s">
        <v>693</v>
      </c>
      <c r="BX223" s="152" t="s">
        <v>694</v>
      </c>
      <c r="BY223" s="152" t="s">
        <v>691</v>
      </c>
      <c r="BZ223" s="152" t="s">
        <v>692</v>
      </c>
      <c r="CA223" s="152" t="s">
        <v>695</v>
      </c>
      <c r="CB223" s="152" t="s">
        <v>690</v>
      </c>
    </row>
    <row r="224" spans="1:81">
      <c r="A224" s="337"/>
      <c r="B224" s="30"/>
      <c r="C224" s="445"/>
      <c r="D224" s="445"/>
      <c r="E224" s="445"/>
      <c r="F224" s="445"/>
      <c r="G224" s="445"/>
      <c r="H224" s="445"/>
      <c r="I224" s="445"/>
      <c r="J224" s="445"/>
      <c r="K224" s="445"/>
      <c r="L224" s="445"/>
      <c r="M224" s="30"/>
      <c r="N224" s="338"/>
      <c r="BQ224" s="2">
        <f>SUM(BQ203:BQ223)</f>
        <v>0</v>
      </c>
      <c r="BS224" s="151">
        <f>BS203+BS205+BS207+BS209+BS211+BS213+BS215+BS217+BS219+BS221</f>
        <v>0</v>
      </c>
      <c r="BT224" s="39" t="str">
        <f>IF(AND(BS224&gt;=BW226,BS224&lt;BW227),BW224,IF(AND(BS224&gt;=BX226,BS224&lt;BX227),BX224,IF(AND(BS224&gt;=BY226,BS224&lt;BY227),BY224,IF(AND(BS224&gt;=BZ226,BS224&lt;BZ227),BZ224,IF(AND(BS224&gt;=CA226,BS224&lt;CA227),CA224,IF(AND(BS224&gt;=CB226,BS224&lt;=CB227),CB224,""))))))</f>
        <v>DEEP-AND-WIDE</v>
      </c>
      <c r="BW224" s="2" t="s">
        <v>678</v>
      </c>
      <c r="BX224" s="2" t="s">
        <v>679</v>
      </c>
      <c r="BY224" s="2" t="s">
        <v>686</v>
      </c>
      <c r="BZ224" s="2" t="s">
        <v>687</v>
      </c>
      <c r="CA224" s="2" t="s">
        <v>680</v>
      </c>
      <c r="CB224" s="2" t="s">
        <v>681</v>
      </c>
    </row>
    <row r="225" spans="1:81">
      <c r="A225" s="337"/>
      <c r="B225" s="30"/>
      <c r="C225" s="445"/>
      <c r="D225" s="445"/>
      <c r="E225" s="445"/>
      <c r="F225" s="445"/>
      <c r="G225" s="445"/>
      <c r="H225" s="445"/>
      <c r="I225" s="445"/>
      <c r="J225" s="445"/>
      <c r="K225" s="445"/>
      <c r="L225" s="445"/>
      <c r="M225" s="30"/>
      <c r="N225" s="338"/>
      <c r="BT225" s="155" t="str">
        <f>IF(BT224=BW224,BW225,IF(BT224=BX224,BX225,IF(BT224=BY224,BY225,IF(BT224=BZ224,BZ225,IF(BT224=CA224,CA225,IF(BT224=CB224,CB225,""))))))</f>
        <v>CENTRIST CONSERVATIVE</v>
      </c>
      <c r="BW225" s="2" t="s">
        <v>688</v>
      </c>
      <c r="BX225" s="2" t="s">
        <v>682</v>
      </c>
      <c r="BY225" s="2" t="s">
        <v>683</v>
      </c>
      <c r="BZ225" s="2" t="s">
        <v>684</v>
      </c>
      <c r="CA225" s="2" t="s">
        <v>685</v>
      </c>
      <c r="CB225" s="2" t="s">
        <v>689</v>
      </c>
    </row>
    <row r="226" spans="1:81">
      <c r="A226" s="337"/>
      <c r="B226" s="30"/>
      <c r="C226" s="445"/>
      <c r="D226" s="445"/>
      <c r="E226" s="445"/>
      <c r="F226" s="445"/>
      <c r="G226" s="445"/>
      <c r="H226" s="445"/>
      <c r="I226" s="445"/>
      <c r="J226" s="445"/>
      <c r="K226" s="445"/>
      <c r="L226" s="445"/>
      <c r="M226" s="30"/>
      <c r="N226" s="338"/>
      <c r="BW226" s="150">
        <v>-10</v>
      </c>
      <c r="BX226" s="150">
        <v>-9</v>
      </c>
      <c r="BY226" s="150">
        <v>-4</v>
      </c>
      <c r="BZ226" s="150">
        <v>0</v>
      </c>
      <c r="CA226" s="150">
        <v>4</v>
      </c>
      <c r="CB226" s="150">
        <v>9</v>
      </c>
      <c r="CC226" s="150"/>
    </row>
    <row r="227" spans="1:81">
      <c r="A227" s="337"/>
      <c r="B227" s="30"/>
      <c r="C227" s="445"/>
      <c r="D227" s="445"/>
      <c r="E227" s="445"/>
      <c r="F227" s="445"/>
      <c r="G227" s="445"/>
      <c r="H227" s="445"/>
      <c r="I227" s="445"/>
      <c r="J227" s="445"/>
      <c r="K227" s="445"/>
      <c r="L227" s="445"/>
      <c r="M227" s="30"/>
      <c r="N227" s="338"/>
      <c r="BW227" s="150">
        <f>BX226</f>
        <v>-9</v>
      </c>
      <c r="BX227" s="150">
        <f t="shared" ref="BX227:CA227" si="5">BY226</f>
        <v>-4</v>
      </c>
      <c r="BY227" s="150">
        <f t="shared" si="5"/>
        <v>0</v>
      </c>
      <c r="BZ227" s="150">
        <f t="shared" si="5"/>
        <v>4</v>
      </c>
      <c r="CA227" s="150">
        <f t="shared" si="5"/>
        <v>9</v>
      </c>
      <c r="CB227" s="150">
        <v>10</v>
      </c>
      <c r="CC227" s="150"/>
    </row>
    <row r="228" spans="1:81">
      <c r="A228" s="337"/>
      <c r="B228" s="768" t="str">
        <f>IF(BQ224&lt;10,BT232,BT229)</f>
        <v>You likely find the most comfort for your publicly affected needs among other like-minded partisans and ideologues. Together, you oppose those of a different political outlook. Because they prioritize a clashing set of needs than yours. Your prioritized needs keep you different from their outlook, not reasoned arguments. But stubborn needs.</v>
      </c>
      <c r="C228" s="768"/>
      <c r="D228" s="768"/>
      <c r="E228" s="768"/>
      <c r="F228" s="768"/>
      <c r="G228" s="768"/>
      <c r="H228" s="768"/>
      <c r="I228" s="768"/>
      <c r="J228" s="768"/>
      <c r="K228" s="768"/>
      <c r="L228" s="768"/>
      <c r="M228" s="768"/>
      <c r="N228" s="338"/>
      <c r="BT228" s="2" t="str">
        <f>CONCATENATE(BW228,BX228,BY228,BZ228,CA228)</f>
        <v xml:space="preserve">Your responses indicate you have a DEEP-AND-WIDE psychosocial orientation. You likely express it best with CENTRIST CONSERVATIVE views. Your political outlook outwardly expresses your inward psychosocial orientation. </v>
      </c>
      <c r="BW228" s="2" t="s">
        <v>696</v>
      </c>
      <c r="BX228" s="2" t="str">
        <f>BT224</f>
        <v>DEEP-AND-WIDE</v>
      </c>
      <c r="BY228" s="150" t="s">
        <v>697</v>
      </c>
      <c r="BZ228" s="150" t="str">
        <f>BT225</f>
        <v>CENTRIST CONSERVATIVE</v>
      </c>
      <c r="CA228" s="150" t="s">
        <v>701</v>
      </c>
      <c r="CB228" s="150"/>
      <c r="CC228" s="150"/>
    </row>
    <row r="229" spans="1:81">
      <c r="A229" s="337"/>
      <c r="B229" s="768"/>
      <c r="C229" s="768"/>
      <c r="D229" s="768"/>
      <c r="E229" s="768"/>
      <c r="F229" s="768"/>
      <c r="G229" s="768"/>
      <c r="H229" s="768"/>
      <c r="I229" s="768"/>
      <c r="J229" s="768"/>
      <c r="K229" s="768"/>
      <c r="L229" s="768"/>
      <c r="M229" s="768"/>
      <c r="N229" s="338"/>
      <c r="BT229" s="2" t="str">
        <f>CONCATENATE(BW229,BX229,BY229)</f>
        <v>You likely find the most comfort for your publicly affected needs among other like-minded CENTRIST CONSERVATIVES. Together, you oppose those of a different political outlook. Because they prioritize a clashing set of needs than yours. Your prioritized needs keep you different from their outlook, not reasoned arguments. But stubborn needs.</v>
      </c>
      <c r="BW229" s="2" t="s">
        <v>698</v>
      </c>
      <c r="BX229" s="2" t="str">
        <f>BT225</f>
        <v>CENTRIST CONSERVATIVE</v>
      </c>
      <c r="BY229" s="2" t="s">
        <v>718</v>
      </c>
    </row>
    <row r="230" spans="1:81">
      <c r="A230" s="337"/>
      <c r="B230" s="768"/>
      <c r="C230" s="768"/>
      <c r="D230" s="768"/>
      <c r="E230" s="768"/>
      <c r="F230" s="768"/>
      <c r="G230" s="768"/>
      <c r="H230" s="768"/>
      <c r="I230" s="768"/>
      <c r="J230" s="768"/>
      <c r="K230" s="768"/>
      <c r="L230" s="768"/>
      <c r="M230" s="768"/>
      <c r="N230" s="338"/>
    </row>
    <row r="231" spans="1:81">
      <c r="A231" s="337"/>
      <c r="B231" s="768"/>
      <c r="C231" s="768"/>
      <c r="D231" s="768"/>
      <c r="E231" s="768"/>
      <c r="F231" s="768"/>
      <c r="G231" s="768"/>
      <c r="H231" s="768"/>
      <c r="I231" s="768"/>
      <c r="J231" s="768"/>
      <c r="K231" s="768"/>
      <c r="L231" s="768"/>
      <c r="M231" s="768"/>
      <c r="N231" s="338"/>
      <c r="BT231" s="2" t="s">
        <v>699</v>
      </c>
    </row>
    <row r="232" spans="1:81">
      <c r="A232" s="337"/>
      <c r="B232" s="768"/>
      <c r="C232" s="768"/>
      <c r="D232" s="768"/>
      <c r="E232" s="768"/>
      <c r="F232" s="768"/>
      <c r="G232" s="768"/>
      <c r="H232" s="768"/>
      <c r="I232" s="768"/>
      <c r="J232" s="768"/>
      <c r="K232" s="768"/>
      <c r="L232" s="768"/>
      <c r="M232" s="768"/>
      <c r="N232" s="338"/>
      <c r="BT232" s="153" t="s">
        <v>700</v>
      </c>
    </row>
    <row r="233" spans="1:81">
      <c r="A233" s="337"/>
      <c r="B233" s="768"/>
      <c r="C233" s="768"/>
      <c r="D233" s="768"/>
      <c r="E233" s="768"/>
      <c r="F233" s="768"/>
      <c r="G233" s="768"/>
      <c r="H233" s="768"/>
      <c r="I233" s="768"/>
      <c r="J233" s="768"/>
      <c r="K233" s="768"/>
      <c r="L233" s="768"/>
      <c r="M233" s="768"/>
      <c r="N233" s="338"/>
    </row>
    <row r="234" spans="1:81">
      <c r="A234" s="337"/>
      <c r="B234" s="768"/>
      <c r="C234" s="768"/>
      <c r="D234" s="768"/>
      <c r="E234" s="768"/>
      <c r="F234" s="768"/>
      <c r="G234" s="768"/>
      <c r="H234" s="768"/>
      <c r="I234" s="768"/>
      <c r="J234" s="768"/>
      <c r="K234" s="768"/>
      <c r="L234" s="768"/>
      <c r="M234" s="768"/>
      <c r="N234" s="338"/>
      <c r="BP234" s="2" t="s">
        <v>43</v>
      </c>
      <c r="BR234" s="2" t="s">
        <v>49</v>
      </c>
    </row>
    <row r="235" spans="1:81">
      <c r="A235" s="339"/>
      <c r="B235" s="340"/>
      <c r="C235" s="340"/>
      <c r="D235" s="340"/>
      <c r="E235" s="340"/>
      <c r="F235" s="340"/>
      <c r="G235" s="340"/>
      <c r="H235" s="340"/>
      <c r="I235" s="340"/>
      <c r="J235" s="340"/>
      <c r="K235" s="340"/>
      <c r="L235" s="340"/>
      <c r="M235" s="340"/>
      <c r="N235" s="341"/>
      <c r="BP235" s="2" t="s">
        <v>44</v>
      </c>
      <c r="BR235" s="2" t="s">
        <v>50</v>
      </c>
    </row>
    <row r="236" spans="1:81" ht="30" customHeight="1">
      <c r="A236" s="356" t="s">
        <v>1158</v>
      </c>
      <c r="B236" s="765" t="s">
        <v>1163</v>
      </c>
      <c r="C236" s="765"/>
      <c r="D236" s="765"/>
      <c r="E236" s="765"/>
      <c r="F236" s="765"/>
      <c r="G236" s="765"/>
      <c r="H236" s="765"/>
      <c r="I236" s="765"/>
      <c r="J236" s="765"/>
      <c r="K236" s="765"/>
      <c r="L236" s="765"/>
      <c r="M236" s="357"/>
      <c r="N236" s="358" t="s">
        <v>1159</v>
      </c>
      <c r="BT236" s="2" t="s">
        <v>702</v>
      </c>
      <c r="BW236" s="2" t="s">
        <v>716</v>
      </c>
    </row>
    <row r="237" spans="1:81">
      <c r="A237" s="359"/>
      <c r="B237" s="31"/>
      <c r="C237" s="31"/>
      <c r="D237" s="31"/>
      <c r="E237" s="31"/>
      <c r="F237" s="31"/>
      <c r="G237" s="31"/>
      <c r="H237" s="31"/>
      <c r="I237" s="31"/>
      <c r="J237" s="31"/>
      <c r="K237" s="31"/>
      <c r="L237" s="31"/>
      <c r="M237" s="31"/>
      <c r="N237" s="360"/>
      <c r="BT237" s="2" t="s">
        <v>703</v>
      </c>
    </row>
    <row r="238" spans="1:81" ht="14.4" customHeight="1">
      <c r="A238" s="359"/>
      <c r="B238" s="31"/>
      <c r="C238" s="31"/>
      <c r="D238" s="31"/>
      <c r="E238" s="31"/>
      <c r="F238" s="31"/>
      <c r="G238" s="31"/>
      <c r="H238" s="31"/>
      <c r="I238" s="31"/>
      <c r="J238" s="31"/>
      <c r="K238" s="31"/>
      <c r="L238" s="31"/>
      <c r="M238" s="31"/>
      <c r="N238" s="360"/>
      <c r="BT238" s="2" t="s">
        <v>704</v>
      </c>
    </row>
    <row r="239" spans="1:81">
      <c r="A239" s="359"/>
      <c r="B239" s="31"/>
      <c r="C239" s="31"/>
      <c r="D239" s="31"/>
      <c r="E239" s="31"/>
      <c r="F239" s="31"/>
      <c r="G239" s="31"/>
      <c r="H239" s="31"/>
      <c r="I239" s="31"/>
      <c r="J239" s="31"/>
      <c r="K239" s="31"/>
      <c r="L239" s="31"/>
      <c r="M239" s="31"/>
      <c r="N239" s="360"/>
      <c r="BT239" s="2" t="s">
        <v>705</v>
      </c>
    </row>
    <row r="240" spans="1:81">
      <c r="A240" s="359"/>
      <c r="B240" s="31"/>
      <c r="C240" s="31"/>
      <c r="D240" s="31"/>
      <c r="E240" s="31"/>
      <c r="F240" s="31"/>
      <c r="G240" s="31"/>
      <c r="H240" s="31"/>
      <c r="I240" s="31"/>
      <c r="J240" s="31"/>
      <c r="K240" s="31"/>
      <c r="L240" s="31"/>
      <c r="M240" s="31"/>
      <c r="N240" s="360"/>
      <c r="BT240" s="2" t="s">
        <v>706</v>
      </c>
    </row>
    <row r="241" spans="1:78" ht="15.6" customHeight="1">
      <c r="A241" s="359"/>
      <c r="B241" s="541" t="s">
        <v>747</v>
      </c>
      <c r="C241" s="541"/>
      <c r="D241" s="541"/>
      <c r="E241" s="541"/>
      <c r="F241" s="541"/>
      <c r="G241" s="541"/>
      <c r="H241" s="541"/>
      <c r="I241" s="541"/>
      <c r="J241" s="541"/>
      <c r="K241" s="541"/>
      <c r="L241" s="541"/>
      <c r="M241" s="541"/>
      <c r="N241" s="360"/>
    </row>
    <row r="242" spans="1:78" ht="19.95" customHeight="1">
      <c r="A242" s="359"/>
      <c r="B242" s="541"/>
      <c r="C242" s="541"/>
      <c r="D242" s="541"/>
      <c r="E242" s="541"/>
      <c r="F242" s="541"/>
      <c r="G242" s="541"/>
      <c r="H242" s="541"/>
      <c r="I242" s="541"/>
      <c r="J242" s="541"/>
      <c r="K242" s="541"/>
      <c r="L242" s="541"/>
      <c r="M242" s="541"/>
      <c r="N242" s="360"/>
      <c r="BT242" s="2" t="str">
        <f>CONCATENATE(BW242,BX242,BY242,BZ242)</f>
        <v>MERIT ENTRY - "We can offer amnesty to children born to illegal migrant parents after they show merit."</v>
      </c>
      <c r="BV242" s="49" t="s">
        <v>3</v>
      </c>
      <c r="BW242" s="2" t="str">
        <f>IF($BT$224=BV$224,BE$167,IF($BT$224=BW$224,BE$168,IF($BT$224=BX$224,BE$169,IF($BT$224=BY$224,BE$170,IF($BT$224=BZ$224,BE$172,IF($BT$224=CA$224,BE$173,""))))))</f>
        <v>MERIT ENTRY</v>
      </c>
      <c r="BX242" s="49" t="s">
        <v>727</v>
      </c>
      <c r="BY242" s="2" t="str">
        <f>IF($BT$224=BW$224,BE$175,IF($BT$224=BX$224,BE$176,IF($BT$224=BY$224,BE$177,IF($BT$224=BZ$224,BE$178,IF($BT$224=CA$224,BE$179,IF($BT$224=CB$224,BE$180,""))))))</f>
        <v>We can offer amnesty to children born to illegal migrant parents after they show merit</v>
      </c>
      <c r="BZ242" s="2" t="s">
        <v>726</v>
      </c>
    </row>
    <row r="243" spans="1:78" ht="19.95" customHeight="1" thickBot="1">
      <c r="A243" s="359"/>
      <c r="B243" s="541"/>
      <c r="C243" s="541"/>
      <c r="D243" s="541"/>
      <c r="E243" s="541"/>
      <c r="F243" s="541"/>
      <c r="G243" s="541"/>
      <c r="H243" s="541"/>
      <c r="I243" s="541"/>
      <c r="J243" s="541"/>
      <c r="K243" s="541"/>
      <c r="L243" s="541"/>
      <c r="M243" s="541"/>
      <c r="N243" s="360"/>
      <c r="BU243" s="2">
        <f>IF($H244=$BT$236,BW$269,IF($H244=$BT$237,BX$269,IF($H244=$BT$238,BY$269,IF($H244=$BT$239,BZ$269,IF($H$1=$BT$240,CA$269,0)))))</f>
        <v>0</v>
      </c>
    </row>
    <row r="244" spans="1:78" ht="19.95" customHeight="1" thickBot="1">
      <c r="A244" s="359"/>
      <c r="B244" s="154" t="s">
        <v>707</v>
      </c>
      <c r="C244" s="31"/>
      <c r="D244" s="31"/>
      <c r="E244" s="31"/>
      <c r="F244" s="31"/>
      <c r="G244" s="31"/>
      <c r="H244" s="459"/>
      <c r="I244" s="460"/>
      <c r="J244" s="460"/>
      <c r="K244" s="460"/>
      <c r="L244" s="460"/>
      <c r="M244" s="461"/>
      <c r="N244" s="360"/>
    </row>
    <row r="245" spans="1:78" ht="19.95" customHeight="1">
      <c r="A245" s="359"/>
      <c r="B245" s="462" t="str">
        <f>IF($BQ$224&lt;10,$BW$236,BT242)</f>
        <v>COMPLETE THE ITEMS ABOVE TO SEE RESULTS HERE.</v>
      </c>
      <c r="C245" s="462"/>
      <c r="D245" s="462"/>
      <c r="E245" s="462"/>
      <c r="F245" s="462"/>
      <c r="G245" s="462"/>
      <c r="H245" s="462"/>
      <c r="I245" s="462"/>
      <c r="J245" s="462"/>
      <c r="K245" s="462"/>
      <c r="L245" s="462"/>
      <c r="M245" s="462"/>
      <c r="N245" s="360"/>
      <c r="BT245" s="2" t="str">
        <f t="shared" ref="BT245" si="6">CONCATENATE(BW245,BX245,BY245,BZ245)</f>
        <v>LEFTIST  ALARMIST HOAX - "We admit it is possible human activity contributes to some climate change, but trust nature to correct it."</v>
      </c>
      <c r="BV245" s="49" t="s">
        <v>3</v>
      </c>
      <c r="BW245" s="2" t="str">
        <f>IF($BT$224=BV$224,BF$167,IF($BT$224=BW$224,BF$168,IF($BT$224=BX$224,BF$169,IF($BT$224=BY$224,BF$170,IF($BT$224=BZ$224,BF$172,IF($BT$224=CA$224,BF$173,""))))))</f>
        <v>LEFTIST  ALARMIST HOAX</v>
      </c>
      <c r="BX245" s="49" t="s">
        <v>727</v>
      </c>
      <c r="BY245" s="2" t="str">
        <f>IF($BT$224=BW$224,BF$175,IF($BT$224=BX$224,BF$176,IF($BT$224=BY$224,BF$177,IF($BT$224=BZ$224,BF$178,IF($BT$224=CA$224,BF$179,IF($BT$224=CB$224,BF$180,""))))))</f>
        <v>We admit it is possible human activity contributes to some climate change, but trust nature to correct it</v>
      </c>
      <c r="BZ245" s="2" t="s">
        <v>726</v>
      </c>
    </row>
    <row r="246" spans="1:78" ht="19.95" customHeight="1" thickBot="1">
      <c r="A246" s="359"/>
      <c r="B246" s="462"/>
      <c r="C246" s="462"/>
      <c r="D246" s="462"/>
      <c r="E246" s="462"/>
      <c r="F246" s="462"/>
      <c r="G246" s="462"/>
      <c r="H246" s="462"/>
      <c r="I246" s="462"/>
      <c r="J246" s="462"/>
      <c r="K246" s="462"/>
      <c r="L246" s="462"/>
      <c r="M246" s="462"/>
      <c r="N246" s="360"/>
      <c r="BU246" s="2">
        <f>IF($H247=$BT$236,BW$269,IF($H247=$BT$237,BX$269,IF($H247=$BT$238,BY$269,IF($H247=$BT$239,BZ$269,IF($H$1=$BT$240,CA$269,0)))))</f>
        <v>0</v>
      </c>
    </row>
    <row r="247" spans="1:78" ht="19.95" customHeight="1" thickBot="1">
      <c r="A247" s="359"/>
      <c r="B247" s="154" t="s">
        <v>710</v>
      </c>
      <c r="C247" s="156"/>
      <c r="D247" s="156"/>
      <c r="E247" s="156"/>
      <c r="F247" s="156"/>
      <c r="G247" s="156"/>
      <c r="H247" s="459"/>
      <c r="I247" s="460"/>
      <c r="J247" s="460"/>
      <c r="K247" s="460"/>
      <c r="L247" s="460"/>
      <c r="M247" s="461"/>
      <c r="N247" s="360"/>
    </row>
    <row r="248" spans="1:78" ht="19.95" customHeight="1">
      <c r="A248" s="359"/>
      <c r="B248" s="462" t="str">
        <f>IF($BQ$224&lt;10,$BW$236,BT245)</f>
        <v>COMPLETE THE ITEMS ABOVE TO SEE RESULTS HERE.</v>
      </c>
      <c r="C248" s="462"/>
      <c r="D248" s="462"/>
      <c r="E248" s="462"/>
      <c r="F248" s="462"/>
      <c r="G248" s="462"/>
      <c r="H248" s="462"/>
      <c r="I248" s="462"/>
      <c r="J248" s="462"/>
      <c r="K248" s="462"/>
      <c r="L248" s="462"/>
      <c r="M248" s="462"/>
      <c r="N248" s="360"/>
      <c r="BT248" s="2" t="str">
        <f t="shared" ref="BT248" si="7">CONCATENATE(BW248,BX248,BY248,BZ248)</f>
        <v>UNRESTRICTED  GUN RIGHTS - "We need to protect gun rights by dealing with the few individuals most irresponsible with guns."</v>
      </c>
      <c r="BV248" s="49" t="s">
        <v>3</v>
      </c>
      <c r="BW248" s="2" t="str">
        <f>IF($BT$224=BV$224,BG$167,IF($BT$224=BW$224,BG$168,IF($BT$224=BX$224,BG$169,IF($BT$224=BY$224,BG$170,IF($BT$224=BZ$224,BG$172,IF($BT$224=CA$224,BG$173,""))))))</f>
        <v>UNRESTRICTED  GUN RIGHTS</v>
      </c>
      <c r="BX248" s="49" t="s">
        <v>727</v>
      </c>
      <c r="BY248" s="2" t="str">
        <f>IF($BT$224=BW$224,BG$175,IF($BT$224=BX$224,BG$176,IF($BT$224=BY$224,BG$177,IF($BT$224=BZ$224,BG$178,IF($BT$224=CA$224,BG$179,IF($BT$224=CB$224,BG$180,""))))))</f>
        <v>We need to protect gun rights by dealing with the few individuals most irresponsible with guns</v>
      </c>
      <c r="BZ248" s="2" t="s">
        <v>726</v>
      </c>
    </row>
    <row r="249" spans="1:78" ht="19.95" customHeight="1" thickBot="1">
      <c r="A249" s="359"/>
      <c r="B249" s="462"/>
      <c r="C249" s="462"/>
      <c r="D249" s="462"/>
      <c r="E249" s="462"/>
      <c r="F249" s="462"/>
      <c r="G249" s="462"/>
      <c r="H249" s="462"/>
      <c r="I249" s="462"/>
      <c r="J249" s="462"/>
      <c r="K249" s="462"/>
      <c r="L249" s="462"/>
      <c r="M249" s="462"/>
      <c r="N249" s="360"/>
      <c r="BU249" s="2">
        <f>IF($H250=$BT$236,BW$269,IF($H250=$BT$237,BX$269,IF($H250=$BT$238,BY$269,IF($H250=$BT$239,BZ$269,IF($H$1=$BT$240,CA$269,0)))))</f>
        <v>0</v>
      </c>
    </row>
    <row r="250" spans="1:78" ht="19.95" customHeight="1" thickBot="1">
      <c r="A250" s="359"/>
      <c r="B250" s="154" t="s">
        <v>715</v>
      </c>
      <c r="C250" s="156"/>
      <c r="D250" s="156"/>
      <c r="E250" s="156"/>
      <c r="F250" s="156"/>
      <c r="G250" s="156"/>
      <c r="H250" s="459"/>
      <c r="I250" s="460"/>
      <c r="J250" s="460"/>
      <c r="K250" s="460"/>
      <c r="L250" s="460"/>
      <c r="M250" s="461"/>
      <c r="N250" s="360"/>
    </row>
    <row r="251" spans="1:78" ht="19.95" customHeight="1">
      <c r="A251" s="359"/>
      <c r="B251" s="462" t="str">
        <f>IF($BQ$224&lt;10,$BW$236,BT248)</f>
        <v>COMPLETE THE ITEMS ABOVE TO SEE RESULTS HERE.</v>
      </c>
      <c r="C251" s="462"/>
      <c r="D251" s="462"/>
      <c r="E251" s="462"/>
      <c r="F251" s="462"/>
      <c r="G251" s="462"/>
      <c r="H251" s="462"/>
      <c r="I251" s="462"/>
      <c r="J251" s="462"/>
      <c r="K251" s="462"/>
      <c r="L251" s="462"/>
      <c r="M251" s="462"/>
      <c r="N251" s="360"/>
      <c r="BT251" s="2" t="str">
        <f t="shared" ref="BT251" si="8">CONCATENATE(BW251,BX251,BY251,BZ251)</f>
        <v>ONLY IF LIFE OF MOTHER AT RISK - "We need to protect the unborn by allowing only rare exceptions like in cases of rape and incest."</v>
      </c>
      <c r="BV251" s="49" t="s">
        <v>3</v>
      </c>
      <c r="BW251" s="2" t="str">
        <f>IF($BT$224=BV$224,APE$167,IF($BT$224=BW$224,BH$168,IF($BT$224=BX$224,BH$169,IF($BT$224=BY$224,BH$170,IF($BT$224=BZ$224,BH$172,IF($BT$224=CA$224,BH$173,""))))))</f>
        <v>ONLY IF LIFE OF MOTHER AT RISK</v>
      </c>
      <c r="BX251" s="49" t="s">
        <v>727</v>
      </c>
      <c r="BY251" s="2" t="str">
        <f>IF($BT$224=BW$224,BH$175,IF($BT$224=BX$224,BH$176,IF($BT$224=BY$224,BH$177,IF($BT$224=BZ$224,BH$178,IF($BT$224=CA$224,BH$179,IF($BT$224=CB$224,BH$180,""))))))</f>
        <v>We need to protect the unborn by allowing only rare exceptions like in cases of rape and incest</v>
      </c>
      <c r="BZ251" s="2" t="s">
        <v>726</v>
      </c>
    </row>
    <row r="252" spans="1:78" ht="19.95" customHeight="1" thickBot="1">
      <c r="A252" s="359"/>
      <c r="B252" s="462"/>
      <c r="C252" s="462"/>
      <c r="D252" s="462"/>
      <c r="E252" s="462"/>
      <c r="F252" s="462"/>
      <c r="G252" s="462"/>
      <c r="H252" s="462"/>
      <c r="I252" s="462"/>
      <c r="J252" s="462"/>
      <c r="K252" s="462"/>
      <c r="L252" s="462"/>
      <c r="M252" s="462"/>
      <c r="N252" s="360"/>
      <c r="BU252" s="2">
        <f>IF($H253=$BT$236,BW$269,IF($H253=$BT$237,BX$269,IF($H253=$BT$238,BY$269,IF($H253=$BT$239,BZ$269,IF($H$1=$BT$240,CA$269,0)))))</f>
        <v>0</v>
      </c>
    </row>
    <row r="253" spans="1:78" ht="19.95" customHeight="1" thickBot="1">
      <c r="A253" s="359"/>
      <c r="B253" s="154" t="s">
        <v>714</v>
      </c>
      <c r="C253" s="156"/>
      <c r="D253" s="156"/>
      <c r="E253" s="156"/>
      <c r="F253" s="156"/>
      <c r="G253" s="156"/>
      <c r="H253" s="459"/>
      <c r="I253" s="460"/>
      <c r="J253" s="460"/>
      <c r="K253" s="460"/>
      <c r="L253" s="460"/>
      <c r="M253" s="461"/>
      <c r="N253" s="360"/>
    </row>
    <row r="254" spans="1:78" ht="19.95" customHeight="1">
      <c r="A254" s="359"/>
      <c r="B254" s="462" t="str">
        <f>IF($BQ$224&lt;10,$BW$236,BT251)</f>
        <v>COMPLETE THE ITEMS ABOVE TO SEE RESULTS HERE.</v>
      </c>
      <c r="C254" s="462"/>
      <c r="D254" s="462"/>
      <c r="E254" s="462"/>
      <c r="F254" s="462"/>
      <c r="G254" s="462"/>
      <c r="H254" s="462"/>
      <c r="I254" s="462"/>
      <c r="J254" s="462"/>
      <c r="K254" s="462"/>
      <c r="L254" s="462"/>
      <c r="M254" s="462"/>
      <c r="N254" s="360"/>
      <c r="BT254" s="2" t="str">
        <f t="shared" ref="BT254" si="9">CONCATENATE(BW254,BX254,BY254,BZ254)</f>
        <v>PRIVATE INSURANCE - "We need to replace Obama-Care with a national or state level health exchange providing better choices."</v>
      </c>
      <c r="BV254" s="49" t="s">
        <v>3</v>
      </c>
      <c r="BW254" s="2" t="str">
        <f>IF($BT$224=BV$224,BI$167,IF($BT$224=BW$224,BI$168,IF($BT$224=BX$224,BI$169,IF($BT$224=BY$224,BI$170,IF($BT$224=BZ$224,BI$172,IF($BT$224=CA$224,BI$173,""))))))</f>
        <v>PRIVATE INSURANCE</v>
      </c>
      <c r="BX254" s="49" t="s">
        <v>727</v>
      </c>
      <c r="BY254" s="2" t="str">
        <f>IF($BT$224=BW$224,BI$175,IF($BT$224=BX$224,BI$176,IF($BT$224=BY$224,BI$177,IF($BT$224=BZ$224,BI$178,IF($BT$224=CA$224,BI$179,IF($BT$224=CB$224,BI$180,""))))))</f>
        <v>We need to replace Obama-Care with a national or state level health exchange providing better choices</v>
      </c>
      <c r="BZ254" s="2" t="s">
        <v>726</v>
      </c>
    </row>
    <row r="255" spans="1:78" ht="19.95" customHeight="1" thickBot="1">
      <c r="A255" s="359"/>
      <c r="B255" s="462"/>
      <c r="C255" s="462"/>
      <c r="D255" s="462"/>
      <c r="E255" s="462"/>
      <c r="F255" s="462"/>
      <c r="G255" s="462"/>
      <c r="H255" s="462"/>
      <c r="I255" s="462"/>
      <c r="J255" s="462"/>
      <c r="K255" s="462"/>
      <c r="L255" s="462"/>
      <c r="M255" s="462"/>
      <c r="N255" s="360"/>
      <c r="BU255" s="2">
        <f>IF($H256=$BT$236,BW$269,IF($H256=$BT$237,BX$269,IF($H256=$BT$238,BY$269,IF($H256=$BT$239,BZ$269,IF($H$1=$BT$240,CA$269,0)))))</f>
        <v>0</v>
      </c>
    </row>
    <row r="256" spans="1:78" ht="19.95" customHeight="1" thickBot="1">
      <c r="A256" s="359"/>
      <c r="B256" s="154" t="s">
        <v>713</v>
      </c>
      <c r="C256" s="156"/>
      <c r="D256" s="156"/>
      <c r="E256" s="156"/>
      <c r="F256" s="156"/>
      <c r="G256" s="156"/>
      <c r="H256" s="459"/>
      <c r="I256" s="460"/>
      <c r="J256" s="460"/>
      <c r="K256" s="460"/>
      <c r="L256" s="460"/>
      <c r="M256" s="461"/>
      <c r="N256" s="360"/>
    </row>
    <row r="257" spans="1:79" ht="19.95" customHeight="1">
      <c r="A257" s="359"/>
      <c r="B257" s="462" t="str">
        <f>IF($BQ$224&lt;10,$BW$236,BT254)</f>
        <v>COMPLETE THE ITEMS ABOVE TO SEE RESULTS HERE.</v>
      </c>
      <c r="C257" s="462"/>
      <c r="D257" s="462"/>
      <c r="E257" s="462"/>
      <c r="F257" s="462"/>
      <c r="G257" s="462"/>
      <c r="H257" s="462"/>
      <c r="I257" s="462"/>
      <c r="J257" s="462"/>
      <c r="K257" s="462"/>
      <c r="L257" s="462"/>
      <c r="M257" s="462"/>
      <c r="N257" s="360"/>
      <c r="BT257" s="2" t="str">
        <f t="shared" ref="BT257" si="10">CONCATENATE(BW257,BX257,BY257,BZ257)</f>
        <v>MAKE AMERICA SAFE AGAIN - "We need to keep our communities safe by enabling individuals released from custody to better succeed."</v>
      </c>
      <c r="BV257" s="49" t="s">
        <v>3</v>
      </c>
      <c r="BW257" s="2" t="str">
        <f>IF($BT$224=BV$224,BJ$167,IF($BT$224=BW$224,BJ$168,IF($BT$224=BX$224,BJ$169,IF($BT$224=BY$224,BJ$170,IF($BT$224=BZ$224,BJ$172,IF($BT$224=CA$224,BJ$173,""))))))</f>
        <v>MAKE AMERICA SAFE AGAIN</v>
      </c>
      <c r="BX257" s="49" t="s">
        <v>727</v>
      </c>
      <c r="BY257" s="2" t="str">
        <f>IF($BT$224=BW$224,BJ$175,IF($BT$224=BX$224,BJ$176,IF($BT$224=BY$224,BJ$177,IF($BT$224=BZ$224,BJ$178,IF($BT$224=CA$224,BJ$179,IF($BT$224=CB$224,BJ$180,""))))))</f>
        <v>We need to keep our communities safe by enabling individuals released from custody to better succeed</v>
      </c>
      <c r="BZ257" s="2" t="s">
        <v>726</v>
      </c>
    </row>
    <row r="258" spans="1:79" ht="19.95" customHeight="1" thickBot="1">
      <c r="A258" s="359"/>
      <c r="B258" s="462"/>
      <c r="C258" s="462"/>
      <c r="D258" s="462"/>
      <c r="E258" s="462"/>
      <c r="F258" s="462"/>
      <c r="G258" s="462"/>
      <c r="H258" s="462"/>
      <c r="I258" s="462"/>
      <c r="J258" s="462"/>
      <c r="K258" s="462"/>
      <c r="L258" s="462"/>
      <c r="M258" s="462"/>
      <c r="N258" s="360"/>
      <c r="BU258" s="2">
        <f>IF($H259=$BT$236,BW$269,IF($H259=$BT$237,BX$269,IF($H259=$BT$238,BY$269,IF($H259=$BT$239,BZ$269,IF($H$1=$BT$240,CA$269,0)))))</f>
        <v>0</v>
      </c>
    </row>
    <row r="259" spans="1:79" ht="19.95" customHeight="1" thickBot="1">
      <c r="A259" s="359"/>
      <c r="B259" s="154" t="s">
        <v>708</v>
      </c>
      <c r="C259" s="156"/>
      <c r="D259" s="156"/>
      <c r="E259" s="156"/>
      <c r="F259" s="156"/>
      <c r="G259" s="156"/>
      <c r="H259" s="459"/>
      <c r="I259" s="460"/>
      <c r="J259" s="460"/>
      <c r="K259" s="460"/>
      <c r="L259" s="460"/>
      <c r="M259" s="461"/>
      <c r="N259" s="360"/>
    </row>
    <row r="260" spans="1:79" ht="19.95" customHeight="1">
      <c r="A260" s="359"/>
      <c r="B260" s="462" t="str">
        <f>IF($BQ$224&lt;10,$BW$236,BT257)</f>
        <v>COMPLETE THE ITEMS ABOVE TO SEE RESULTS HERE.</v>
      </c>
      <c r="C260" s="462"/>
      <c r="D260" s="462"/>
      <c r="E260" s="462"/>
      <c r="F260" s="462"/>
      <c r="G260" s="462"/>
      <c r="H260" s="462"/>
      <c r="I260" s="462"/>
      <c r="J260" s="462"/>
      <c r="K260" s="462"/>
      <c r="L260" s="462"/>
      <c r="M260" s="462"/>
      <c r="N260" s="360"/>
      <c r="BT260" s="2" t="str">
        <f t="shared" ref="BT260" si="11">CONCATENATE(BW260,BX260,BY260,BZ260)</f>
        <v>LAISSEZ FAIRE MARKET - "We need a free market to produce the goods and services we all need, with minimal state regulation to keep markets fair for all."</v>
      </c>
      <c r="BV260" s="49" t="s">
        <v>3</v>
      </c>
      <c r="BW260" s="2" t="str">
        <f>IF($BT$224=BV$224,ASE$167,IF($BT$224=BW$224,BK$168,IF($BT$224=BX$224,BK$169,IF($BT$224=BY$224,BK$170,IF($BT$224=BZ$224,BK$172,IF($BT$224=CA$224,BK$173,""))))))</f>
        <v>LAISSEZ FAIRE MARKET</v>
      </c>
      <c r="BX260" s="49" t="s">
        <v>727</v>
      </c>
      <c r="BY260" s="2" t="str">
        <f>IF($BT$224=BW$224,BK$175,IF($BT$224=BX$224,BK$176,IF($BT$224=BY$224,BK$177,IF($BT$224=BZ$224,BK$178,IF($BT$224=CA$224,BK$179,IF($BT$224=CB$224,BK$180,""))))))</f>
        <v>We need a free market to produce the goods and services we all need, with minimal state regulation to keep markets fair for all</v>
      </c>
      <c r="BZ260" s="2" t="s">
        <v>726</v>
      </c>
    </row>
    <row r="261" spans="1:79" ht="19.95" customHeight="1" thickBot="1">
      <c r="A261" s="359"/>
      <c r="B261" s="462"/>
      <c r="C261" s="462"/>
      <c r="D261" s="462"/>
      <c r="E261" s="462"/>
      <c r="F261" s="462"/>
      <c r="G261" s="462"/>
      <c r="H261" s="462"/>
      <c r="I261" s="462"/>
      <c r="J261" s="462"/>
      <c r="K261" s="462"/>
      <c r="L261" s="462"/>
      <c r="M261" s="462"/>
      <c r="N261" s="360"/>
      <c r="BU261" s="2">
        <f>IF($H262=$BT$236,BW$269,IF($H262=$BT$237,BX$269,IF($H262=$BT$238,BY$269,IF($H262=$BT$239,BZ$269,IF($H$1=$BT$240,CA$269,0)))))</f>
        <v>0</v>
      </c>
    </row>
    <row r="262" spans="1:79" ht="19.95" customHeight="1" thickBot="1">
      <c r="A262" s="359"/>
      <c r="B262" s="154" t="s">
        <v>712</v>
      </c>
      <c r="C262" s="156"/>
      <c r="D262" s="156"/>
      <c r="E262" s="156"/>
      <c r="F262" s="156"/>
      <c r="G262" s="156"/>
      <c r="H262" s="459"/>
      <c r="I262" s="460"/>
      <c r="J262" s="460"/>
      <c r="K262" s="460"/>
      <c r="L262" s="460"/>
      <c r="M262" s="461"/>
      <c r="N262" s="360"/>
    </row>
    <row r="263" spans="1:79" ht="19.95" customHeight="1">
      <c r="A263" s="359"/>
      <c r="B263" s="462" t="str">
        <f>IF($BQ$224&lt;10,$BW$236,BT260)</f>
        <v>COMPLETE THE ITEMS ABOVE TO SEE RESULTS HERE.</v>
      </c>
      <c r="C263" s="462"/>
      <c r="D263" s="462"/>
      <c r="E263" s="462"/>
      <c r="F263" s="462"/>
      <c r="G263" s="462"/>
      <c r="H263" s="462"/>
      <c r="I263" s="462"/>
      <c r="J263" s="462"/>
      <c r="K263" s="462"/>
      <c r="L263" s="462"/>
      <c r="M263" s="462"/>
      <c r="N263" s="360"/>
      <c r="BT263" s="2" t="str">
        <f t="shared" ref="BT263" si="12">CONCATENATE(BW263,BX263,BY263,BZ263)</f>
        <v>PERSONAL YET RARE - "We need to celebrate the vast improvements in racial relationships and focus less on a past we cannot change."</v>
      </c>
      <c r="BV263" s="49" t="s">
        <v>3</v>
      </c>
      <c r="BW263" s="2" t="str">
        <f>IF($BT$224=BV$224,BL$167,IF($BT$224=BW$224,BL$168,IF($BT$224=BX$224,BL$169,IF($BT$224=BY$224,BL$170,IF($BT$224=BZ$224,BL$172,IF($BT$224=CA$224,BL$173,""))))))</f>
        <v>PERSONAL YET RARE</v>
      </c>
      <c r="BX263" s="49" t="s">
        <v>727</v>
      </c>
      <c r="BY263" s="2" t="str">
        <f>IF($BT$224=BW$224,BL$175,IF($BT$224=BX$224,BL$176,IF($BT$224=BY$224,BL$177,IF($BT$224=BZ$224,BL$178,IF($BT$224=CA$224,BL$179,IF($BT$224=CB$224,BL$180,""))))))</f>
        <v>We need to celebrate the vast improvements in racial relationships and focus less on a past we cannot change</v>
      </c>
      <c r="BZ263" s="2" t="s">
        <v>726</v>
      </c>
    </row>
    <row r="264" spans="1:79" ht="19.95" customHeight="1" thickBot="1">
      <c r="A264" s="359"/>
      <c r="B264" s="462"/>
      <c r="C264" s="462"/>
      <c r="D264" s="462"/>
      <c r="E264" s="462"/>
      <c r="F264" s="462"/>
      <c r="G264" s="462"/>
      <c r="H264" s="462"/>
      <c r="I264" s="462"/>
      <c r="J264" s="462"/>
      <c r="K264" s="462"/>
      <c r="L264" s="462"/>
      <c r="M264" s="462"/>
      <c r="N264" s="360"/>
      <c r="BU264" s="2">
        <f>IF($H265=$BT$236,BW$269,IF($H265=$BT$237,BX$269,IF($H265=$BT$238,BY$269,IF($H265=$BT$239,BZ$269,IF($H$1=$BT$240,CA$269,0)))))</f>
        <v>0</v>
      </c>
    </row>
    <row r="265" spans="1:79" ht="19.95" customHeight="1" thickBot="1">
      <c r="A265" s="359"/>
      <c r="B265" s="154" t="s">
        <v>711</v>
      </c>
      <c r="C265" s="156"/>
      <c r="D265" s="156"/>
      <c r="E265" s="156"/>
      <c r="F265" s="156"/>
      <c r="G265" s="156"/>
      <c r="H265" s="459"/>
      <c r="I265" s="460"/>
      <c r="J265" s="460"/>
      <c r="K265" s="460"/>
      <c r="L265" s="460"/>
      <c r="M265" s="461"/>
      <c r="N265" s="360"/>
    </row>
    <row r="266" spans="1:79" ht="19.95" customHeight="1">
      <c r="A266" s="359"/>
      <c r="B266" s="462" t="str">
        <f>IF($BQ$224&lt;10,$BW$236,BT263)</f>
        <v>COMPLETE THE ITEMS ABOVE TO SEE RESULTS HERE.</v>
      </c>
      <c r="C266" s="462"/>
      <c r="D266" s="462"/>
      <c r="E266" s="462"/>
      <c r="F266" s="462"/>
      <c r="G266" s="462"/>
      <c r="H266" s="462"/>
      <c r="I266" s="462"/>
      <c r="J266" s="462"/>
      <c r="K266" s="462"/>
      <c r="L266" s="462"/>
      <c r="M266" s="462"/>
      <c r="N266" s="360"/>
      <c r="BT266" s="2" t="str">
        <f>CONCATENATE(BW266,BX266,BY266)</f>
        <v xml:space="preserve">You show insignificant correlation between your estimated psychosocial orientation and political views. </v>
      </c>
      <c r="BV266" s="49"/>
      <c r="BW266" s="2" t="s">
        <v>725</v>
      </c>
      <c r="BX266" s="2" t="str">
        <f>IF(AND(BU268&gt;=CA270,BU268&lt;CA269),CA268,IF(AND(BU268&gt;=BZ270,BU268&lt;BZ269),BZ268,IF(AND(BU268&gt;=BY270,BU268&lt;BY269),BY268,IF(AND(BU268&gt;=BX270,BU268&lt;BX269),BX268,IF(AND(BU268&gt;=BW270,BU268&lt;=BW269),BW268,"")))))</f>
        <v>insignificant</v>
      </c>
      <c r="BY266" s="2" t="s">
        <v>755</v>
      </c>
    </row>
    <row r="267" spans="1:79" ht="19.95" customHeight="1">
      <c r="A267" s="359"/>
      <c r="B267" s="462"/>
      <c r="C267" s="462"/>
      <c r="D267" s="462"/>
      <c r="E267" s="462"/>
      <c r="F267" s="462"/>
      <c r="G267" s="462"/>
      <c r="H267" s="462"/>
      <c r="I267" s="462"/>
      <c r="J267" s="462"/>
      <c r="K267" s="462"/>
      <c r="L267" s="462"/>
      <c r="M267" s="462"/>
      <c r="N267" s="360"/>
    </row>
    <row r="268" spans="1:79" ht="19.95" customHeight="1">
      <c r="A268" s="359"/>
      <c r="B268" s="513" t="str">
        <f>IF($H$265="","","+")</f>
        <v/>
      </c>
      <c r="C268" s="512" t="str">
        <f>IF(H265="","ANSWER ALL ITEMS ABOVE TO SEE RESULTS HERE.",BT266)</f>
        <v>ANSWER ALL ITEMS ABOVE TO SEE RESULTS HERE.</v>
      </c>
      <c r="D268" s="512"/>
      <c r="E268" s="512"/>
      <c r="F268" s="512"/>
      <c r="G268" s="512"/>
      <c r="H268" s="512"/>
      <c r="I268" s="512"/>
      <c r="J268" s="512"/>
      <c r="K268" s="512"/>
      <c r="L268" s="512"/>
      <c r="M268" s="513" t="str">
        <f>IF($H$265="","","+")</f>
        <v/>
      </c>
      <c r="N268" s="360"/>
      <c r="BU268" s="2">
        <f>(BU243+BU246+BU249+BU252+BU255+BU258+BU261+BU264)/8</f>
        <v>0</v>
      </c>
      <c r="BW268" s="2" t="s">
        <v>720</v>
      </c>
      <c r="BX268" s="2" t="s">
        <v>721</v>
      </c>
      <c r="BY268" s="2" t="s">
        <v>722</v>
      </c>
      <c r="BZ268" s="2" t="s">
        <v>723</v>
      </c>
      <c r="CA268" s="2" t="s">
        <v>724</v>
      </c>
    </row>
    <row r="269" spans="1:79" ht="15" customHeight="1">
      <c r="A269" s="359"/>
      <c r="B269" s="513"/>
      <c r="C269" s="512"/>
      <c r="D269" s="512"/>
      <c r="E269" s="512"/>
      <c r="F269" s="512"/>
      <c r="G269" s="512"/>
      <c r="H269" s="512"/>
      <c r="I269" s="512"/>
      <c r="J269" s="512"/>
      <c r="K269" s="512"/>
      <c r="L269" s="512"/>
      <c r="M269" s="513"/>
      <c r="N269" s="360"/>
      <c r="BV269" s="49" t="s">
        <v>3</v>
      </c>
      <c r="BW269" s="150">
        <v>1</v>
      </c>
      <c r="BX269" s="150">
        <v>0.8</v>
      </c>
      <c r="BY269" s="150">
        <v>0.6</v>
      </c>
      <c r="BZ269" s="150">
        <v>0.4</v>
      </c>
      <c r="CA269" s="150">
        <v>0.2</v>
      </c>
    </row>
    <row r="270" spans="1:79" ht="15" customHeight="1">
      <c r="A270" s="359"/>
      <c r="B270" s="513"/>
      <c r="C270" s="512"/>
      <c r="D270" s="512"/>
      <c r="E270" s="512"/>
      <c r="F270" s="512"/>
      <c r="G270" s="512"/>
      <c r="H270" s="512"/>
      <c r="I270" s="512"/>
      <c r="J270" s="512"/>
      <c r="K270" s="512"/>
      <c r="L270" s="512"/>
      <c r="M270" s="513"/>
      <c r="N270" s="360"/>
      <c r="BW270" s="150">
        <f>BX269</f>
        <v>0.8</v>
      </c>
      <c r="BX270" s="150">
        <f t="shared" ref="BX270:BZ270" si="13">BY269</f>
        <v>0.6</v>
      </c>
      <c r="BY270" s="150">
        <f t="shared" si="13"/>
        <v>0.4</v>
      </c>
      <c r="BZ270" s="150">
        <f t="shared" si="13"/>
        <v>0.2</v>
      </c>
      <c r="CA270" s="150">
        <v>0</v>
      </c>
    </row>
    <row r="271" spans="1:79" ht="4.95" customHeight="1">
      <c r="A271" s="361"/>
      <c r="B271" s="364"/>
      <c r="C271" s="364"/>
      <c r="D271" s="364"/>
      <c r="E271" s="364"/>
      <c r="F271" s="364"/>
      <c r="G271" s="364"/>
      <c r="H271" s="364"/>
      <c r="I271" s="364"/>
      <c r="J271" s="364"/>
      <c r="K271" s="364"/>
      <c r="L271" s="364"/>
      <c r="M271" s="364"/>
      <c r="N271" s="363"/>
      <c r="BW271" s="150"/>
      <c r="BX271" s="150"/>
      <c r="BY271" s="150"/>
      <c r="BZ271" s="150"/>
      <c r="CA271" s="150"/>
    </row>
    <row r="272" spans="1:79" ht="30" customHeight="1">
      <c r="A272" s="356" t="s">
        <v>1158</v>
      </c>
      <c r="B272" s="765" t="s">
        <v>643</v>
      </c>
      <c r="C272" s="765"/>
      <c r="D272" s="765"/>
      <c r="E272" s="765"/>
      <c r="F272" s="765"/>
      <c r="G272" s="765"/>
      <c r="H272" s="765"/>
      <c r="I272" s="765"/>
      <c r="J272" s="765"/>
      <c r="K272" s="765"/>
      <c r="L272" s="765"/>
      <c r="M272" s="357"/>
      <c r="N272" s="358" t="s">
        <v>1159</v>
      </c>
    </row>
    <row r="273" spans="1:74">
      <c r="A273" s="359"/>
      <c r="B273" s="31"/>
      <c r="C273" s="31"/>
      <c r="D273" s="31"/>
      <c r="E273" s="31"/>
      <c r="F273" s="31"/>
      <c r="G273" s="31"/>
      <c r="H273" s="31"/>
      <c r="I273" s="31"/>
      <c r="J273" s="31"/>
      <c r="K273" s="31"/>
      <c r="L273" s="31"/>
      <c r="M273" s="31"/>
      <c r="N273" s="360"/>
      <c r="BT273" s="2" t="str">
        <f t="shared" ref="BT273" si="14">CONCATENATE(BW273,BX273)</f>
        <v/>
      </c>
      <c r="BV273" s="49" t="s">
        <v>3</v>
      </c>
    </row>
    <row r="274" spans="1:74">
      <c r="A274" s="359"/>
      <c r="B274" s="31"/>
      <c r="C274" s="31"/>
      <c r="D274" s="31"/>
      <c r="E274" s="31"/>
      <c r="F274" s="31"/>
      <c r="G274" s="31"/>
      <c r="H274" s="31"/>
      <c r="I274" s="31"/>
      <c r="J274" s="31"/>
      <c r="K274" s="31"/>
      <c r="L274" s="31"/>
      <c r="M274" s="31"/>
      <c r="N274" s="360"/>
    </row>
    <row r="275" spans="1:74">
      <c r="A275" s="359"/>
      <c r="B275" s="31"/>
      <c r="C275" s="31"/>
      <c r="D275" s="31"/>
      <c r="E275" s="31"/>
      <c r="F275" s="31"/>
      <c r="G275" s="31"/>
      <c r="H275" s="31"/>
      <c r="I275" s="31"/>
      <c r="J275" s="31"/>
      <c r="K275" s="31"/>
      <c r="L275" s="31"/>
      <c r="M275" s="31"/>
      <c r="N275" s="360"/>
    </row>
    <row r="276" spans="1:74">
      <c r="A276" s="359"/>
      <c r="B276" s="31"/>
      <c r="C276" s="31"/>
      <c r="D276" s="31"/>
      <c r="E276" s="31"/>
      <c r="F276" s="31"/>
      <c r="G276" s="31"/>
      <c r="H276" s="31"/>
      <c r="I276" s="31"/>
      <c r="J276" s="31"/>
      <c r="K276" s="31"/>
      <c r="L276" s="31"/>
      <c r="M276" s="31"/>
      <c r="N276" s="360"/>
      <c r="BT276" s="2" t="str">
        <f t="shared" ref="BT276" si="15">CONCATENATE(BW276,BX276)</f>
        <v/>
      </c>
      <c r="BV276" s="49" t="s">
        <v>3</v>
      </c>
    </row>
    <row r="277" spans="1:74">
      <c r="A277" s="359"/>
      <c r="B277" s="31"/>
      <c r="C277" s="31"/>
      <c r="D277" s="31"/>
      <c r="E277" s="31"/>
      <c r="F277" s="31"/>
      <c r="G277" s="31"/>
      <c r="H277" s="31"/>
      <c r="I277" s="31"/>
      <c r="J277" s="31"/>
      <c r="K277" s="31"/>
      <c r="L277" s="31"/>
      <c r="M277" s="31"/>
      <c r="N277" s="360"/>
    </row>
    <row r="278" spans="1:74">
      <c r="A278" s="359"/>
      <c r="B278" s="31"/>
      <c r="C278" s="31"/>
      <c r="D278" s="31"/>
      <c r="E278" s="31"/>
      <c r="F278" s="31"/>
      <c r="G278" s="31"/>
      <c r="H278" s="31"/>
      <c r="I278" s="31"/>
      <c r="J278" s="31"/>
      <c r="K278" s="31"/>
      <c r="L278" s="31"/>
      <c r="M278" s="31"/>
      <c r="N278" s="360"/>
    </row>
    <row r="279" spans="1:74">
      <c r="A279" s="359"/>
      <c r="B279" s="31"/>
      <c r="C279" s="31"/>
      <c r="D279" s="31"/>
      <c r="E279" s="31"/>
      <c r="F279" s="31"/>
      <c r="G279" s="31"/>
      <c r="H279" s="31"/>
      <c r="I279" s="31"/>
      <c r="J279" s="31"/>
      <c r="K279" s="31"/>
      <c r="L279" s="31"/>
      <c r="M279" s="31"/>
      <c r="N279" s="360"/>
      <c r="BV279" s="49" t="s">
        <v>3</v>
      </c>
    </row>
    <row r="280" spans="1:74">
      <c r="A280" s="359"/>
      <c r="B280" s="31"/>
      <c r="C280" s="31"/>
      <c r="D280" s="31"/>
      <c r="E280" s="31"/>
      <c r="F280" s="31"/>
      <c r="G280" s="31"/>
      <c r="H280" s="31"/>
      <c r="I280" s="31"/>
      <c r="J280" s="31"/>
      <c r="K280" s="31"/>
      <c r="L280" s="31"/>
      <c r="M280" s="31"/>
      <c r="N280" s="360"/>
    </row>
    <row r="281" spans="1:74">
      <c r="A281" s="359"/>
      <c r="B281" s="31"/>
      <c r="C281" s="31"/>
      <c r="D281" s="31"/>
      <c r="E281" s="31"/>
      <c r="F281" s="31"/>
      <c r="G281" s="31"/>
      <c r="H281" s="31"/>
      <c r="I281" s="31"/>
      <c r="J281" s="31"/>
      <c r="K281" s="31"/>
      <c r="L281" s="31"/>
      <c r="M281" s="31"/>
      <c r="N281" s="360"/>
    </row>
    <row r="282" spans="1:74">
      <c r="A282" s="359"/>
      <c r="B282" s="31"/>
      <c r="C282" s="31"/>
      <c r="D282" s="31"/>
      <c r="E282" s="31"/>
      <c r="F282" s="31"/>
      <c r="G282" s="31"/>
      <c r="H282" s="31"/>
      <c r="I282" s="31"/>
      <c r="J282" s="31"/>
      <c r="K282" s="31"/>
      <c r="L282" s="31"/>
      <c r="M282" s="31"/>
      <c r="N282" s="360"/>
      <c r="BV282" s="49" t="s">
        <v>3</v>
      </c>
    </row>
    <row r="283" spans="1:74">
      <c r="A283" s="359"/>
      <c r="B283" s="31"/>
      <c r="C283" s="31"/>
      <c r="D283" s="31"/>
      <c r="E283" s="31"/>
      <c r="F283" s="31"/>
      <c r="G283" s="31"/>
      <c r="H283" s="31"/>
      <c r="I283" s="31"/>
      <c r="J283" s="31"/>
      <c r="K283" s="31"/>
      <c r="L283" s="31"/>
      <c r="M283" s="31"/>
      <c r="N283" s="360"/>
    </row>
    <row r="284" spans="1:74">
      <c r="A284" s="359"/>
      <c r="B284" s="31"/>
      <c r="C284" s="31"/>
      <c r="D284" s="31"/>
      <c r="E284" s="31"/>
      <c r="F284" s="31"/>
      <c r="G284" s="31"/>
      <c r="H284" s="31"/>
      <c r="I284" s="31"/>
      <c r="J284" s="31"/>
      <c r="K284" s="31"/>
      <c r="L284" s="31"/>
      <c r="M284" s="31"/>
      <c r="N284" s="360"/>
    </row>
    <row r="285" spans="1:74">
      <c r="A285" s="359"/>
      <c r="B285" s="31"/>
      <c r="C285" s="31"/>
      <c r="D285" s="31"/>
      <c r="E285" s="31"/>
      <c r="F285" s="31"/>
      <c r="G285" s="31"/>
      <c r="H285" s="31"/>
      <c r="I285" s="31"/>
      <c r="J285" s="31"/>
      <c r="K285" s="31"/>
      <c r="L285" s="31"/>
      <c r="M285" s="31"/>
      <c r="N285" s="360"/>
      <c r="BV285" s="49" t="s">
        <v>3</v>
      </c>
    </row>
    <row r="286" spans="1:74">
      <c r="A286" s="359"/>
      <c r="B286" s="31"/>
      <c r="C286" s="31"/>
      <c r="D286" s="31"/>
      <c r="E286" s="31"/>
      <c r="F286" s="31"/>
      <c r="G286" s="31"/>
      <c r="H286" s="31"/>
      <c r="I286" s="31"/>
      <c r="J286" s="31"/>
      <c r="K286" s="31"/>
      <c r="L286" s="31"/>
      <c r="M286" s="31"/>
      <c r="N286" s="360"/>
    </row>
    <row r="287" spans="1:74">
      <c r="A287" s="359"/>
      <c r="B287" s="31"/>
      <c r="C287" s="31"/>
      <c r="D287" s="31"/>
      <c r="E287" s="31"/>
      <c r="F287" s="31"/>
      <c r="G287" s="31"/>
      <c r="H287" s="31"/>
      <c r="I287" s="31"/>
      <c r="J287" s="31"/>
      <c r="K287" s="31"/>
      <c r="L287" s="31"/>
      <c r="M287" s="31"/>
      <c r="N287" s="360"/>
    </row>
    <row r="288" spans="1:74">
      <c r="A288" s="359"/>
      <c r="B288" s="31"/>
      <c r="C288" s="31"/>
      <c r="D288" s="31"/>
      <c r="E288" s="31"/>
      <c r="F288" s="31"/>
      <c r="G288" s="31"/>
      <c r="H288" s="31"/>
      <c r="I288" s="31"/>
      <c r="J288" s="31"/>
      <c r="K288" s="31"/>
      <c r="L288" s="31"/>
      <c r="M288" s="31"/>
      <c r="N288" s="360"/>
      <c r="BV288" s="49" t="s">
        <v>3</v>
      </c>
    </row>
    <row r="289" spans="1:74">
      <c r="A289" s="359"/>
      <c r="B289" s="31"/>
      <c r="C289" s="31"/>
      <c r="D289" s="31"/>
      <c r="E289" s="31"/>
      <c r="F289" s="31"/>
      <c r="G289" s="31"/>
      <c r="H289" s="31"/>
      <c r="I289" s="31"/>
      <c r="J289" s="31"/>
      <c r="K289" s="31"/>
      <c r="L289" s="31"/>
      <c r="M289" s="31"/>
      <c r="N289" s="360"/>
    </row>
    <row r="290" spans="1:74">
      <c r="A290" s="359"/>
      <c r="B290" s="31"/>
      <c r="C290" s="31"/>
      <c r="D290" s="31"/>
      <c r="E290" s="31"/>
      <c r="F290" s="31"/>
      <c r="G290" s="31"/>
      <c r="H290" s="31"/>
      <c r="I290" s="31"/>
      <c r="J290" s="31"/>
      <c r="K290" s="31"/>
      <c r="L290" s="31"/>
      <c r="M290" s="31"/>
      <c r="N290" s="360"/>
    </row>
    <row r="291" spans="1:74">
      <c r="A291" s="359"/>
      <c r="B291" s="31"/>
      <c r="C291" s="31"/>
      <c r="D291" s="31"/>
      <c r="E291" s="31"/>
      <c r="F291" s="31"/>
      <c r="G291" s="31"/>
      <c r="H291" s="31"/>
      <c r="I291" s="31"/>
      <c r="J291" s="31"/>
      <c r="K291" s="31"/>
      <c r="L291" s="31"/>
      <c r="M291" s="31"/>
      <c r="N291" s="360"/>
      <c r="BV291" s="49" t="s">
        <v>3</v>
      </c>
    </row>
    <row r="292" spans="1:74">
      <c r="A292" s="359"/>
      <c r="B292" s="31"/>
      <c r="C292" s="31"/>
      <c r="D292" s="31"/>
      <c r="E292" s="31"/>
      <c r="F292" s="31"/>
      <c r="G292" s="31"/>
      <c r="H292" s="31"/>
      <c r="I292" s="31"/>
      <c r="J292" s="31"/>
      <c r="K292" s="31"/>
      <c r="L292" s="31"/>
      <c r="M292" s="31"/>
      <c r="N292" s="360"/>
    </row>
    <row r="293" spans="1:74">
      <c r="A293" s="359"/>
      <c r="B293" s="31"/>
      <c r="C293" s="31"/>
      <c r="D293" s="31"/>
      <c r="E293" s="31"/>
      <c r="F293" s="31"/>
      <c r="G293" s="31"/>
      <c r="H293" s="31"/>
      <c r="I293" s="31"/>
      <c r="J293" s="31"/>
      <c r="K293" s="31"/>
      <c r="L293" s="31"/>
      <c r="M293" s="31"/>
      <c r="N293" s="360"/>
    </row>
    <row r="294" spans="1:74">
      <c r="A294" s="359"/>
      <c r="B294" s="31"/>
      <c r="C294" s="31"/>
      <c r="D294" s="31"/>
      <c r="E294" s="31"/>
      <c r="F294" s="31"/>
      <c r="G294" s="31"/>
      <c r="H294" s="31"/>
      <c r="I294" s="31"/>
      <c r="J294" s="31"/>
      <c r="K294" s="31"/>
      <c r="L294" s="31"/>
      <c r="M294" s="31"/>
      <c r="N294" s="360"/>
    </row>
    <row r="295" spans="1:74">
      <c r="A295" s="359"/>
      <c r="B295" s="31"/>
      <c r="C295" s="31"/>
      <c r="D295" s="31"/>
      <c r="E295" s="31"/>
      <c r="F295" s="31"/>
      <c r="G295" s="31"/>
      <c r="H295" s="31"/>
      <c r="I295" s="31"/>
      <c r="J295" s="31"/>
      <c r="K295" s="31"/>
      <c r="L295" s="31"/>
      <c r="M295" s="31"/>
      <c r="N295" s="360"/>
    </row>
    <row r="296" spans="1:74">
      <c r="A296" s="359"/>
      <c r="B296" s="31"/>
      <c r="C296" s="31"/>
      <c r="D296" s="31"/>
      <c r="E296" s="31"/>
      <c r="F296" s="31"/>
      <c r="G296" s="31"/>
      <c r="H296" s="31"/>
      <c r="I296" s="31"/>
      <c r="J296" s="31"/>
      <c r="K296" s="31"/>
      <c r="L296" s="31"/>
      <c r="M296" s="31"/>
      <c r="N296" s="360"/>
    </row>
    <row r="297" spans="1:74">
      <c r="A297" s="359"/>
      <c r="B297" s="31"/>
      <c r="C297" s="31"/>
      <c r="D297" s="31"/>
      <c r="E297" s="31"/>
      <c r="F297" s="31"/>
      <c r="G297" s="31"/>
      <c r="H297" s="31"/>
      <c r="I297" s="31"/>
      <c r="J297" s="31"/>
      <c r="K297" s="31"/>
      <c r="L297" s="31"/>
      <c r="M297" s="31"/>
      <c r="N297" s="360"/>
    </row>
    <row r="298" spans="1:74">
      <c r="A298" s="359"/>
      <c r="B298" s="31"/>
      <c r="C298" s="31"/>
      <c r="D298" s="31"/>
      <c r="E298" s="31"/>
      <c r="F298" s="31"/>
      <c r="G298" s="31"/>
      <c r="H298" s="31"/>
      <c r="I298" s="31"/>
      <c r="J298" s="31"/>
      <c r="K298" s="31"/>
      <c r="L298" s="31"/>
      <c r="M298" s="31"/>
      <c r="N298" s="360"/>
    </row>
    <row r="299" spans="1:74">
      <c r="A299" s="359"/>
      <c r="B299" s="31"/>
      <c r="C299" s="31"/>
      <c r="D299" s="31"/>
      <c r="E299" s="31"/>
      <c r="F299" s="31"/>
      <c r="G299" s="31"/>
      <c r="H299" s="31"/>
      <c r="I299" s="31"/>
      <c r="J299" s="31"/>
      <c r="K299" s="31"/>
      <c r="L299" s="31"/>
      <c r="M299" s="31"/>
      <c r="N299" s="360"/>
    </row>
    <row r="300" spans="1:74">
      <c r="A300" s="359"/>
      <c r="B300" s="31"/>
      <c r="C300" s="31"/>
      <c r="D300" s="31"/>
      <c r="E300" s="31"/>
      <c r="F300" s="31"/>
      <c r="G300" s="31"/>
      <c r="H300" s="31"/>
      <c r="I300" s="31"/>
      <c r="J300" s="31"/>
      <c r="K300" s="31"/>
      <c r="L300" s="31"/>
      <c r="M300" s="31"/>
      <c r="N300" s="360"/>
    </row>
    <row r="301" spans="1:74">
      <c r="A301" s="359"/>
      <c r="B301" s="31"/>
      <c r="C301" s="31"/>
      <c r="D301" s="31"/>
      <c r="E301" s="31"/>
      <c r="F301" s="31"/>
      <c r="G301" s="31"/>
      <c r="H301" s="31"/>
      <c r="I301" s="31"/>
      <c r="J301" s="31"/>
      <c r="K301" s="31"/>
      <c r="L301" s="31"/>
      <c r="M301" s="31"/>
      <c r="N301" s="360"/>
    </row>
    <row r="302" spans="1:74">
      <c r="A302" s="359"/>
      <c r="B302" s="31"/>
      <c r="C302" s="31"/>
      <c r="D302" s="31"/>
      <c r="E302" s="31"/>
      <c r="F302" s="31"/>
      <c r="G302" s="31"/>
      <c r="H302" s="31"/>
      <c r="I302" s="31"/>
      <c r="J302" s="31"/>
      <c r="K302" s="31"/>
      <c r="L302" s="31"/>
      <c r="M302" s="31"/>
      <c r="N302" s="360"/>
    </row>
    <row r="303" spans="1:74">
      <c r="A303" s="359"/>
      <c r="B303" s="31"/>
      <c r="C303" s="31"/>
      <c r="D303" s="31"/>
      <c r="E303" s="31"/>
      <c r="F303" s="31"/>
      <c r="G303" s="31"/>
      <c r="H303" s="31"/>
      <c r="I303" s="31"/>
      <c r="J303" s="31"/>
      <c r="K303" s="31"/>
      <c r="L303" s="31"/>
      <c r="M303" s="31"/>
      <c r="N303" s="360"/>
    </row>
    <row r="304" spans="1:74">
      <c r="A304" s="359"/>
      <c r="B304" s="31"/>
      <c r="C304" s="31"/>
      <c r="D304" s="31"/>
      <c r="E304" s="31"/>
      <c r="F304" s="31"/>
      <c r="G304" s="31"/>
      <c r="H304" s="31"/>
      <c r="I304" s="31"/>
      <c r="J304" s="31"/>
      <c r="K304" s="31"/>
      <c r="L304" s="31"/>
      <c r="M304" s="31"/>
      <c r="N304" s="360"/>
    </row>
    <row r="305" spans="1:14">
      <c r="A305" s="359"/>
      <c r="B305" s="31"/>
      <c r="C305" s="31"/>
      <c r="D305" s="31"/>
      <c r="E305" s="31"/>
      <c r="F305" s="31"/>
      <c r="G305" s="31"/>
      <c r="H305" s="31"/>
      <c r="I305" s="31"/>
      <c r="J305" s="31"/>
      <c r="K305" s="31"/>
      <c r="L305" s="31"/>
      <c r="M305" s="31"/>
      <c r="N305" s="360"/>
    </row>
    <row r="306" spans="1:14">
      <c r="A306" s="359"/>
      <c r="B306" s="31"/>
      <c r="C306" s="31"/>
      <c r="D306" s="31"/>
      <c r="E306" s="31"/>
      <c r="F306" s="31"/>
      <c r="G306" s="31"/>
      <c r="H306" s="31"/>
      <c r="I306" s="31"/>
      <c r="J306" s="31"/>
      <c r="K306" s="31"/>
      <c r="L306" s="31"/>
      <c r="M306" s="31"/>
      <c r="N306" s="360"/>
    </row>
    <row r="307" spans="1:14">
      <c r="A307" s="359"/>
      <c r="B307" s="31"/>
      <c r="C307" s="31"/>
      <c r="D307" s="31"/>
      <c r="E307" s="31"/>
      <c r="F307" s="31"/>
      <c r="G307" s="31"/>
      <c r="H307" s="31"/>
      <c r="I307" s="31"/>
      <c r="J307" s="31"/>
      <c r="K307" s="31"/>
      <c r="L307" s="31"/>
      <c r="M307" s="31"/>
      <c r="N307" s="360"/>
    </row>
    <row r="308" spans="1:14">
      <c r="A308" s="359"/>
      <c r="B308" s="31"/>
      <c r="C308" s="31"/>
      <c r="D308" s="31"/>
      <c r="E308" s="31"/>
      <c r="F308" s="31"/>
      <c r="G308" s="31"/>
      <c r="H308" s="31"/>
      <c r="I308" s="31"/>
      <c r="J308" s="31"/>
      <c r="K308" s="31"/>
      <c r="L308" s="31"/>
      <c r="M308" s="31"/>
      <c r="N308" s="360"/>
    </row>
    <row r="309" spans="1:14">
      <c r="A309" s="359"/>
      <c r="B309" s="31"/>
      <c r="C309" s="31"/>
      <c r="D309" s="31"/>
      <c r="E309" s="31"/>
      <c r="F309" s="31"/>
      <c r="G309" s="31"/>
      <c r="H309" s="31"/>
      <c r="I309" s="31"/>
      <c r="J309" s="31"/>
      <c r="K309" s="31"/>
      <c r="L309" s="31"/>
      <c r="M309" s="31"/>
      <c r="N309" s="360"/>
    </row>
    <row r="310" spans="1:14">
      <c r="A310" s="359"/>
      <c r="B310" s="31"/>
      <c r="C310" s="31"/>
      <c r="D310" s="31"/>
      <c r="E310" s="31"/>
      <c r="F310" s="31"/>
      <c r="G310" s="31"/>
      <c r="H310" s="31"/>
      <c r="I310" s="31"/>
      <c r="J310" s="31"/>
      <c r="K310" s="31"/>
      <c r="L310" s="31"/>
      <c r="M310" s="31"/>
      <c r="N310" s="360"/>
    </row>
    <row r="311" spans="1:14">
      <c r="A311" s="359"/>
      <c r="B311" s="31"/>
      <c r="C311" s="31"/>
      <c r="D311" s="31"/>
      <c r="E311" s="31"/>
      <c r="F311" s="31"/>
      <c r="G311" s="31"/>
      <c r="H311" s="31"/>
      <c r="I311" s="31"/>
      <c r="J311" s="31"/>
      <c r="K311" s="31"/>
      <c r="L311" s="31"/>
      <c r="M311" s="31"/>
      <c r="N311" s="360"/>
    </row>
    <row r="312" spans="1:14">
      <c r="A312" s="359"/>
      <c r="B312" s="31"/>
      <c r="C312" s="31"/>
      <c r="D312" s="31"/>
      <c r="E312" s="31"/>
      <c r="F312" s="31"/>
      <c r="G312" s="31"/>
      <c r="H312" s="31"/>
      <c r="I312" s="31"/>
      <c r="J312" s="31"/>
      <c r="K312" s="31"/>
      <c r="L312" s="31"/>
      <c r="M312" s="31"/>
      <c r="N312" s="360"/>
    </row>
    <row r="313" spans="1:14">
      <c r="A313" s="359"/>
      <c r="B313" s="31"/>
      <c r="C313" s="31"/>
      <c r="D313" s="31"/>
      <c r="E313" s="31"/>
      <c r="F313" s="31"/>
      <c r="G313" s="31"/>
      <c r="H313" s="31"/>
      <c r="I313" s="31"/>
      <c r="J313" s="31"/>
      <c r="K313" s="31"/>
      <c r="L313" s="31"/>
      <c r="M313" s="31"/>
      <c r="N313" s="360"/>
    </row>
    <row r="314" spans="1:14">
      <c r="A314" s="359"/>
      <c r="B314" s="31"/>
      <c r="C314" s="31"/>
      <c r="D314" s="31"/>
      <c r="E314" s="31"/>
      <c r="F314" s="31"/>
      <c r="G314" s="31"/>
      <c r="H314" s="31"/>
      <c r="I314" s="31"/>
      <c r="J314" s="31"/>
      <c r="K314" s="31"/>
      <c r="L314" s="31"/>
      <c r="M314" s="31"/>
      <c r="N314" s="360"/>
    </row>
    <row r="315" spans="1:14">
      <c r="A315" s="359"/>
      <c r="B315" s="31"/>
      <c r="C315" s="31"/>
      <c r="D315" s="31"/>
      <c r="E315" s="31"/>
      <c r="F315" s="31"/>
      <c r="G315" s="31"/>
      <c r="H315" s="31"/>
      <c r="I315" s="31"/>
      <c r="J315" s="31"/>
      <c r="K315" s="31"/>
      <c r="L315" s="31"/>
      <c r="M315" s="31"/>
      <c r="N315" s="360"/>
    </row>
    <row r="316" spans="1:14">
      <c r="A316" s="359"/>
      <c r="B316" s="31"/>
      <c r="C316" s="31"/>
      <c r="D316" s="31"/>
      <c r="E316" s="31"/>
      <c r="F316" s="31"/>
      <c r="G316" s="31"/>
      <c r="H316" s="31"/>
      <c r="I316" s="31"/>
      <c r="J316" s="31"/>
      <c r="K316" s="31"/>
      <c r="L316" s="31"/>
      <c r="M316" s="31"/>
      <c r="N316" s="360"/>
    </row>
    <row r="317" spans="1:14">
      <c r="A317" s="359"/>
      <c r="B317" s="31"/>
      <c r="C317" s="31"/>
      <c r="D317" s="31"/>
      <c r="E317" s="31"/>
      <c r="F317" s="31"/>
      <c r="G317" s="31"/>
      <c r="H317" s="31"/>
      <c r="I317" s="31"/>
      <c r="J317" s="31"/>
      <c r="K317" s="31"/>
      <c r="L317" s="31"/>
      <c r="M317" s="31"/>
      <c r="N317" s="360"/>
    </row>
    <row r="318" spans="1:14">
      <c r="A318" s="359"/>
      <c r="B318" s="31"/>
      <c r="C318" s="31"/>
      <c r="D318" s="31"/>
      <c r="E318" s="31"/>
      <c r="F318" s="31"/>
      <c r="G318" s="31"/>
      <c r="H318" s="31"/>
      <c r="I318" s="31"/>
      <c r="J318" s="31"/>
      <c r="K318" s="31"/>
      <c r="L318" s="31"/>
      <c r="M318" s="31"/>
      <c r="N318" s="360"/>
    </row>
    <row r="319" spans="1:14" ht="30" customHeight="1">
      <c r="A319" s="356" t="s">
        <v>1158</v>
      </c>
      <c r="B319" s="765" t="s">
        <v>1165</v>
      </c>
      <c r="C319" s="765"/>
      <c r="D319" s="765"/>
      <c r="E319" s="765"/>
      <c r="F319" s="765"/>
      <c r="G319" s="765"/>
      <c r="H319" s="765"/>
      <c r="I319" s="765"/>
      <c r="J319" s="765"/>
      <c r="K319" s="765"/>
      <c r="L319" s="765"/>
      <c r="M319" s="357"/>
      <c r="N319" s="358" t="s">
        <v>1159</v>
      </c>
    </row>
    <row r="320" spans="1:14">
      <c r="A320" s="380"/>
      <c r="B320" s="170"/>
      <c r="C320" s="170"/>
      <c r="D320" s="170"/>
      <c r="E320" s="170"/>
      <c r="F320" s="170"/>
      <c r="G320" s="170"/>
      <c r="H320" s="170"/>
      <c r="I320" s="170"/>
      <c r="J320" s="170"/>
      <c r="K320" s="170"/>
      <c r="L320" s="170"/>
      <c r="M320" s="170"/>
      <c r="N320" s="381"/>
    </row>
    <row r="321" spans="1:14">
      <c r="A321" s="380"/>
      <c r="B321" s="170"/>
      <c r="C321" s="170"/>
      <c r="D321" s="170"/>
      <c r="E321" s="170"/>
      <c r="F321" s="170"/>
      <c r="G321" s="170"/>
      <c r="H321" s="170"/>
      <c r="I321" s="170"/>
      <c r="J321" s="170"/>
      <c r="K321" s="170"/>
      <c r="L321" s="170"/>
      <c r="M321" s="170"/>
      <c r="N321" s="381"/>
    </row>
    <row r="322" spans="1:14">
      <c r="A322" s="380"/>
      <c r="B322" s="170"/>
      <c r="C322" s="170"/>
      <c r="D322" s="170"/>
      <c r="E322" s="170"/>
      <c r="F322" s="170"/>
      <c r="G322" s="170"/>
      <c r="H322" s="170"/>
      <c r="I322" s="170"/>
      <c r="J322" s="170"/>
      <c r="K322" s="170"/>
      <c r="L322" s="170"/>
      <c r="M322" s="170"/>
      <c r="N322" s="381"/>
    </row>
    <row r="323" spans="1:14">
      <c r="A323" s="380"/>
      <c r="B323" s="170"/>
      <c r="C323" s="170"/>
      <c r="D323" s="170"/>
      <c r="E323" s="170"/>
      <c r="F323" s="170"/>
      <c r="G323" s="170"/>
      <c r="H323" s="170"/>
      <c r="I323" s="170"/>
      <c r="J323" s="170"/>
      <c r="K323" s="170"/>
      <c r="L323" s="170"/>
      <c r="M323" s="170"/>
      <c r="N323" s="381"/>
    </row>
    <row r="324" spans="1:14">
      <c r="A324" s="380"/>
      <c r="B324" s="170"/>
      <c r="C324" s="170"/>
      <c r="D324" s="170"/>
      <c r="E324" s="170"/>
      <c r="F324" s="170"/>
      <c r="G324" s="170"/>
      <c r="H324" s="170"/>
      <c r="I324" s="170"/>
      <c r="J324" s="170"/>
      <c r="K324" s="170"/>
      <c r="L324" s="170"/>
      <c r="M324" s="170"/>
      <c r="N324" s="381"/>
    </row>
    <row r="325" spans="1:14">
      <c r="A325" s="380"/>
      <c r="B325" s="170"/>
      <c r="C325" s="170"/>
      <c r="D325" s="170"/>
      <c r="E325" s="170"/>
      <c r="F325" s="170"/>
      <c r="G325" s="170"/>
      <c r="H325" s="170"/>
      <c r="I325" s="170"/>
      <c r="J325" s="170"/>
      <c r="K325" s="170"/>
      <c r="L325" s="170"/>
      <c r="M325" s="170"/>
      <c r="N325" s="381"/>
    </row>
    <row r="326" spans="1:14">
      <c r="A326" s="380"/>
      <c r="B326" s="170"/>
      <c r="C326" s="170"/>
      <c r="D326" s="170"/>
      <c r="E326" s="170"/>
      <c r="F326" s="170"/>
      <c r="G326" s="170"/>
      <c r="H326" s="170"/>
      <c r="I326" s="170"/>
      <c r="J326" s="170"/>
      <c r="K326" s="170"/>
      <c r="L326" s="170"/>
      <c r="M326" s="170"/>
      <c r="N326" s="381"/>
    </row>
    <row r="327" spans="1:14">
      <c r="A327" s="380"/>
      <c r="B327" s="170"/>
      <c r="C327" s="170"/>
      <c r="D327" s="170"/>
      <c r="E327" s="170"/>
      <c r="F327" s="170"/>
      <c r="G327" s="170"/>
      <c r="H327" s="170"/>
      <c r="I327" s="170"/>
      <c r="J327" s="170"/>
      <c r="K327" s="170"/>
      <c r="L327" s="170"/>
      <c r="M327" s="170"/>
      <c r="N327" s="381"/>
    </row>
    <row r="328" spans="1:14">
      <c r="A328" s="380"/>
      <c r="B328" s="170"/>
      <c r="C328" s="170"/>
      <c r="D328" s="170"/>
      <c r="E328" s="170"/>
      <c r="F328" s="170"/>
      <c r="G328" s="170"/>
      <c r="H328" s="170"/>
      <c r="I328" s="170"/>
      <c r="J328" s="170"/>
      <c r="K328" s="170"/>
      <c r="L328" s="170"/>
      <c r="M328" s="170"/>
      <c r="N328" s="381"/>
    </row>
    <row r="329" spans="1:14">
      <c r="A329" s="380"/>
      <c r="B329" s="170"/>
      <c r="C329" s="170"/>
      <c r="D329" s="170"/>
      <c r="E329" s="170"/>
      <c r="F329" s="170"/>
      <c r="G329" s="170"/>
      <c r="H329" s="170"/>
      <c r="I329" s="170"/>
      <c r="J329" s="170"/>
      <c r="K329" s="170"/>
      <c r="L329" s="170"/>
      <c r="M329" s="170"/>
      <c r="N329" s="381"/>
    </row>
    <row r="330" spans="1:14">
      <c r="A330" s="380"/>
      <c r="B330" s="170"/>
      <c r="C330" s="170"/>
      <c r="D330" s="170"/>
      <c r="E330" s="170"/>
      <c r="F330" s="170"/>
      <c r="G330" s="170"/>
      <c r="H330" s="170"/>
      <c r="I330" s="170"/>
      <c r="J330" s="170"/>
      <c r="K330" s="170"/>
      <c r="L330" s="170"/>
      <c r="M330" s="170"/>
      <c r="N330" s="381"/>
    </row>
    <row r="331" spans="1:14">
      <c r="A331" s="380"/>
      <c r="B331" s="170"/>
      <c r="C331" s="170"/>
      <c r="D331" s="170"/>
      <c r="E331" s="170"/>
      <c r="F331" s="170"/>
      <c r="G331" s="170"/>
      <c r="H331" s="170"/>
      <c r="I331" s="170"/>
      <c r="J331" s="170"/>
      <c r="K331" s="170"/>
      <c r="L331" s="170"/>
      <c r="M331" s="170"/>
      <c r="N331" s="381"/>
    </row>
    <row r="332" spans="1:14">
      <c r="A332" s="380"/>
      <c r="B332" s="170"/>
      <c r="C332" s="170"/>
      <c r="D332" s="170"/>
      <c r="E332" s="170"/>
      <c r="F332" s="170"/>
      <c r="G332" s="170"/>
      <c r="H332" s="170"/>
      <c r="I332" s="170"/>
      <c r="J332" s="170"/>
      <c r="K332" s="170"/>
      <c r="L332" s="170"/>
      <c r="M332" s="170"/>
      <c r="N332" s="381"/>
    </row>
    <row r="333" spans="1:14">
      <c r="A333" s="380"/>
      <c r="B333" s="170"/>
      <c r="C333" s="170"/>
      <c r="D333" s="170"/>
      <c r="E333" s="170"/>
      <c r="F333" s="170"/>
      <c r="G333" s="170"/>
      <c r="H333" s="170"/>
      <c r="I333" s="170"/>
      <c r="J333" s="170"/>
      <c r="K333" s="170"/>
      <c r="L333" s="170"/>
      <c r="M333" s="170"/>
      <c r="N333" s="381"/>
    </row>
    <row r="334" spans="1:14">
      <c r="A334" s="380"/>
      <c r="B334" s="170"/>
      <c r="C334" s="170"/>
      <c r="D334" s="170"/>
      <c r="E334" s="170"/>
      <c r="F334" s="170"/>
      <c r="G334" s="170"/>
      <c r="H334" s="170"/>
      <c r="I334" s="170"/>
      <c r="J334" s="170"/>
      <c r="K334" s="170"/>
      <c r="L334" s="170"/>
      <c r="M334" s="170"/>
      <c r="N334" s="381"/>
    </row>
    <row r="335" spans="1:14">
      <c r="A335" s="380"/>
      <c r="B335" s="170"/>
      <c r="C335" s="170"/>
      <c r="D335" s="170"/>
      <c r="E335" s="170"/>
      <c r="F335" s="170"/>
      <c r="G335" s="170"/>
      <c r="H335" s="170"/>
      <c r="I335" s="170"/>
      <c r="J335" s="170"/>
      <c r="K335" s="170"/>
      <c r="L335" s="170"/>
      <c r="M335" s="170"/>
      <c r="N335" s="381"/>
    </row>
    <row r="336" spans="1:14">
      <c r="A336" s="380"/>
      <c r="B336" s="170"/>
      <c r="C336" s="170"/>
      <c r="D336" s="170"/>
      <c r="E336" s="170"/>
      <c r="F336" s="170"/>
      <c r="G336" s="170"/>
      <c r="H336" s="170"/>
      <c r="I336" s="170"/>
      <c r="J336" s="170"/>
      <c r="K336" s="170"/>
      <c r="L336" s="170"/>
      <c r="M336" s="170"/>
      <c r="N336" s="381"/>
    </row>
    <row r="337" spans="1:14">
      <c r="A337" s="380"/>
      <c r="B337" s="170"/>
      <c r="C337" s="170"/>
      <c r="D337" s="170"/>
      <c r="E337" s="170"/>
      <c r="F337" s="170"/>
      <c r="G337" s="170"/>
      <c r="H337" s="170"/>
      <c r="I337" s="170"/>
      <c r="J337" s="170"/>
      <c r="K337" s="170"/>
      <c r="L337" s="170"/>
      <c r="M337" s="170"/>
      <c r="N337" s="381"/>
    </row>
    <row r="338" spans="1:14">
      <c r="A338" s="380"/>
      <c r="B338" s="170"/>
      <c r="C338" s="170"/>
      <c r="D338" s="170"/>
      <c r="E338" s="170"/>
      <c r="F338" s="170"/>
      <c r="G338" s="170"/>
      <c r="H338" s="170"/>
      <c r="I338" s="170"/>
      <c r="J338" s="170"/>
      <c r="K338" s="170"/>
      <c r="L338" s="170"/>
      <c r="M338" s="170"/>
      <c r="N338" s="381"/>
    </row>
    <row r="339" spans="1:14">
      <c r="A339" s="380"/>
      <c r="B339" s="170"/>
      <c r="C339" s="170"/>
      <c r="D339" s="170"/>
      <c r="E339" s="170"/>
      <c r="F339" s="170"/>
      <c r="G339" s="170"/>
      <c r="H339" s="170"/>
      <c r="I339" s="170"/>
      <c r="J339" s="170"/>
      <c r="K339" s="170"/>
      <c r="L339" s="170"/>
      <c r="M339" s="170"/>
      <c r="N339" s="381"/>
    </row>
    <row r="340" spans="1:14">
      <c r="A340" s="380"/>
      <c r="B340" s="170"/>
      <c r="C340" s="170"/>
      <c r="D340" s="170"/>
      <c r="E340" s="170"/>
      <c r="F340" s="170"/>
      <c r="G340" s="170"/>
      <c r="H340" s="170"/>
      <c r="I340" s="170"/>
      <c r="J340" s="170"/>
      <c r="K340" s="170"/>
      <c r="L340" s="170"/>
      <c r="M340" s="170"/>
      <c r="N340" s="381"/>
    </row>
    <row r="341" spans="1:14">
      <c r="A341" s="380"/>
      <c r="B341" s="170"/>
      <c r="C341" s="170"/>
      <c r="D341" s="170"/>
      <c r="E341" s="170"/>
      <c r="F341" s="170"/>
      <c r="G341" s="170"/>
      <c r="H341" s="170"/>
      <c r="I341" s="170"/>
      <c r="J341" s="170"/>
      <c r="K341" s="170"/>
      <c r="L341" s="170"/>
      <c r="M341" s="170"/>
      <c r="N341" s="381"/>
    </row>
    <row r="342" spans="1:14">
      <c r="A342" s="380"/>
      <c r="B342" s="170"/>
      <c r="C342" s="170"/>
      <c r="D342" s="170"/>
      <c r="E342" s="170"/>
      <c r="F342" s="170"/>
      <c r="G342" s="170"/>
      <c r="H342" s="170"/>
      <c r="I342" s="170"/>
      <c r="J342" s="170"/>
      <c r="K342" s="170"/>
      <c r="L342" s="170"/>
      <c r="M342" s="170"/>
      <c r="N342" s="381"/>
    </row>
    <row r="343" spans="1:14">
      <c r="A343" s="380"/>
      <c r="B343" s="170"/>
      <c r="C343" s="170"/>
      <c r="D343" s="170"/>
      <c r="E343" s="170"/>
      <c r="F343" s="170"/>
      <c r="G343" s="170"/>
      <c r="H343" s="170"/>
      <c r="I343" s="170"/>
      <c r="J343" s="170"/>
      <c r="K343" s="170"/>
      <c r="L343" s="170"/>
      <c r="M343" s="170"/>
      <c r="N343" s="381"/>
    </row>
    <row r="344" spans="1:14">
      <c r="A344" s="380"/>
      <c r="B344" s="170"/>
      <c r="C344" s="170"/>
      <c r="D344" s="170"/>
      <c r="E344" s="170"/>
      <c r="F344" s="170"/>
      <c r="G344" s="170"/>
      <c r="H344" s="170"/>
      <c r="I344" s="170"/>
      <c r="J344" s="170"/>
      <c r="K344" s="170"/>
      <c r="L344" s="170"/>
      <c r="M344" s="170"/>
      <c r="N344" s="381"/>
    </row>
    <row r="345" spans="1:14">
      <c r="A345" s="380"/>
      <c r="B345" s="170"/>
      <c r="C345" s="170"/>
      <c r="D345" s="170"/>
      <c r="E345" s="170"/>
      <c r="F345" s="170"/>
      <c r="G345" s="170"/>
      <c r="H345" s="170"/>
      <c r="I345" s="170"/>
      <c r="J345" s="170"/>
      <c r="K345" s="170"/>
      <c r="L345" s="170"/>
      <c r="M345" s="170"/>
      <c r="N345" s="381"/>
    </row>
    <row r="346" spans="1:14">
      <c r="A346" s="380"/>
      <c r="B346" s="170"/>
      <c r="C346" s="170"/>
      <c r="D346" s="170"/>
      <c r="E346" s="170"/>
      <c r="F346" s="170"/>
      <c r="G346" s="170"/>
      <c r="H346" s="170"/>
      <c r="I346" s="170"/>
      <c r="J346" s="170"/>
      <c r="K346" s="170"/>
      <c r="L346" s="170"/>
      <c r="M346" s="170"/>
      <c r="N346" s="381"/>
    </row>
    <row r="347" spans="1:14">
      <c r="A347" s="380"/>
      <c r="B347" s="170"/>
      <c r="C347" s="170"/>
      <c r="D347" s="170"/>
      <c r="E347" s="170"/>
      <c r="F347" s="170"/>
      <c r="G347" s="170"/>
      <c r="H347" s="170"/>
      <c r="I347" s="170"/>
      <c r="J347" s="170"/>
      <c r="K347" s="170"/>
      <c r="L347" s="170"/>
      <c r="M347" s="170"/>
      <c r="N347" s="381"/>
    </row>
    <row r="348" spans="1:14">
      <c r="A348" s="380"/>
      <c r="B348" s="170"/>
      <c r="C348" s="170"/>
      <c r="D348" s="170"/>
      <c r="E348" s="170"/>
      <c r="F348" s="170"/>
      <c r="G348" s="170"/>
      <c r="H348" s="170"/>
      <c r="I348" s="170"/>
      <c r="J348" s="170"/>
      <c r="K348" s="170"/>
      <c r="L348" s="170"/>
      <c r="M348" s="170"/>
      <c r="N348" s="381"/>
    </row>
    <row r="349" spans="1:14">
      <c r="A349" s="380"/>
      <c r="B349" s="170"/>
      <c r="C349" s="170"/>
      <c r="D349" s="170"/>
      <c r="E349" s="170"/>
      <c r="F349" s="170"/>
      <c r="G349" s="170"/>
      <c r="H349" s="170"/>
      <c r="I349" s="170"/>
      <c r="J349" s="170"/>
      <c r="K349" s="170"/>
      <c r="L349" s="170"/>
      <c r="M349" s="170"/>
      <c r="N349" s="381"/>
    </row>
    <row r="350" spans="1:14">
      <c r="A350" s="380"/>
      <c r="B350" s="170"/>
      <c r="C350" s="170"/>
      <c r="D350" s="170"/>
      <c r="E350" s="170"/>
      <c r="F350" s="170"/>
      <c r="G350" s="170"/>
      <c r="H350" s="170"/>
      <c r="I350" s="170"/>
      <c r="J350" s="170"/>
      <c r="K350" s="170"/>
      <c r="L350" s="170"/>
      <c r="M350" s="170"/>
      <c r="N350" s="381"/>
    </row>
    <row r="351" spans="1:14">
      <c r="A351" s="380"/>
      <c r="B351" s="170"/>
      <c r="C351" s="170"/>
      <c r="D351" s="170"/>
      <c r="E351" s="170"/>
      <c r="F351" s="170"/>
      <c r="G351" s="170"/>
      <c r="H351" s="170"/>
      <c r="I351" s="170"/>
      <c r="J351" s="170"/>
      <c r="K351" s="170"/>
      <c r="L351" s="170"/>
      <c r="M351" s="170"/>
      <c r="N351" s="381"/>
    </row>
    <row r="352" spans="1:14">
      <c r="A352" s="380"/>
      <c r="B352" s="170"/>
      <c r="C352" s="170"/>
      <c r="D352" s="170"/>
      <c r="E352" s="170"/>
      <c r="F352" s="170"/>
      <c r="G352" s="170"/>
      <c r="H352" s="170"/>
      <c r="I352" s="170"/>
      <c r="J352" s="170"/>
      <c r="K352" s="170"/>
      <c r="L352" s="170"/>
      <c r="M352" s="170"/>
      <c r="N352" s="381"/>
    </row>
    <row r="353" spans="1:14">
      <c r="A353" s="380"/>
      <c r="B353" s="170"/>
      <c r="C353" s="170"/>
      <c r="D353" s="170"/>
      <c r="E353" s="170"/>
      <c r="F353" s="170"/>
      <c r="G353" s="170"/>
      <c r="H353" s="170"/>
      <c r="I353" s="170"/>
      <c r="J353" s="170"/>
      <c r="K353" s="170"/>
      <c r="L353" s="170"/>
      <c r="M353" s="170"/>
      <c r="N353" s="381"/>
    </row>
    <row r="354" spans="1:14">
      <c r="A354" s="380"/>
      <c r="B354" s="170"/>
      <c r="C354" s="170"/>
      <c r="D354" s="170"/>
      <c r="E354" s="170"/>
      <c r="F354" s="170"/>
      <c r="G354" s="170"/>
      <c r="H354" s="170"/>
      <c r="I354" s="170"/>
      <c r="J354" s="170"/>
      <c r="K354" s="170"/>
      <c r="L354" s="170"/>
      <c r="M354" s="170"/>
      <c r="N354" s="381"/>
    </row>
    <row r="355" spans="1:14">
      <c r="A355" s="380"/>
      <c r="B355" s="170"/>
      <c r="C355" s="170"/>
      <c r="D355" s="170"/>
      <c r="E355" s="170"/>
      <c r="F355" s="170"/>
      <c r="G355" s="170"/>
      <c r="H355" s="170"/>
      <c r="I355" s="170"/>
      <c r="J355" s="170"/>
      <c r="K355" s="170"/>
      <c r="L355" s="170"/>
      <c r="M355" s="170"/>
      <c r="N355" s="381"/>
    </row>
    <row r="356" spans="1:14">
      <c r="A356" s="380"/>
      <c r="B356" s="170"/>
      <c r="C356" s="170"/>
      <c r="D356" s="170"/>
      <c r="E356" s="170"/>
      <c r="F356" s="170"/>
      <c r="G356" s="170"/>
      <c r="H356" s="170"/>
      <c r="I356" s="170"/>
      <c r="J356" s="170"/>
      <c r="K356" s="170"/>
      <c r="L356" s="170"/>
      <c r="M356" s="170"/>
      <c r="N356" s="381"/>
    </row>
    <row r="357" spans="1:14">
      <c r="A357" s="380"/>
      <c r="B357" s="170"/>
      <c r="C357" s="170"/>
      <c r="D357" s="170"/>
      <c r="E357" s="170"/>
      <c r="F357" s="170"/>
      <c r="G357" s="170"/>
      <c r="H357" s="170"/>
      <c r="I357" s="170"/>
      <c r="J357" s="170"/>
      <c r="K357" s="170"/>
      <c r="L357" s="170"/>
      <c r="M357" s="170"/>
      <c r="N357" s="381"/>
    </row>
    <row r="358" spans="1:14">
      <c r="A358" s="380"/>
      <c r="B358" s="170"/>
      <c r="C358" s="170"/>
      <c r="D358" s="170"/>
      <c r="E358" s="170"/>
      <c r="F358" s="170"/>
      <c r="G358" s="170"/>
      <c r="H358" s="170"/>
      <c r="I358" s="170"/>
      <c r="J358" s="170"/>
      <c r="K358" s="170"/>
      <c r="L358" s="170"/>
      <c r="M358" s="170"/>
      <c r="N358" s="381"/>
    </row>
    <row r="359" spans="1:14">
      <c r="A359" s="380"/>
      <c r="B359" s="170"/>
      <c r="C359" s="170"/>
      <c r="D359" s="170"/>
      <c r="E359" s="170"/>
      <c r="F359" s="170"/>
      <c r="G359" s="170"/>
      <c r="H359" s="170"/>
      <c r="I359" s="170"/>
      <c r="J359" s="170"/>
      <c r="K359" s="170"/>
      <c r="L359" s="170"/>
      <c r="M359" s="170"/>
      <c r="N359" s="381"/>
    </row>
    <row r="360" spans="1:14">
      <c r="A360" s="380"/>
      <c r="B360" s="170"/>
      <c r="C360" s="170"/>
      <c r="D360" s="170"/>
      <c r="E360" s="170"/>
      <c r="F360" s="170"/>
      <c r="G360" s="170"/>
      <c r="H360" s="170"/>
      <c r="I360" s="170"/>
      <c r="J360" s="170"/>
      <c r="K360" s="170"/>
      <c r="L360" s="170"/>
      <c r="M360" s="170"/>
      <c r="N360" s="381"/>
    </row>
    <row r="361" spans="1:14">
      <c r="A361" s="380"/>
      <c r="B361" s="170"/>
      <c r="C361" s="170"/>
      <c r="D361" s="170"/>
      <c r="E361" s="170"/>
      <c r="F361" s="170"/>
      <c r="G361" s="170"/>
      <c r="H361" s="170"/>
      <c r="I361" s="170"/>
      <c r="J361" s="170"/>
      <c r="K361" s="170"/>
      <c r="L361" s="170"/>
      <c r="M361" s="170"/>
      <c r="N361" s="381"/>
    </row>
    <row r="362" spans="1:14">
      <c r="A362" s="380"/>
      <c r="B362" s="170"/>
      <c r="C362" s="170"/>
      <c r="D362" s="170"/>
      <c r="E362" s="170"/>
      <c r="F362" s="170"/>
      <c r="G362" s="170"/>
      <c r="H362" s="170"/>
      <c r="I362" s="170"/>
      <c r="J362" s="170"/>
      <c r="K362" s="170"/>
      <c r="L362" s="170"/>
      <c r="M362" s="170"/>
      <c r="N362" s="381"/>
    </row>
    <row r="363" spans="1:14">
      <c r="A363" s="380"/>
      <c r="B363" s="170"/>
      <c r="C363" s="170"/>
      <c r="D363" s="170"/>
      <c r="E363" s="170"/>
      <c r="F363" s="170"/>
      <c r="G363" s="170"/>
      <c r="H363" s="170"/>
      <c r="I363" s="170"/>
      <c r="J363" s="170"/>
      <c r="K363" s="170"/>
      <c r="L363" s="170"/>
      <c r="M363" s="170"/>
      <c r="N363" s="381"/>
    </row>
    <row r="364" spans="1:14">
      <c r="A364" s="380"/>
      <c r="B364" s="170"/>
      <c r="C364" s="170"/>
      <c r="D364" s="170"/>
      <c r="E364" s="170"/>
      <c r="F364" s="170"/>
      <c r="G364" s="170"/>
      <c r="H364" s="170"/>
      <c r="I364" s="170"/>
      <c r="J364" s="170"/>
      <c r="K364" s="170"/>
      <c r="L364" s="170"/>
      <c r="M364" s="170"/>
      <c r="N364" s="381"/>
    </row>
    <row r="365" spans="1:14">
      <c r="A365" s="382"/>
      <c r="B365" s="383"/>
      <c r="C365" s="383"/>
      <c r="D365" s="383"/>
      <c r="E365" s="383"/>
      <c r="F365" s="383"/>
      <c r="G365" s="383"/>
      <c r="H365" s="383"/>
      <c r="I365" s="383"/>
      <c r="J365" s="383"/>
      <c r="K365" s="383"/>
      <c r="L365" s="383"/>
      <c r="M365" s="383"/>
      <c r="N365" s="384"/>
    </row>
    <row r="366" spans="1:14" ht="30" customHeight="1">
      <c r="A366" s="334" t="s">
        <v>1158</v>
      </c>
      <c r="B366" s="539" t="s">
        <v>1727</v>
      </c>
      <c r="C366" s="539"/>
      <c r="D366" s="539"/>
      <c r="E366" s="539"/>
      <c r="F366" s="539"/>
      <c r="G366" s="539"/>
      <c r="H366" s="539"/>
      <c r="I366" s="539"/>
      <c r="J366" s="539"/>
      <c r="K366" s="539"/>
      <c r="L366" s="539"/>
      <c r="M366" s="335"/>
      <c r="N366" s="336" t="s">
        <v>1159</v>
      </c>
    </row>
    <row r="367" spans="1:14">
      <c r="A367" s="385"/>
      <c r="B367" s="170"/>
      <c r="C367" s="170"/>
      <c r="D367" s="170"/>
      <c r="E367" s="170"/>
      <c r="F367" s="170"/>
      <c r="G367" s="170"/>
      <c r="H367" s="170"/>
      <c r="I367" s="170"/>
      <c r="J367" s="170"/>
      <c r="K367" s="170"/>
      <c r="L367" s="170"/>
      <c r="M367" s="170"/>
      <c r="N367" s="381"/>
    </row>
    <row r="368" spans="1:14">
      <c r="A368" s="385"/>
      <c r="B368" s="170"/>
      <c r="C368" s="170"/>
      <c r="D368" s="170"/>
      <c r="E368" s="170"/>
      <c r="F368" s="170"/>
      <c r="G368" s="170"/>
      <c r="H368" s="170"/>
      <c r="I368" s="170"/>
      <c r="J368" s="170"/>
      <c r="K368" s="170"/>
      <c r="L368" s="170"/>
      <c r="M368" s="170"/>
      <c r="N368" s="381"/>
    </row>
    <row r="369" spans="1:14">
      <c r="A369" s="385"/>
      <c r="B369" s="170"/>
      <c r="C369" s="170"/>
      <c r="D369" s="170"/>
      <c r="E369" s="170"/>
      <c r="F369" s="170"/>
      <c r="G369" s="170"/>
      <c r="H369" s="170"/>
      <c r="I369" s="170"/>
      <c r="J369" s="170"/>
      <c r="K369" s="170"/>
      <c r="L369" s="170"/>
      <c r="M369" s="170"/>
      <c r="N369" s="381"/>
    </row>
    <row r="370" spans="1:14" ht="14.4" customHeight="1">
      <c r="A370" s="385"/>
      <c r="B370" s="170"/>
      <c r="C370" s="170"/>
      <c r="D370" s="170"/>
      <c r="E370" s="170"/>
      <c r="F370" s="170"/>
      <c r="G370" s="170"/>
      <c r="H370" s="170"/>
      <c r="I370" s="170"/>
      <c r="J370" s="170"/>
      <c r="K370" s="170"/>
      <c r="L370" s="170"/>
      <c r="M370" s="170"/>
      <c r="N370" s="381"/>
    </row>
    <row r="371" spans="1:14" ht="13.8" customHeight="1">
      <c r="A371" s="385"/>
      <c r="B371" s="170"/>
      <c r="C371" s="170"/>
      <c r="D371" s="170"/>
      <c r="E371" s="170"/>
      <c r="F371" s="170"/>
      <c r="G371" s="170"/>
      <c r="H371" s="170"/>
      <c r="I371" s="170"/>
      <c r="J371" s="170"/>
      <c r="K371" s="170"/>
      <c r="L371" s="170"/>
      <c r="M371" s="170"/>
      <c r="N371" s="381"/>
    </row>
    <row r="372" spans="1:14" ht="14.4" customHeight="1">
      <c r="A372" s="385"/>
      <c r="B372" s="170"/>
      <c r="C372" s="170"/>
      <c r="D372" s="170"/>
      <c r="E372" s="170"/>
      <c r="F372" s="170"/>
      <c r="G372" s="170"/>
      <c r="H372" s="170"/>
      <c r="I372" s="170"/>
      <c r="J372" s="170"/>
      <c r="K372" s="170"/>
      <c r="L372" s="170"/>
      <c r="M372" s="170"/>
      <c r="N372" s="381"/>
    </row>
    <row r="373" spans="1:14">
      <c r="A373" s="385"/>
      <c r="B373" s="170"/>
      <c r="C373" s="170"/>
      <c r="D373" s="170"/>
      <c r="E373" s="170"/>
      <c r="F373" s="170"/>
      <c r="G373" s="170"/>
      <c r="H373" s="170"/>
      <c r="I373" s="170"/>
      <c r="J373" s="170"/>
      <c r="K373" s="170"/>
      <c r="L373" s="170"/>
      <c r="M373" s="170"/>
      <c r="N373" s="381"/>
    </row>
    <row r="374" spans="1:14">
      <c r="A374" s="385"/>
      <c r="B374" s="170"/>
      <c r="C374" s="170"/>
      <c r="D374" s="170"/>
      <c r="E374" s="170"/>
      <c r="F374" s="170"/>
      <c r="G374" s="170"/>
      <c r="H374" s="170"/>
      <c r="I374" s="170"/>
      <c r="J374" s="170"/>
      <c r="K374" s="170"/>
      <c r="L374" s="170"/>
      <c r="M374" s="170"/>
      <c r="N374" s="381"/>
    </row>
    <row r="375" spans="1:14" ht="13.2" customHeight="1">
      <c r="A375" s="385"/>
      <c r="B375" s="170"/>
      <c r="C375" s="170"/>
      <c r="D375" s="170"/>
      <c r="E375" s="170"/>
      <c r="F375" s="170"/>
      <c r="G375" s="170"/>
      <c r="H375" s="170"/>
      <c r="I375" s="170"/>
      <c r="J375" s="170"/>
      <c r="K375" s="170"/>
      <c r="L375" s="170"/>
      <c r="M375" s="170"/>
      <c r="N375" s="381"/>
    </row>
    <row r="376" spans="1:14">
      <c r="A376" s="385"/>
      <c r="B376" s="170"/>
      <c r="C376" s="170"/>
      <c r="D376" s="170"/>
      <c r="E376" s="170"/>
      <c r="F376" s="170"/>
      <c r="G376" s="170"/>
      <c r="H376" s="170"/>
      <c r="I376" s="170"/>
      <c r="J376" s="170"/>
      <c r="K376" s="170"/>
      <c r="L376" s="170"/>
      <c r="M376" s="170"/>
      <c r="N376" s="381"/>
    </row>
    <row r="377" spans="1:14">
      <c r="A377" s="385"/>
      <c r="B377" s="170"/>
      <c r="C377" s="170"/>
      <c r="D377" s="170"/>
      <c r="E377" s="170"/>
      <c r="F377" s="170"/>
      <c r="G377" s="170"/>
      <c r="H377" s="170"/>
      <c r="I377" s="170"/>
      <c r="J377" s="170"/>
      <c r="K377" s="170"/>
      <c r="L377" s="170"/>
      <c r="M377" s="170"/>
      <c r="N377" s="381"/>
    </row>
    <row r="378" spans="1:14">
      <c r="A378" s="385"/>
      <c r="B378" s="170"/>
      <c r="C378" s="170"/>
      <c r="D378" s="170"/>
      <c r="E378" s="170"/>
      <c r="F378" s="170"/>
      <c r="G378" s="170"/>
      <c r="H378" s="170"/>
      <c r="I378" s="170"/>
      <c r="J378" s="170"/>
      <c r="K378" s="170"/>
      <c r="L378" s="170"/>
      <c r="M378" s="170"/>
      <c r="N378" s="381"/>
    </row>
    <row r="379" spans="1:14">
      <c r="A379" s="385"/>
      <c r="B379" s="170"/>
      <c r="C379" s="170"/>
      <c r="D379" s="170"/>
      <c r="E379" s="170"/>
      <c r="F379" s="170"/>
      <c r="G379" s="170"/>
      <c r="H379" s="170"/>
      <c r="I379" s="170"/>
      <c r="J379" s="170"/>
      <c r="K379" s="170"/>
      <c r="L379" s="170"/>
      <c r="M379" s="170"/>
      <c r="N379" s="381"/>
    </row>
    <row r="380" spans="1:14">
      <c r="A380" s="385"/>
      <c r="B380" s="170"/>
      <c r="C380" s="170"/>
      <c r="D380" s="170"/>
      <c r="E380" s="170"/>
      <c r="F380" s="170"/>
      <c r="G380" s="170"/>
      <c r="H380" s="170"/>
      <c r="I380" s="170"/>
      <c r="J380" s="170"/>
      <c r="K380" s="170"/>
      <c r="L380" s="170"/>
      <c r="M380" s="170"/>
      <c r="N380" s="381"/>
    </row>
    <row r="381" spans="1:14">
      <c r="A381" s="385"/>
      <c r="B381" s="170"/>
      <c r="C381" s="170"/>
      <c r="D381" s="170"/>
      <c r="E381" s="170"/>
      <c r="F381" s="170"/>
      <c r="G381" s="170"/>
      <c r="H381" s="170"/>
      <c r="I381" s="170"/>
      <c r="J381" s="170"/>
      <c r="K381" s="170"/>
      <c r="L381" s="170"/>
      <c r="M381" s="170"/>
      <c r="N381" s="381"/>
    </row>
    <row r="382" spans="1:14" ht="13.8" customHeight="1">
      <c r="A382" s="385"/>
      <c r="B382" s="170"/>
      <c r="C382" s="170"/>
      <c r="D382" s="170"/>
      <c r="E382" s="170"/>
      <c r="F382" s="170"/>
      <c r="G382" s="170"/>
      <c r="H382" s="170"/>
      <c r="I382" s="170"/>
      <c r="J382" s="170"/>
      <c r="K382" s="170"/>
      <c r="L382" s="170"/>
      <c r="M382" s="170"/>
      <c r="N382" s="381"/>
    </row>
    <row r="383" spans="1:14" ht="13.8" customHeight="1">
      <c r="A383" s="385"/>
      <c r="B383" s="170"/>
      <c r="C383" s="170"/>
      <c r="D383" s="170"/>
      <c r="E383" s="170"/>
      <c r="F383" s="170"/>
      <c r="G383" s="170"/>
      <c r="H383" s="170"/>
      <c r="I383" s="170"/>
      <c r="J383" s="170"/>
      <c r="K383" s="170"/>
      <c r="L383" s="170"/>
      <c r="M383" s="170"/>
      <c r="N383" s="381"/>
    </row>
    <row r="384" spans="1:14" ht="13.8" customHeight="1">
      <c r="A384" s="385"/>
      <c r="B384" s="170"/>
      <c r="C384" s="170"/>
      <c r="D384" s="170"/>
      <c r="E384" s="170"/>
      <c r="F384" s="170"/>
      <c r="G384" s="170"/>
      <c r="H384" s="170"/>
      <c r="I384" s="170"/>
      <c r="J384" s="170"/>
      <c r="K384" s="170"/>
      <c r="L384" s="170"/>
      <c r="M384" s="170"/>
      <c r="N384" s="381"/>
    </row>
    <row r="385" spans="1:14" ht="13.8" customHeight="1">
      <c r="A385" s="385"/>
      <c r="B385" s="170"/>
      <c r="C385" s="170"/>
      <c r="D385" s="170"/>
      <c r="E385" s="170"/>
      <c r="F385" s="170"/>
      <c r="G385" s="170"/>
      <c r="H385" s="170"/>
      <c r="I385" s="170"/>
      <c r="J385" s="170"/>
      <c r="K385" s="170"/>
      <c r="L385" s="170"/>
      <c r="M385" s="170"/>
      <c r="N385" s="381"/>
    </row>
    <row r="386" spans="1:14" ht="13.8" customHeight="1">
      <c r="A386" s="385"/>
      <c r="B386" s="170"/>
      <c r="C386" s="170"/>
      <c r="D386" s="170"/>
      <c r="E386" s="170"/>
      <c r="F386" s="170"/>
      <c r="G386" s="170"/>
      <c r="H386" s="170"/>
      <c r="I386" s="170"/>
      <c r="J386" s="170"/>
      <c r="K386" s="170"/>
      <c r="L386" s="170"/>
      <c r="M386" s="170"/>
      <c r="N386" s="381"/>
    </row>
    <row r="387" spans="1:14" ht="13.8" customHeight="1">
      <c r="A387" s="385"/>
      <c r="B387" s="170"/>
      <c r="C387" s="170"/>
      <c r="D387" s="170"/>
      <c r="E387" s="170"/>
      <c r="F387" s="170"/>
      <c r="G387" s="170"/>
      <c r="H387" s="170"/>
      <c r="I387" s="170"/>
      <c r="J387" s="170"/>
      <c r="K387" s="170"/>
      <c r="L387" s="170"/>
      <c r="M387" s="170"/>
      <c r="N387" s="381"/>
    </row>
    <row r="388" spans="1:14" ht="13.8" customHeight="1">
      <c r="A388" s="385"/>
      <c r="B388" s="170"/>
      <c r="C388" s="170"/>
      <c r="D388" s="170"/>
      <c r="E388" s="170"/>
      <c r="F388" s="170"/>
      <c r="G388" s="170"/>
      <c r="H388" s="170"/>
      <c r="I388" s="170"/>
      <c r="J388" s="170"/>
      <c r="K388" s="170"/>
      <c r="L388" s="170"/>
      <c r="M388" s="170"/>
      <c r="N388" s="381"/>
    </row>
    <row r="389" spans="1:14" ht="13.8" customHeight="1">
      <c r="A389" s="385"/>
      <c r="B389" s="170"/>
      <c r="C389" s="170"/>
      <c r="D389" s="170"/>
      <c r="E389" s="170"/>
      <c r="F389" s="170"/>
      <c r="G389" s="170"/>
      <c r="H389" s="170"/>
      <c r="I389" s="170"/>
      <c r="J389" s="170"/>
      <c r="K389" s="170"/>
      <c r="L389" s="170"/>
      <c r="M389" s="170"/>
      <c r="N389" s="381"/>
    </row>
    <row r="390" spans="1:14" ht="13.8" customHeight="1">
      <c r="A390" s="385"/>
      <c r="B390" s="170"/>
      <c r="C390" s="170"/>
      <c r="D390" s="170"/>
      <c r="E390" s="170"/>
      <c r="F390" s="170"/>
      <c r="G390" s="170"/>
      <c r="H390" s="170"/>
      <c r="I390" s="170"/>
      <c r="J390" s="170"/>
      <c r="K390" s="170"/>
      <c r="L390" s="170"/>
      <c r="M390" s="170"/>
      <c r="N390" s="381"/>
    </row>
    <row r="391" spans="1:14" ht="13.8" customHeight="1">
      <c r="A391" s="385"/>
      <c r="B391" s="170"/>
      <c r="C391" s="170"/>
      <c r="D391" s="170"/>
      <c r="E391" s="170"/>
      <c r="F391" s="170"/>
      <c r="G391" s="170"/>
      <c r="H391" s="170"/>
      <c r="I391" s="170"/>
      <c r="J391" s="170"/>
      <c r="K391" s="170"/>
      <c r="L391" s="170"/>
      <c r="M391" s="170"/>
      <c r="N391" s="381"/>
    </row>
    <row r="392" spans="1:14" ht="13.8" customHeight="1">
      <c r="A392" s="385"/>
      <c r="B392" s="170"/>
      <c r="C392" s="170"/>
      <c r="D392" s="170"/>
      <c r="E392" s="170"/>
      <c r="F392" s="170"/>
      <c r="G392" s="170"/>
      <c r="H392" s="170"/>
      <c r="I392" s="170"/>
      <c r="J392" s="170"/>
      <c r="K392" s="170"/>
      <c r="L392" s="170"/>
      <c r="M392" s="170"/>
      <c r="N392" s="381"/>
    </row>
    <row r="393" spans="1:14" ht="13.8" customHeight="1">
      <c r="A393" s="385"/>
      <c r="B393" s="170"/>
      <c r="C393" s="170"/>
      <c r="D393" s="170"/>
      <c r="E393" s="170"/>
      <c r="F393" s="170"/>
      <c r="G393" s="170"/>
      <c r="H393" s="170"/>
      <c r="I393" s="170"/>
      <c r="J393" s="170"/>
      <c r="K393" s="170"/>
      <c r="L393" s="170"/>
      <c r="M393" s="170"/>
      <c r="N393" s="381"/>
    </row>
    <row r="394" spans="1:14" ht="13.8" customHeight="1">
      <c r="A394" s="385"/>
      <c r="B394" s="170"/>
      <c r="C394" s="170"/>
      <c r="D394" s="170"/>
      <c r="E394" s="170"/>
      <c r="F394" s="170"/>
      <c r="G394" s="170"/>
      <c r="H394" s="170"/>
      <c r="I394" s="170"/>
      <c r="J394" s="170"/>
      <c r="K394" s="170"/>
      <c r="L394" s="170"/>
      <c r="M394" s="170"/>
      <c r="N394" s="381"/>
    </row>
    <row r="395" spans="1:14" ht="13.8" customHeight="1">
      <c r="A395" s="385"/>
      <c r="B395" s="170"/>
      <c r="C395" s="170"/>
      <c r="D395" s="170"/>
      <c r="E395" s="170"/>
      <c r="F395" s="170"/>
      <c r="G395" s="170"/>
      <c r="H395" s="170"/>
      <c r="I395" s="170"/>
      <c r="J395" s="170"/>
      <c r="K395" s="170"/>
      <c r="L395" s="170"/>
      <c r="M395" s="170"/>
      <c r="N395" s="381"/>
    </row>
    <row r="396" spans="1:14" ht="13.8" customHeight="1">
      <c r="A396" s="385"/>
      <c r="B396" s="170"/>
      <c r="C396" s="170"/>
      <c r="D396" s="170"/>
      <c r="E396" s="170"/>
      <c r="F396" s="170"/>
      <c r="G396" s="170"/>
      <c r="H396" s="170"/>
      <c r="I396" s="170"/>
      <c r="J396" s="170"/>
      <c r="K396" s="170"/>
      <c r="L396" s="170"/>
      <c r="M396" s="170"/>
      <c r="N396" s="381"/>
    </row>
    <row r="397" spans="1:14" ht="13.8" customHeight="1">
      <c r="A397" s="385"/>
      <c r="B397" s="170"/>
      <c r="C397" s="170"/>
      <c r="D397" s="170"/>
      <c r="E397" s="170"/>
      <c r="F397" s="170"/>
      <c r="G397" s="170"/>
      <c r="H397" s="170"/>
      <c r="I397" s="170"/>
      <c r="J397" s="170"/>
      <c r="K397" s="170"/>
      <c r="L397" s="170"/>
      <c r="M397" s="170"/>
      <c r="N397" s="381"/>
    </row>
    <row r="398" spans="1:14" ht="13.8" customHeight="1">
      <c r="A398" s="385"/>
      <c r="B398" s="170"/>
      <c r="C398" s="170"/>
      <c r="D398" s="170"/>
      <c r="E398" s="170"/>
      <c r="F398" s="170"/>
      <c r="G398" s="170"/>
      <c r="H398" s="170"/>
      <c r="I398" s="170"/>
      <c r="J398" s="170"/>
      <c r="K398" s="170"/>
      <c r="L398" s="170"/>
      <c r="M398" s="170"/>
      <c r="N398" s="381"/>
    </row>
    <row r="399" spans="1:14" ht="13.8" customHeight="1">
      <c r="A399" s="385"/>
      <c r="B399" s="170"/>
      <c r="C399" s="170"/>
      <c r="D399" s="170"/>
      <c r="E399" s="170"/>
      <c r="F399" s="170"/>
      <c r="G399" s="170"/>
      <c r="H399" s="170"/>
      <c r="I399" s="170"/>
      <c r="J399" s="170"/>
      <c r="K399" s="170"/>
      <c r="L399" s="170"/>
      <c r="M399" s="170"/>
      <c r="N399" s="381"/>
    </row>
    <row r="400" spans="1:14" ht="13.8" customHeight="1">
      <c r="A400" s="385"/>
      <c r="B400" s="170"/>
      <c r="C400" s="170"/>
      <c r="D400" s="170"/>
      <c r="E400" s="170"/>
      <c r="F400" s="170"/>
      <c r="G400" s="170"/>
      <c r="H400" s="170"/>
      <c r="I400" s="170"/>
      <c r="J400" s="170"/>
      <c r="K400" s="170"/>
      <c r="L400" s="170"/>
      <c r="M400" s="170"/>
      <c r="N400" s="381"/>
    </row>
    <row r="401" spans="1:14" ht="13.8" customHeight="1">
      <c r="A401" s="385"/>
      <c r="B401" s="170"/>
      <c r="C401" s="170"/>
      <c r="D401" s="170"/>
      <c r="E401" s="170"/>
      <c r="F401" s="170"/>
      <c r="G401" s="170"/>
      <c r="H401" s="170"/>
      <c r="I401" s="170"/>
      <c r="J401" s="170"/>
      <c r="K401" s="170"/>
      <c r="L401" s="170"/>
      <c r="M401" s="170"/>
      <c r="N401" s="381"/>
    </row>
    <row r="402" spans="1:14" ht="13.8" customHeight="1">
      <c r="A402" s="385"/>
      <c r="B402" s="170"/>
      <c r="C402" s="170"/>
      <c r="D402" s="170"/>
      <c r="E402" s="170"/>
      <c r="F402" s="170"/>
      <c r="G402" s="170"/>
      <c r="H402" s="170"/>
      <c r="I402" s="170"/>
      <c r="J402" s="170"/>
      <c r="K402" s="170"/>
      <c r="L402" s="170"/>
      <c r="M402" s="170"/>
      <c r="N402" s="381"/>
    </row>
    <row r="403" spans="1:14">
      <c r="A403" s="385"/>
      <c r="B403" s="170"/>
      <c r="C403" s="170"/>
      <c r="D403" s="170"/>
      <c r="E403" s="170"/>
      <c r="F403" s="170"/>
      <c r="G403" s="170"/>
      <c r="H403" s="170"/>
      <c r="I403" s="170"/>
      <c r="J403" s="170"/>
      <c r="K403" s="170"/>
      <c r="L403" s="170"/>
      <c r="M403" s="170"/>
      <c r="N403" s="381"/>
    </row>
    <row r="404" spans="1:14" ht="14.4" customHeight="1">
      <c r="A404" s="385"/>
      <c r="B404" s="170"/>
      <c r="C404" s="170"/>
      <c r="D404" s="170"/>
      <c r="E404" s="170"/>
      <c r="F404" s="170"/>
      <c r="G404" s="170"/>
      <c r="H404" s="170"/>
      <c r="I404" s="170"/>
      <c r="J404" s="170"/>
      <c r="K404" s="170"/>
      <c r="L404" s="170"/>
      <c r="M404" s="170"/>
      <c r="N404" s="381"/>
    </row>
    <row r="405" spans="1:14" ht="13.8" customHeight="1">
      <c r="A405" s="385"/>
      <c r="B405" s="170"/>
      <c r="C405" s="170"/>
      <c r="D405" s="170"/>
      <c r="E405" s="170"/>
      <c r="F405" s="170"/>
      <c r="G405" s="170"/>
      <c r="H405" s="170"/>
      <c r="I405" s="170"/>
      <c r="J405" s="170"/>
      <c r="K405" s="170"/>
      <c r="L405" s="170"/>
      <c r="M405" s="170"/>
      <c r="N405" s="381"/>
    </row>
    <row r="406" spans="1:14" ht="14.4" customHeight="1">
      <c r="A406" s="385"/>
      <c r="B406" s="170"/>
      <c r="C406" s="170"/>
      <c r="D406" s="170"/>
      <c r="E406" s="170"/>
      <c r="F406" s="170"/>
      <c r="G406" s="170"/>
      <c r="H406" s="170"/>
      <c r="I406" s="170"/>
      <c r="J406" s="170"/>
      <c r="K406" s="170"/>
      <c r="L406" s="170"/>
      <c r="M406" s="170"/>
      <c r="N406" s="381"/>
    </row>
    <row r="407" spans="1:14" ht="14.4" customHeight="1">
      <c r="A407" s="385"/>
      <c r="B407" s="170"/>
      <c r="C407" s="170"/>
      <c r="D407" s="170"/>
      <c r="E407" s="170"/>
      <c r="F407" s="170"/>
      <c r="G407" s="170"/>
      <c r="H407" s="170"/>
      <c r="I407" s="170"/>
      <c r="J407" s="170"/>
      <c r="K407" s="170"/>
      <c r="L407" s="170"/>
      <c r="M407" s="170"/>
      <c r="N407" s="381"/>
    </row>
    <row r="408" spans="1:14" ht="13.8" customHeight="1">
      <c r="A408" s="385"/>
      <c r="B408" s="170"/>
      <c r="C408" s="170"/>
      <c r="D408" s="170"/>
      <c r="E408" s="170"/>
      <c r="F408" s="170"/>
      <c r="G408" s="170"/>
      <c r="H408" s="170"/>
      <c r="I408" s="170"/>
      <c r="J408" s="170"/>
      <c r="K408" s="170"/>
      <c r="L408" s="170"/>
      <c r="M408" s="170"/>
      <c r="N408" s="381"/>
    </row>
    <row r="409" spans="1:14" ht="14.4" customHeight="1">
      <c r="A409" s="385"/>
      <c r="B409" s="170"/>
      <c r="C409" s="170"/>
      <c r="D409" s="170"/>
      <c r="E409" s="170"/>
      <c r="F409" s="170"/>
      <c r="G409" s="170"/>
      <c r="H409" s="170"/>
      <c r="I409" s="170"/>
      <c r="J409" s="170"/>
      <c r="K409" s="170"/>
      <c r="L409" s="170"/>
      <c r="M409" s="170"/>
      <c r="N409" s="381"/>
    </row>
    <row r="410" spans="1:14">
      <c r="A410" s="385"/>
      <c r="B410" s="170"/>
      <c r="C410" s="170"/>
      <c r="D410" s="170"/>
      <c r="E410" s="170"/>
      <c r="F410" s="170"/>
      <c r="G410" s="170"/>
      <c r="H410" s="170"/>
      <c r="I410" s="170"/>
      <c r="J410" s="170"/>
      <c r="K410" s="170"/>
      <c r="L410" s="170"/>
      <c r="M410" s="170"/>
      <c r="N410" s="381"/>
    </row>
    <row r="411" spans="1:14">
      <c r="A411" s="385"/>
      <c r="B411" s="170"/>
      <c r="C411" s="170"/>
      <c r="D411" s="170"/>
      <c r="E411" s="170"/>
      <c r="F411" s="170"/>
      <c r="G411" s="170"/>
      <c r="H411" s="170"/>
      <c r="I411" s="170"/>
      <c r="J411" s="170"/>
      <c r="K411" s="170"/>
      <c r="L411" s="170"/>
      <c r="M411" s="170"/>
      <c r="N411" s="381"/>
    </row>
    <row r="412" spans="1:14">
      <c r="A412" s="386"/>
      <c r="B412" s="383"/>
      <c r="C412" s="383"/>
      <c r="D412" s="383"/>
      <c r="E412" s="383"/>
      <c r="F412" s="383"/>
      <c r="G412" s="383"/>
      <c r="H412" s="383"/>
      <c r="I412" s="383"/>
      <c r="J412" s="383"/>
      <c r="K412" s="383"/>
      <c r="L412" s="383"/>
      <c r="M412" s="383"/>
      <c r="N412" s="384"/>
    </row>
    <row r="413" spans="1:14" ht="30" customHeight="1">
      <c r="A413" s="387" t="s">
        <v>1158</v>
      </c>
      <c r="B413" s="766" t="s">
        <v>1180</v>
      </c>
      <c r="C413" s="766"/>
      <c r="D413" s="766"/>
      <c r="E413" s="766"/>
      <c r="F413" s="766"/>
      <c r="G413" s="766"/>
      <c r="H413" s="766"/>
      <c r="I413" s="766"/>
      <c r="J413" s="766"/>
      <c r="K413" s="766"/>
      <c r="L413" s="766"/>
      <c r="M413" s="388"/>
      <c r="N413" s="389" t="s">
        <v>1159</v>
      </c>
    </row>
    <row r="414" spans="1:14">
      <c r="A414" s="390"/>
      <c r="B414" s="391"/>
      <c r="C414" s="391"/>
      <c r="D414" s="391"/>
      <c r="E414" s="391"/>
      <c r="F414" s="391"/>
      <c r="G414" s="391"/>
      <c r="H414" s="391"/>
      <c r="I414" s="391"/>
      <c r="J414" s="391"/>
      <c r="K414" s="391"/>
      <c r="L414" s="391"/>
      <c r="M414" s="391"/>
      <c r="N414" s="392"/>
    </row>
    <row r="415" spans="1:14">
      <c r="A415" s="390"/>
      <c r="B415" s="391"/>
      <c r="C415" s="391"/>
      <c r="D415" s="391"/>
      <c r="E415" s="391"/>
      <c r="F415" s="391"/>
      <c r="G415" s="391"/>
      <c r="H415" s="391"/>
      <c r="I415" s="391"/>
      <c r="J415" s="391"/>
      <c r="K415" s="391"/>
      <c r="L415" s="391"/>
      <c r="M415" s="391"/>
      <c r="N415" s="392"/>
    </row>
    <row r="416" spans="1:14">
      <c r="A416" s="390"/>
      <c r="B416" s="391"/>
      <c r="C416" s="391"/>
      <c r="D416" s="391"/>
      <c r="E416" s="391"/>
      <c r="F416" s="391"/>
      <c r="G416" s="391"/>
      <c r="H416" s="391"/>
      <c r="I416" s="391"/>
      <c r="J416" s="391"/>
      <c r="K416" s="391"/>
      <c r="L416" s="391"/>
      <c r="M416" s="391"/>
      <c r="N416" s="392"/>
    </row>
    <row r="417" spans="1:14">
      <c r="A417" s="390"/>
      <c r="B417" s="391"/>
      <c r="C417" s="391"/>
      <c r="D417" s="391"/>
      <c r="E417" s="391"/>
      <c r="F417" s="391"/>
      <c r="G417" s="391"/>
      <c r="H417" s="391"/>
      <c r="I417" s="391"/>
      <c r="J417" s="391"/>
      <c r="K417" s="391"/>
      <c r="L417" s="391"/>
      <c r="M417" s="391"/>
      <c r="N417" s="392"/>
    </row>
    <row r="418" spans="1:14">
      <c r="A418" s="390"/>
      <c r="B418" s="391"/>
      <c r="C418" s="391"/>
      <c r="D418" s="391"/>
      <c r="E418" s="391"/>
      <c r="F418" s="391"/>
      <c r="G418" s="391"/>
      <c r="H418" s="391"/>
      <c r="I418" s="391"/>
      <c r="J418" s="391"/>
      <c r="K418" s="391"/>
      <c r="L418" s="391"/>
      <c r="M418" s="391"/>
      <c r="N418" s="392"/>
    </row>
    <row r="419" spans="1:14" ht="13.8" customHeight="1">
      <c r="A419" s="390"/>
      <c r="B419" s="391"/>
      <c r="C419" s="391"/>
      <c r="D419" s="391"/>
      <c r="E419" s="391"/>
      <c r="F419" s="391"/>
      <c r="G419" s="391"/>
      <c r="H419" s="391"/>
      <c r="I419" s="391"/>
      <c r="J419" s="391"/>
      <c r="K419" s="391"/>
      <c r="L419" s="391"/>
      <c r="M419" s="391"/>
      <c r="N419" s="392"/>
    </row>
    <row r="420" spans="1:14">
      <c r="A420" s="390"/>
      <c r="B420" s="391"/>
      <c r="C420" s="391"/>
      <c r="D420" s="391"/>
      <c r="E420" s="391"/>
      <c r="F420" s="391"/>
      <c r="G420" s="391"/>
      <c r="H420" s="391"/>
      <c r="I420" s="391"/>
      <c r="J420" s="391"/>
      <c r="K420" s="391"/>
      <c r="L420" s="391"/>
      <c r="M420" s="391"/>
      <c r="N420" s="392"/>
    </row>
    <row r="421" spans="1:14">
      <c r="A421" s="390"/>
      <c r="B421" s="391"/>
      <c r="C421" s="391"/>
      <c r="D421" s="391"/>
      <c r="E421" s="391"/>
      <c r="F421" s="391"/>
      <c r="G421" s="391"/>
      <c r="H421" s="391"/>
      <c r="I421" s="391"/>
      <c r="J421" s="391"/>
      <c r="K421" s="391"/>
      <c r="L421" s="391"/>
      <c r="M421" s="391"/>
      <c r="N421" s="392"/>
    </row>
    <row r="422" spans="1:14" ht="13.8" customHeight="1">
      <c r="A422" s="390"/>
      <c r="B422" s="391"/>
      <c r="C422" s="391"/>
      <c r="D422" s="391"/>
      <c r="E422" s="391"/>
      <c r="F422" s="391"/>
      <c r="G422" s="391"/>
      <c r="H422" s="391"/>
      <c r="I422" s="391"/>
      <c r="J422" s="391"/>
      <c r="K422" s="391"/>
      <c r="L422" s="391"/>
      <c r="M422" s="391"/>
      <c r="N422" s="392"/>
    </row>
    <row r="423" spans="1:14" ht="13.8" customHeight="1">
      <c r="A423" s="390"/>
      <c r="B423" s="391"/>
      <c r="C423" s="391"/>
      <c r="D423" s="391"/>
      <c r="E423" s="391"/>
      <c r="F423" s="391"/>
      <c r="G423" s="391"/>
      <c r="H423" s="391"/>
      <c r="I423" s="391"/>
      <c r="J423" s="391"/>
      <c r="K423" s="391"/>
      <c r="L423" s="391"/>
      <c r="M423" s="391"/>
      <c r="N423" s="392"/>
    </row>
    <row r="424" spans="1:14">
      <c r="A424" s="390"/>
      <c r="B424" s="391"/>
      <c r="C424" s="391"/>
      <c r="D424" s="391"/>
      <c r="E424" s="391"/>
      <c r="F424" s="391"/>
      <c r="G424" s="391"/>
      <c r="H424" s="391"/>
      <c r="I424" s="391"/>
      <c r="J424" s="391"/>
      <c r="K424" s="391"/>
      <c r="L424" s="391"/>
      <c r="M424" s="391"/>
      <c r="N424" s="392"/>
    </row>
    <row r="425" spans="1:14">
      <c r="A425" s="390"/>
      <c r="B425" s="391"/>
      <c r="C425" s="391"/>
      <c r="D425" s="391"/>
      <c r="E425" s="391"/>
      <c r="F425" s="391"/>
      <c r="G425" s="391"/>
      <c r="H425" s="391"/>
      <c r="I425" s="391"/>
      <c r="J425" s="391"/>
      <c r="K425" s="391"/>
      <c r="L425" s="391"/>
      <c r="M425" s="391"/>
      <c r="N425" s="392"/>
    </row>
    <row r="426" spans="1:14" ht="13.8" customHeight="1">
      <c r="A426" s="390"/>
      <c r="B426" s="391"/>
      <c r="C426" s="391"/>
      <c r="D426" s="391"/>
      <c r="E426" s="391"/>
      <c r="F426" s="391"/>
      <c r="G426" s="391"/>
      <c r="H426" s="391"/>
      <c r="I426" s="391"/>
      <c r="J426" s="391"/>
      <c r="K426" s="391"/>
      <c r="L426" s="391"/>
      <c r="M426" s="391"/>
      <c r="N426" s="392"/>
    </row>
    <row r="427" spans="1:14" ht="13.8" customHeight="1">
      <c r="A427" s="390"/>
      <c r="B427" s="391"/>
      <c r="C427" s="391"/>
      <c r="D427" s="391"/>
      <c r="E427" s="391"/>
      <c r="F427" s="391"/>
      <c r="G427" s="391"/>
      <c r="H427" s="391"/>
      <c r="I427" s="391"/>
      <c r="J427" s="391"/>
      <c r="K427" s="391"/>
      <c r="L427" s="391"/>
      <c r="M427" s="391"/>
      <c r="N427" s="392"/>
    </row>
    <row r="428" spans="1:14">
      <c r="A428" s="390"/>
      <c r="B428" s="391"/>
      <c r="C428" s="391"/>
      <c r="D428" s="391"/>
      <c r="E428" s="391"/>
      <c r="F428" s="391"/>
      <c r="G428" s="391"/>
      <c r="H428" s="391"/>
      <c r="I428" s="391"/>
      <c r="J428" s="391"/>
      <c r="K428" s="391"/>
      <c r="L428" s="391"/>
      <c r="M428" s="391"/>
      <c r="N428" s="392"/>
    </row>
    <row r="429" spans="1:14">
      <c r="A429" s="390"/>
      <c r="B429" s="391"/>
      <c r="C429" s="391"/>
      <c r="D429" s="391"/>
      <c r="E429" s="391"/>
      <c r="F429" s="391"/>
      <c r="G429" s="391"/>
      <c r="H429" s="391"/>
      <c r="I429" s="391"/>
      <c r="J429" s="391"/>
      <c r="K429" s="391"/>
      <c r="L429" s="391"/>
      <c r="M429" s="391"/>
      <c r="N429" s="392"/>
    </row>
    <row r="430" spans="1:14" ht="13.8" customHeight="1">
      <c r="A430" s="390"/>
      <c r="B430" s="391"/>
      <c r="C430" s="391"/>
      <c r="D430" s="391"/>
      <c r="E430" s="391"/>
      <c r="F430" s="391"/>
      <c r="G430" s="391"/>
      <c r="H430" s="391"/>
      <c r="I430" s="391"/>
      <c r="J430" s="391"/>
      <c r="K430" s="391"/>
      <c r="L430" s="391"/>
      <c r="M430" s="391"/>
      <c r="N430" s="392"/>
    </row>
    <row r="431" spans="1:14" ht="13.8" customHeight="1">
      <c r="A431" s="390"/>
      <c r="B431" s="391"/>
      <c r="C431" s="391"/>
      <c r="D431" s="391"/>
      <c r="E431" s="391"/>
      <c r="F431" s="391"/>
      <c r="G431" s="391"/>
      <c r="H431" s="391"/>
      <c r="I431" s="391"/>
      <c r="J431" s="391"/>
      <c r="K431" s="391"/>
      <c r="L431" s="391"/>
      <c r="M431" s="391"/>
      <c r="N431" s="392"/>
    </row>
    <row r="432" spans="1:14">
      <c r="A432" s="390"/>
      <c r="B432" s="391"/>
      <c r="C432" s="391"/>
      <c r="D432" s="391"/>
      <c r="E432" s="391"/>
      <c r="F432" s="391"/>
      <c r="G432" s="391"/>
      <c r="H432" s="391"/>
      <c r="I432" s="391"/>
      <c r="J432" s="391"/>
      <c r="K432" s="391"/>
      <c r="L432" s="391"/>
      <c r="M432" s="391"/>
      <c r="N432" s="392"/>
    </row>
    <row r="433" spans="1:14">
      <c r="A433" s="390"/>
      <c r="B433" s="391"/>
      <c r="C433" s="391"/>
      <c r="D433" s="391"/>
      <c r="E433" s="391"/>
      <c r="F433" s="391"/>
      <c r="G433" s="391"/>
      <c r="H433" s="391"/>
      <c r="I433" s="391"/>
      <c r="J433" s="391"/>
      <c r="K433" s="391"/>
      <c r="L433" s="391"/>
      <c r="M433" s="391"/>
      <c r="N433" s="392"/>
    </row>
    <row r="434" spans="1:14" ht="13.8" customHeight="1">
      <c r="A434" s="390"/>
      <c r="B434" s="391"/>
      <c r="C434" s="391"/>
      <c r="D434" s="391"/>
      <c r="E434" s="391"/>
      <c r="F434" s="391"/>
      <c r="G434" s="391"/>
      <c r="H434" s="391"/>
      <c r="I434" s="391"/>
      <c r="J434" s="391"/>
      <c r="K434" s="391"/>
      <c r="L434" s="391"/>
      <c r="M434" s="391"/>
      <c r="N434" s="392"/>
    </row>
    <row r="435" spans="1:14" ht="13.8" customHeight="1">
      <c r="A435" s="390"/>
      <c r="B435" s="391"/>
      <c r="C435" s="391"/>
      <c r="D435" s="391"/>
      <c r="E435" s="391"/>
      <c r="F435" s="391"/>
      <c r="G435" s="391"/>
      <c r="H435" s="391"/>
      <c r="I435" s="391"/>
      <c r="J435" s="391"/>
      <c r="K435" s="391"/>
      <c r="L435" s="391"/>
      <c r="M435" s="391"/>
      <c r="N435" s="392"/>
    </row>
    <row r="436" spans="1:14">
      <c r="A436" s="390"/>
      <c r="B436" s="391"/>
      <c r="C436" s="391"/>
      <c r="D436" s="391"/>
      <c r="E436" s="391"/>
      <c r="F436" s="391"/>
      <c r="G436" s="391"/>
      <c r="H436" s="391"/>
      <c r="I436" s="391"/>
      <c r="J436" s="391"/>
      <c r="K436" s="391"/>
      <c r="L436" s="391"/>
      <c r="M436" s="391"/>
      <c r="N436" s="392"/>
    </row>
    <row r="437" spans="1:14">
      <c r="A437" s="390"/>
      <c r="B437" s="391"/>
      <c r="C437" s="391"/>
      <c r="D437" s="391"/>
      <c r="E437" s="391"/>
      <c r="F437" s="391"/>
      <c r="G437" s="391"/>
      <c r="H437" s="391"/>
      <c r="I437" s="391"/>
      <c r="J437" s="391"/>
      <c r="K437" s="391"/>
      <c r="L437" s="391"/>
      <c r="M437" s="391"/>
      <c r="N437" s="392"/>
    </row>
    <row r="438" spans="1:14" ht="13.8" customHeight="1">
      <c r="A438" s="390"/>
      <c r="B438" s="391"/>
      <c r="C438" s="391"/>
      <c r="D438" s="391"/>
      <c r="E438" s="391"/>
      <c r="F438" s="391"/>
      <c r="G438" s="391"/>
      <c r="H438" s="391"/>
      <c r="I438" s="391"/>
      <c r="J438" s="391"/>
      <c r="K438" s="391"/>
      <c r="L438" s="391"/>
      <c r="M438" s="391"/>
      <c r="N438" s="392"/>
    </row>
    <row r="439" spans="1:14">
      <c r="A439" s="390"/>
      <c r="B439" s="391"/>
      <c r="C439" s="391"/>
      <c r="D439" s="391"/>
      <c r="E439" s="391"/>
      <c r="F439" s="391"/>
      <c r="G439" s="391"/>
      <c r="H439" s="391"/>
      <c r="I439" s="391"/>
      <c r="J439" s="391"/>
      <c r="K439" s="391"/>
      <c r="L439" s="391"/>
      <c r="M439" s="391"/>
      <c r="N439" s="392"/>
    </row>
    <row r="440" spans="1:14" ht="13.8" customHeight="1">
      <c r="A440" s="390"/>
      <c r="B440" s="391"/>
      <c r="C440" s="391"/>
      <c r="D440" s="391"/>
      <c r="E440" s="391"/>
      <c r="F440" s="391"/>
      <c r="G440" s="391"/>
      <c r="H440" s="391"/>
      <c r="I440" s="391"/>
      <c r="J440" s="391"/>
      <c r="K440" s="391"/>
      <c r="L440" s="391"/>
      <c r="M440" s="391"/>
      <c r="N440" s="392"/>
    </row>
    <row r="441" spans="1:14">
      <c r="A441" s="390"/>
      <c r="B441" s="391"/>
      <c r="C441" s="391"/>
      <c r="D441" s="391"/>
      <c r="E441" s="391"/>
      <c r="F441" s="391"/>
      <c r="G441" s="391"/>
      <c r="H441" s="391"/>
      <c r="I441" s="391"/>
      <c r="J441" s="391"/>
      <c r="K441" s="391"/>
      <c r="L441" s="391"/>
      <c r="M441" s="391"/>
      <c r="N441" s="392"/>
    </row>
    <row r="442" spans="1:14">
      <c r="A442" s="390"/>
      <c r="B442" s="391"/>
      <c r="C442" s="391"/>
      <c r="D442" s="391"/>
      <c r="E442" s="391"/>
      <c r="F442" s="391"/>
      <c r="G442" s="391"/>
      <c r="H442" s="391"/>
      <c r="I442" s="391"/>
      <c r="J442" s="391"/>
      <c r="K442" s="391"/>
      <c r="L442" s="391"/>
      <c r="M442" s="391"/>
      <c r="N442" s="392"/>
    </row>
    <row r="443" spans="1:14">
      <c r="A443" s="390"/>
      <c r="B443" s="391"/>
      <c r="C443" s="391"/>
      <c r="D443" s="391"/>
      <c r="E443" s="391"/>
      <c r="F443" s="391"/>
      <c r="G443" s="391"/>
      <c r="H443" s="391"/>
      <c r="I443" s="391"/>
      <c r="J443" s="391"/>
      <c r="K443" s="391"/>
      <c r="L443" s="391"/>
      <c r="M443" s="391"/>
      <c r="N443" s="392"/>
    </row>
    <row r="444" spans="1:14" ht="13.8" customHeight="1">
      <c r="A444" s="390"/>
      <c r="B444" s="391"/>
      <c r="C444" s="391"/>
      <c r="D444" s="391"/>
      <c r="E444" s="391"/>
      <c r="F444" s="391"/>
      <c r="G444" s="391"/>
      <c r="H444" s="391"/>
      <c r="I444" s="391"/>
      <c r="J444" s="391"/>
      <c r="K444" s="391"/>
      <c r="L444" s="391"/>
      <c r="M444" s="391"/>
      <c r="N444" s="392"/>
    </row>
    <row r="445" spans="1:14">
      <c r="A445" s="390"/>
      <c r="B445" s="391"/>
      <c r="C445" s="391"/>
      <c r="D445" s="391"/>
      <c r="E445" s="391"/>
      <c r="F445" s="391"/>
      <c r="G445" s="391"/>
      <c r="H445" s="391"/>
      <c r="I445" s="391"/>
      <c r="J445" s="391"/>
      <c r="K445" s="391"/>
      <c r="L445" s="391"/>
      <c r="M445" s="391"/>
      <c r="N445" s="392"/>
    </row>
    <row r="446" spans="1:14">
      <c r="A446" s="390"/>
      <c r="B446" s="391"/>
      <c r="C446" s="391"/>
      <c r="D446" s="391"/>
      <c r="E446" s="391"/>
      <c r="F446" s="391"/>
      <c r="G446" s="391"/>
      <c r="H446" s="391"/>
      <c r="I446" s="391"/>
      <c r="J446" s="391"/>
      <c r="K446" s="391"/>
      <c r="L446" s="391"/>
      <c r="M446" s="391"/>
      <c r="N446" s="392"/>
    </row>
    <row r="447" spans="1:14">
      <c r="A447" s="390"/>
      <c r="B447" s="391"/>
      <c r="C447" s="391"/>
      <c r="D447" s="391"/>
      <c r="E447" s="391"/>
      <c r="F447" s="391"/>
      <c r="G447" s="391"/>
      <c r="H447" s="391"/>
      <c r="I447" s="391"/>
      <c r="J447" s="391"/>
      <c r="K447" s="391"/>
      <c r="L447" s="391"/>
      <c r="M447" s="391"/>
      <c r="N447" s="392"/>
    </row>
    <row r="448" spans="1:14" ht="13.8" customHeight="1">
      <c r="A448" s="390"/>
      <c r="B448" s="391"/>
      <c r="C448" s="391"/>
      <c r="D448" s="391"/>
      <c r="E448" s="391"/>
      <c r="F448" s="391"/>
      <c r="G448" s="391"/>
      <c r="H448" s="391"/>
      <c r="I448" s="391"/>
      <c r="J448" s="391"/>
      <c r="K448" s="391"/>
      <c r="L448" s="391"/>
      <c r="M448" s="391"/>
      <c r="N448" s="392"/>
    </row>
    <row r="449" spans="1:14">
      <c r="A449" s="390"/>
      <c r="B449" s="391"/>
      <c r="C449" s="391"/>
      <c r="D449" s="391"/>
      <c r="E449" s="391"/>
      <c r="F449" s="391"/>
      <c r="G449" s="391"/>
      <c r="H449" s="391"/>
      <c r="I449" s="391"/>
      <c r="J449" s="391"/>
      <c r="K449" s="391"/>
      <c r="L449" s="391"/>
      <c r="M449" s="391"/>
      <c r="N449" s="392"/>
    </row>
    <row r="450" spans="1:14">
      <c r="A450" s="390"/>
      <c r="B450" s="391"/>
      <c r="C450" s="391"/>
      <c r="D450" s="391"/>
      <c r="E450" s="391"/>
      <c r="F450" s="391"/>
      <c r="G450" s="391"/>
      <c r="H450" s="391"/>
      <c r="I450" s="391"/>
      <c r="J450" s="391"/>
      <c r="K450" s="391"/>
      <c r="L450" s="391"/>
      <c r="M450" s="391"/>
      <c r="N450" s="392"/>
    </row>
    <row r="451" spans="1:14">
      <c r="A451" s="390"/>
      <c r="B451" s="391"/>
      <c r="C451" s="391"/>
      <c r="D451" s="391"/>
      <c r="E451" s="391"/>
      <c r="F451" s="391"/>
      <c r="G451" s="391"/>
      <c r="H451" s="391"/>
      <c r="I451" s="391"/>
      <c r="J451" s="391"/>
      <c r="K451" s="391"/>
      <c r="L451" s="391"/>
      <c r="M451" s="391"/>
      <c r="N451" s="392"/>
    </row>
    <row r="452" spans="1:14" ht="13.8" customHeight="1">
      <c r="A452" s="390"/>
      <c r="B452" s="391"/>
      <c r="C452" s="391"/>
      <c r="D452" s="391"/>
      <c r="E452" s="391"/>
      <c r="F452" s="391"/>
      <c r="G452" s="391"/>
      <c r="H452" s="391"/>
      <c r="I452" s="391"/>
      <c r="J452" s="391"/>
      <c r="K452" s="391"/>
      <c r="L452" s="391"/>
      <c r="M452" s="391"/>
      <c r="N452" s="392"/>
    </row>
    <row r="453" spans="1:14">
      <c r="A453" s="390"/>
      <c r="B453" s="391"/>
      <c r="C453" s="391"/>
      <c r="D453" s="391"/>
      <c r="E453" s="391"/>
      <c r="F453" s="391"/>
      <c r="G453" s="391"/>
      <c r="H453" s="391"/>
      <c r="I453" s="391"/>
      <c r="J453" s="391"/>
      <c r="K453" s="391"/>
      <c r="L453" s="391"/>
      <c r="M453" s="391"/>
      <c r="N453" s="392"/>
    </row>
    <row r="454" spans="1:14">
      <c r="A454" s="390"/>
      <c r="B454" s="391"/>
      <c r="C454" s="391"/>
      <c r="D454" s="391"/>
      <c r="E454" s="391"/>
      <c r="F454" s="391"/>
      <c r="G454" s="391"/>
      <c r="H454" s="391"/>
      <c r="I454" s="391"/>
      <c r="J454" s="391"/>
      <c r="K454" s="391"/>
      <c r="L454" s="391"/>
      <c r="M454" s="391"/>
      <c r="N454" s="392"/>
    </row>
    <row r="455" spans="1:14">
      <c r="A455" s="390"/>
      <c r="B455" s="391"/>
      <c r="C455" s="391"/>
      <c r="D455" s="391"/>
      <c r="E455" s="391"/>
      <c r="F455" s="391"/>
      <c r="G455" s="391"/>
      <c r="H455" s="391"/>
      <c r="I455" s="391"/>
      <c r="J455" s="391"/>
      <c r="K455" s="391"/>
      <c r="L455" s="391"/>
      <c r="M455" s="391"/>
      <c r="N455" s="392"/>
    </row>
    <row r="456" spans="1:14" ht="13.8" customHeight="1">
      <c r="A456" s="390"/>
      <c r="B456" s="391"/>
      <c r="C456" s="391"/>
      <c r="D456" s="391"/>
      <c r="E456" s="391"/>
      <c r="F456" s="391"/>
      <c r="G456" s="391"/>
      <c r="H456" s="391"/>
      <c r="I456" s="391"/>
      <c r="J456" s="391"/>
      <c r="K456" s="391"/>
      <c r="L456" s="391"/>
      <c r="M456" s="391"/>
      <c r="N456" s="392"/>
    </row>
    <row r="457" spans="1:14" ht="13.8" customHeight="1">
      <c r="A457" s="390"/>
      <c r="B457" s="391"/>
      <c r="C457" s="391"/>
      <c r="D457" s="391"/>
      <c r="E457" s="391"/>
      <c r="F457" s="391"/>
      <c r="G457" s="391"/>
      <c r="H457" s="391"/>
      <c r="I457" s="391"/>
      <c r="J457" s="391"/>
      <c r="K457" s="391"/>
      <c r="L457" s="391"/>
      <c r="M457" s="391"/>
      <c r="N457" s="392"/>
    </row>
    <row r="458" spans="1:14">
      <c r="A458" s="390"/>
      <c r="B458" s="391"/>
      <c r="C458" s="391"/>
      <c r="D458" s="391"/>
      <c r="E458" s="391"/>
      <c r="F458" s="391"/>
      <c r="G458" s="391"/>
      <c r="H458" s="391"/>
      <c r="I458" s="391"/>
      <c r="J458" s="391"/>
      <c r="K458" s="391"/>
      <c r="L458" s="391"/>
      <c r="M458" s="391"/>
      <c r="N458" s="392"/>
    </row>
    <row r="459" spans="1:14">
      <c r="A459" s="393"/>
      <c r="B459" s="394"/>
      <c r="C459" s="394"/>
      <c r="D459" s="394"/>
      <c r="E459" s="394"/>
      <c r="F459" s="394"/>
      <c r="G459" s="394"/>
      <c r="H459" s="394"/>
      <c r="I459" s="394"/>
      <c r="J459" s="394"/>
      <c r="K459" s="394"/>
      <c r="L459" s="394"/>
      <c r="M459" s="394"/>
      <c r="N459" s="395"/>
    </row>
    <row r="460" spans="1:14" ht="30" customHeight="1">
      <c r="A460" s="334" t="s">
        <v>1158</v>
      </c>
      <c r="B460" s="539" t="s">
        <v>1141</v>
      </c>
      <c r="C460" s="539"/>
      <c r="D460" s="539"/>
      <c r="E460" s="539"/>
      <c r="F460" s="539"/>
      <c r="G460" s="539"/>
      <c r="H460" s="539"/>
      <c r="I460" s="539"/>
      <c r="J460" s="539"/>
      <c r="K460" s="539"/>
      <c r="L460" s="539"/>
      <c r="M460" s="335"/>
      <c r="N460" s="336" t="s">
        <v>1159</v>
      </c>
    </row>
    <row r="461" spans="1:14">
      <c r="A461" s="385"/>
      <c r="B461" s="170"/>
      <c r="C461" s="170"/>
      <c r="D461" s="170"/>
      <c r="E461" s="170"/>
      <c r="F461" s="170"/>
      <c r="G461" s="170"/>
      <c r="H461" s="170"/>
      <c r="I461" s="170"/>
      <c r="J461" s="170"/>
      <c r="K461" s="170"/>
      <c r="L461" s="170"/>
      <c r="M461" s="170"/>
      <c r="N461" s="381"/>
    </row>
    <row r="462" spans="1:14">
      <c r="A462" s="385"/>
      <c r="B462" s="170"/>
      <c r="C462" s="170"/>
      <c r="D462" s="170"/>
      <c r="E462" s="170"/>
      <c r="F462" s="170"/>
      <c r="G462" s="170"/>
      <c r="H462" s="170"/>
      <c r="I462" s="170"/>
      <c r="J462" s="170"/>
      <c r="K462" s="170"/>
      <c r="L462" s="170"/>
      <c r="M462" s="170"/>
      <c r="N462" s="381"/>
    </row>
    <row r="463" spans="1:14">
      <c r="A463" s="385"/>
      <c r="B463" s="170"/>
      <c r="C463" s="170"/>
      <c r="D463" s="170"/>
      <c r="E463" s="170"/>
      <c r="F463" s="170"/>
      <c r="G463" s="170"/>
      <c r="H463" s="170"/>
      <c r="I463" s="170"/>
      <c r="J463" s="170"/>
      <c r="K463" s="170"/>
      <c r="L463" s="170"/>
      <c r="M463" s="170"/>
      <c r="N463" s="381"/>
    </row>
    <row r="464" spans="1:14">
      <c r="A464" s="385"/>
      <c r="B464" s="170"/>
      <c r="C464" s="170"/>
      <c r="D464" s="170"/>
      <c r="E464" s="170"/>
      <c r="F464" s="170"/>
      <c r="G464" s="170"/>
      <c r="H464" s="170"/>
      <c r="I464" s="170"/>
      <c r="J464" s="170"/>
      <c r="K464" s="170"/>
      <c r="L464" s="170"/>
      <c r="M464" s="170"/>
      <c r="N464" s="381"/>
    </row>
    <row r="465" spans="1:14">
      <c r="A465" s="385"/>
      <c r="B465" s="170"/>
      <c r="C465" s="170"/>
      <c r="D465" s="170"/>
      <c r="E465" s="170"/>
      <c r="F465" s="170"/>
      <c r="G465" s="170"/>
      <c r="H465" s="170"/>
      <c r="I465" s="170"/>
      <c r="J465" s="170"/>
      <c r="K465" s="170"/>
      <c r="L465" s="170"/>
      <c r="M465" s="170"/>
      <c r="N465" s="381"/>
    </row>
    <row r="466" spans="1:14" ht="13.8" customHeight="1">
      <c r="A466" s="385"/>
      <c r="B466" s="170"/>
      <c r="C466" s="170"/>
      <c r="D466" s="170"/>
      <c r="E466" s="170"/>
      <c r="F466" s="170"/>
      <c r="G466" s="170"/>
      <c r="H466" s="170"/>
      <c r="I466" s="170"/>
      <c r="J466" s="170"/>
      <c r="K466" s="170"/>
      <c r="L466" s="170"/>
      <c r="M466" s="170"/>
      <c r="N466" s="381"/>
    </row>
    <row r="467" spans="1:14">
      <c r="A467" s="385"/>
      <c r="B467" s="170"/>
      <c r="C467" s="170"/>
      <c r="D467" s="170"/>
      <c r="E467" s="170"/>
      <c r="F467" s="170"/>
      <c r="G467" s="170"/>
      <c r="H467" s="170"/>
      <c r="I467" s="170"/>
      <c r="J467" s="170"/>
      <c r="K467" s="170"/>
      <c r="L467" s="170"/>
      <c r="M467" s="170"/>
      <c r="N467" s="381"/>
    </row>
    <row r="468" spans="1:14">
      <c r="A468" s="385"/>
      <c r="B468" s="170"/>
      <c r="C468" s="170"/>
      <c r="D468" s="170"/>
      <c r="E468" s="170"/>
      <c r="F468" s="170"/>
      <c r="G468" s="170"/>
      <c r="H468" s="170"/>
      <c r="I468" s="170"/>
      <c r="J468" s="170"/>
      <c r="K468" s="170"/>
      <c r="L468" s="170"/>
      <c r="M468" s="170"/>
      <c r="N468" s="381"/>
    </row>
    <row r="469" spans="1:14">
      <c r="A469" s="385"/>
      <c r="B469" s="170"/>
      <c r="C469" s="170"/>
      <c r="D469" s="170"/>
      <c r="E469" s="170"/>
      <c r="F469" s="170"/>
      <c r="G469" s="170"/>
      <c r="H469" s="170"/>
      <c r="I469" s="170"/>
      <c r="J469" s="170"/>
      <c r="K469" s="170"/>
      <c r="L469" s="170"/>
      <c r="M469" s="170"/>
      <c r="N469" s="381"/>
    </row>
    <row r="470" spans="1:14" ht="13.8" customHeight="1">
      <c r="A470" s="385"/>
      <c r="B470" s="170"/>
      <c r="C470" s="170"/>
      <c r="D470" s="170"/>
      <c r="E470" s="170"/>
      <c r="F470" s="170"/>
      <c r="G470" s="170"/>
      <c r="H470" s="170"/>
      <c r="I470" s="170"/>
      <c r="J470" s="170"/>
      <c r="K470" s="170"/>
      <c r="L470" s="170"/>
      <c r="M470" s="170"/>
      <c r="N470" s="381"/>
    </row>
    <row r="471" spans="1:14">
      <c r="A471" s="385"/>
      <c r="B471" s="170"/>
      <c r="C471" s="170"/>
      <c r="D471" s="170"/>
      <c r="E471" s="170"/>
      <c r="F471" s="170"/>
      <c r="G471" s="170"/>
      <c r="H471" s="170"/>
      <c r="I471" s="170"/>
      <c r="J471" s="170"/>
      <c r="K471" s="170"/>
      <c r="L471" s="170"/>
      <c r="M471" s="170"/>
      <c r="N471" s="381"/>
    </row>
    <row r="472" spans="1:14">
      <c r="A472" s="385"/>
      <c r="B472" s="170"/>
      <c r="C472" s="170"/>
      <c r="D472" s="170"/>
      <c r="E472" s="170"/>
      <c r="F472" s="170"/>
      <c r="G472" s="170"/>
      <c r="H472" s="170"/>
      <c r="I472" s="170"/>
      <c r="J472" s="170"/>
      <c r="K472" s="170"/>
      <c r="L472" s="170"/>
      <c r="M472" s="170"/>
      <c r="N472" s="381"/>
    </row>
    <row r="473" spans="1:14">
      <c r="A473" s="385"/>
      <c r="B473" s="170"/>
      <c r="C473" s="170"/>
      <c r="D473" s="170"/>
      <c r="E473" s="170"/>
      <c r="F473" s="170"/>
      <c r="G473" s="170"/>
      <c r="H473" s="170"/>
      <c r="I473" s="170"/>
      <c r="J473" s="170"/>
      <c r="K473" s="170"/>
      <c r="L473" s="170"/>
      <c r="M473" s="170"/>
      <c r="N473" s="381"/>
    </row>
    <row r="474" spans="1:14" ht="13.8" customHeight="1">
      <c r="A474" s="385"/>
      <c r="B474" s="170"/>
      <c r="C474" s="170"/>
      <c r="D474" s="170"/>
      <c r="E474" s="170"/>
      <c r="F474" s="170"/>
      <c r="G474" s="170"/>
      <c r="H474" s="170"/>
      <c r="I474" s="170"/>
      <c r="J474" s="170"/>
      <c r="K474" s="170"/>
      <c r="L474" s="170"/>
      <c r="M474" s="170"/>
      <c r="N474" s="381"/>
    </row>
    <row r="475" spans="1:14">
      <c r="A475" s="385"/>
      <c r="B475" s="170"/>
      <c r="C475" s="170"/>
      <c r="D475" s="170"/>
      <c r="E475" s="170"/>
      <c r="F475" s="170"/>
      <c r="G475" s="170"/>
      <c r="H475" s="170"/>
      <c r="I475" s="170"/>
      <c r="J475" s="170"/>
      <c r="K475" s="170"/>
      <c r="L475" s="170"/>
      <c r="M475" s="170"/>
      <c r="N475" s="381"/>
    </row>
    <row r="476" spans="1:14">
      <c r="A476" s="385"/>
      <c r="B476" s="170"/>
      <c r="C476" s="170"/>
      <c r="D476" s="170"/>
      <c r="E476" s="170"/>
      <c r="F476" s="170"/>
      <c r="G476" s="170"/>
      <c r="H476" s="170"/>
      <c r="I476" s="170"/>
      <c r="J476" s="170"/>
      <c r="K476" s="170"/>
      <c r="L476" s="170"/>
      <c r="M476" s="170"/>
      <c r="N476" s="381"/>
    </row>
    <row r="477" spans="1:14">
      <c r="A477" s="385"/>
      <c r="B477" s="170"/>
      <c r="C477" s="170"/>
      <c r="D477" s="170"/>
      <c r="E477" s="170"/>
      <c r="F477" s="170"/>
      <c r="G477" s="170"/>
      <c r="H477" s="170"/>
      <c r="I477" s="170"/>
      <c r="J477" s="170"/>
      <c r="K477" s="170"/>
      <c r="L477" s="170"/>
      <c r="M477" s="170"/>
      <c r="N477" s="381"/>
    </row>
    <row r="478" spans="1:14" ht="13.8" customHeight="1">
      <c r="A478" s="385"/>
      <c r="B478" s="170"/>
      <c r="C478" s="170"/>
      <c r="D478" s="170"/>
      <c r="E478" s="170"/>
      <c r="F478" s="170"/>
      <c r="G478" s="170"/>
      <c r="H478" s="170"/>
      <c r="I478" s="170"/>
      <c r="J478" s="170"/>
      <c r="K478" s="170"/>
      <c r="L478" s="170"/>
      <c r="M478" s="170"/>
      <c r="N478" s="381"/>
    </row>
    <row r="479" spans="1:14">
      <c r="A479" s="385"/>
      <c r="B479" s="170"/>
      <c r="C479" s="170"/>
      <c r="D479" s="170"/>
      <c r="E479" s="170"/>
      <c r="F479" s="170"/>
      <c r="G479" s="170"/>
      <c r="H479" s="170"/>
      <c r="I479" s="170"/>
      <c r="J479" s="170"/>
      <c r="K479" s="170"/>
      <c r="L479" s="170"/>
      <c r="M479" s="170"/>
      <c r="N479" s="381"/>
    </row>
    <row r="480" spans="1:14">
      <c r="A480" s="385"/>
      <c r="B480" s="170"/>
      <c r="C480" s="170"/>
      <c r="D480" s="170"/>
      <c r="E480" s="170"/>
      <c r="F480" s="170"/>
      <c r="G480" s="170"/>
      <c r="H480" s="170"/>
      <c r="I480" s="170"/>
      <c r="J480" s="170"/>
      <c r="K480" s="170"/>
      <c r="L480" s="170"/>
      <c r="M480" s="170"/>
      <c r="N480" s="381"/>
    </row>
    <row r="481" spans="1:14">
      <c r="A481" s="385"/>
      <c r="B481" s="170"/>
      <c r="C481" s="170"/>
      <c r="D481" s="170"/>
      <c r="E481" s="170"/>
      <c r="F481" s="170"/>
      <c r="G481" s="170"/>
      <c r="H481" s="170"/>
      <c r="I481" s="170"/>
      <c r="J481" s="170"/>
      <c r="K481" s="170"/>
      <c r="L481" s="170"/>
      <c r="M481" s="170"/>
      <c r="N481" s="381"/>
    </row>
    <row r="482" spans="1:14" ht="13.8" customHeight="1">
      <c r="A482" s="385"/>
      <c r="B482" s="170"/>
      <c r="C482" s="170"/>
      <c r="D482" s="170"/>
      <c r="E482" s="170"/>
      <c r="F482" s="170"/>
      <c r="G482" s="170"/>
      <c r="H482" s="170"/>
      <c r="I482" s="170"/>
      <c r="J482" s="170"/>
      <c r="K482" s="170"/>
      <c r="L482" s="170"/>
      <c r="M482" s="170"/>
      <c r="N482" s="381"/>
    </row>
    <row r="483" spans="1:14">
      <c r="A483" s="385"/>
      <c r="B483" s="170"/>
      <c r="C483" s="170"/>
      <c r="D483" s="170"/>
      <c r="E483" s="170"/>
      <c r="F483" s="170"/>
      <c r="G483" s="170"/>
      <c r="H483" s="170"/>
      <c r="I483" s="170"/>
      <c r="J483" s="170"/>
      <c r="K483" s="170"/>
      <c r="L483" s="170"/>
      <c r="M483" s="170"/>
      <c r="N483" s="381"/>
    </row>
    <row r="484" spans="1:14">
      <c r="A484" s="385"/>
      <c r="B484" s="170"/>
      <c r="C484" s="170"/>
      <c r="D484" s="170"/>
      <c r="E484" s="170"/>
      <c r="F484" s="170"/>
      <c r="G484" s="170"/>
      <c r="H484" s="170"/>
      <c r="I484" s="170"/>
      <c r="J484" s="170"/>
      <c r="K484" s="170"/>
      <c r="L484" s="170"/>
      <c r="M484" s="170"/>
      <c r="N484" s="381"/>
    </row>
    <row r="485" spans="1:14">
      <c r="A485" s="385"/>
      <c r="B485" s="170"/>
      <c r="C485" s="170"/>
      <c r="D485" s="170"/>
      <c r="E485" s="170"/>
      <c r="F485" s="170"/>
      <c r="G485" s="170"/>
      <c r="H485" s="170"/>
      <c r="I485" s="170"/>
      <c r="J485" s="170"/>
      <c r="K485" s="170"/>
      <c r="L485" s="170"/>
      <c r="M485" s="170"/>
      <c r="N485" s="381"/>
    </row>
    <row r="486" spans="1:14">
      <c r="A486" s="385"/>
      <c r="B486" s="170"/>
      <c r="C486" s="170"/>
      <c r="D486" s="170"/>
      <c r="E486" s="170"/>
      <c r="F486" s="170"/>
      <c r="G486" s="170"/>
      <c r="H486" s="170"/>
      <c r="I486" s="170"/>
      <c r="J486" s="170"/>
      <c r="K486" s="170"/>
      <c r="L486" s="170"/>
      <c r="M486" s="170"/>
      <c r="N486" s="381"/>
    </row>
    <row r="487" spans="1:14" ht="13.8" customHeight="1">
      <c r="A487" s="385"/>
      <c r="B487" s="170"/>
      <c r="C487" s="170"/>
      <c r="D487" s="170"/>
      <c r="E487" s="170"/>
      <c r="F487" s="170"/>
      <c r="G487" s="170"/>
      <c r="H487" s="170"/>
      <c r="I487" s="170"/>
      <c r="J487" s="170"/>
      <c r="K487" s="170"/>
      <c r="L487" s="170"/>
      <c r="M487" s="170"/>
      <c r="N487" s="381"/>
    </row>
    <row r="488" spans="1:14">
      <c r="A488" s="385"/>
      <c r="B488" s="170"/>
      <c r="C488" s="170"/>
      <c r="D488" s="170"/>
      <c r="E488" s="170"/>
      <c r="F488" s="170"/>
      <c r="G488" s="170"/>
      <c r="H488" s="170"/>
      <c r="I488" s="170"/>
      <c r="J488" s="170"/>
      <c r="K488" s="170"/>
      <c r="L488" s="170"/>
      <c r="M488" s="170"/>
      <c r="N488" s="381"/>
    </row>
    <row r="489" spans="1:14">
      <c r="A489" s="385"/>
      <c r="B489" s="170"/>
      <c r="C489" s="170"/>
      <c r="D489" s="170"/>
      <c r="E489" s="170"/>
      <c r="F489" s="170"/>
      <c r="G489" s="170"/>
      <c r="H489" s="170"/>
      <c r="I489" s="170"/>
      <c r="J489" s="170"/>
      <c r="K489" s="170"/>
      <c r="L489" s="170"/>
      <c r="M489" s="170"/>
      <c r="N489" s="381"/>
    </row>
    <row r="490" spans="1:14">
      <c r="A490" s="385"/>
      <c r="B490" s="170"/>
      <c r="C490" s="170"/>
      <c r="D490" s="170"/>
      <c r="E490" s="170"/>
      <c r="F490" s="170"/>
      <c r="G490" s="170"/>
      <c r="H490" s="170"/>
      <c r="I490" s="170"/>
      <c r="J490" s="170"/>
      <c r="K490" s="170"/>
      <c r="L490" s="170"/>
      <c r="M490" s="170"/>
      <c r="N490" s="381"/>
    </row>
    <row r="491" spans="1:14" ht="13.8" customHeight="1">
      <c r="A491" s="385"/>
      <c r="B491" s="170"/>
      <c r="C491" s="170"/>
      <c r="D491" s="170"/>
      <c r="E491" s="170"/>
      <c r="F491" s="170"/>
      <c r="G491" s="170"/>
      <c r="H491" s="170"/>
      <c r="I491" s="170"/>
      <c r="J491" s="170"/>
      <c r="K491" s="170"/>
      <c r="L491" s="170"/>
      <c r="M491" s="170"/>
      <c r="N491" s="381"/>
    </row>
    <row r="492" spans="1:14">
      <c r="A492" s="385"/>
      <c r="B492" s="170"/>
      <c r="C492" s="170"/>
      <c r="D492" s="170"/>
      <c r="E492" s="170"/>
      <c r="F492" s="170"/>
      <c r="G492" s="170"/>
      <c r="H492" s="170"/>
      <c r="I492" s="170"/>
      <c r="J492" s="170"/>
      <c r="K492" s="170"/>
      <c r="L492" s="170"/>
      <c r="M492" s="170"/>
      <c r="N492" s="381"/>
    </row>
    <row r="493" spans="1:14">
      <c r="A493" s="385"/>
      <c r="B493" s="170"/>
      <c r="C493" s="170"/>
      <c r="D493" s="170"/>
      <c r="E493" s="170"/>
      <c r="F493" s="170"/>
      <c r="G493" s="170"/>
      <c r="H493" s="170"/>
      <c r="I493" s="170"/>
      <c r="J493" s="170"/>
      <c r="K493" s="170"/>
      <c r="L493" s="170"/>
      <c r="M493" s="170"/>
      <c r="N493" s="381"/>
    </row>
    <row r="494" spans="1:14">
      <c r="A494" s="385"/>
      <c r="B494" s="170"/>
      <c r="C494" s="170"/>
      <c r="D494" s="170"/>
      <c r="E494" s="170"/>
      <c r="F494" s="170"/>
      <c r="G494" s="170"/>
      <c r="H494" s="170"/>
      <c r="I494" s="170"/>
      <c r="J494" s="170"/>
      <c r="K494" s="170"/>
      <c r="L494" s="170"/>
      <c r="M494" s="170"/>
      <c r="N494" s="381"/>
    </row>
    <row r="495" spans="1:14" ht="13.8" customHeight="1">
      <c r="A495" s="385"/>
      <c r="B495" s="170"/>
      <c r="C495" s="170"/>
      <c r="D495" s="170"/>
      <c r="E495" s="170"/>
      <c r="F495" s="170"/>
      <c r="G495" s="170"/>
      <c r="H495" s="170"/>
      <c r="I495" s="170"/>
      <c r="J495" s="170"/>
      <c r="K495" s="170"/>
      <c r="L495" s="170"/>
      <c r="M495" s="170"/>
      <c r="N495" s="381"/>
    </row>
    <row r="496" spans="1:14">
      <c r="A496" s="385"/>
      <c r="B496" s="170"/>
      <c r="C496" s="170"/>
      <c r="D496" s="170"/>
      <c r="E496" s="170"/>
      <c r="F496" s="170"/>
      <c r="G496" s="170"/>
      <c r="H496" s="170"/>
      <c r="I496" s="170"/>
      <c r="J496" s="170"/>
      <c r="K496" s="170"/>
      <c r="L496" s="170"/>
      <c r="M496" s="170"/>
      <c r="N496" s="381"/>
    </row>
    <row r="497" spans="1:14">
      <c r="A497" s="385"/>
      <c r="B497" s="170"/>
      <c r="C497" s="170"/>
      <c r="D497" s="170"/>
      <c r="E497" s="170"/>
      <c r="F497" s="170"/>
      <c r="G497" s="170"/>
      <c r="H497" s="170"/>
      <c r="I497" s="170"/>
      <c r="J497" s="170"/>
      <c r="K497" s="170"/>
      <c r="L497" s="170"/>
      <c r="M497" s="170"/>
      <c r="N497" s="381"/>
    </row>
    <row r="498" spans="1:14">
      <c r="A498" s="385"/>
      <c r="B498" s="170"/>
      <c r="C498" s="170"/>
      <c r="D498" s="170"/>
      <c r="E498" s="170"/>
      <c r="F498" s="170"/>
      <c r="G498" s="170"/>
      <c r="H498" s="170"/>
      <c r="I498" s="170"/>
      <c r="J498" s="170"/>
      <c r="K498" s="170"/>
      <c r="L498" s="170"/>
      <c r="M498" s="170"/>
      <c r="N498" s="381"/>
    </row>
    <row r="499" spans="1:14" ht="13.8" customHeight="1">
      <c r="A499" s="385"/>
      <c r="B499" s="170"/>
      <c r="C499" s="170"/>
      <c r="D499" s="170"/>
      <c r="E499" s="170"/>
      <c r="F499" s="170"/>
      <c r="G499" s="170"/>
      <c r="H499" s="170"/>
      <c r="I499" s="170"/>
      <c r="J499" s="170"/>
      <c r="K499" s="170"/>
      <c r="L499" s="170"/>
      <c r="M499" s="170"/>
      <c r="N499" s="381"/>
    </row>
    <row r="500" spans="1:14">
      <c r="A500" s="385"/>
      <c r="B500" s="170"/>
      <c r="C500" s="170"/>
      <c r="D500" s="170"/>
      <c r="E500" s="170"/>
      <c r="F500" s="170"/>
      <c r="G500" s="170"/>
      <c r="H500" s="170"/>
      <c r="I500" s="170"/>
      <c r="J500" s="170"/>
      <c r="K500" s="170"/>
      <c r="L500" s="170"/>
      <c r="M500" s="170"/>
      <c r="N500" s="381"/>
    </row>
    <row r="501" spans="1:14">
      <c r="A501" s="385"/>
      <c r="B501" s="170"/>
      <c r="C501" s="170"/>
      <c r="D501" s="170"/>
      <c r="E501" s="170"/>
      <c r="F501" s="170"/>
      <c r="G501" s="170"/>
      <c r="H501" s="170"/>
      <c r="I501" s="170"/>
      <c r="J501" s="170"/>
      <c r="K501" s="170"/>
      <c r="L501" s="170"/>
      <c r="M501" s="170"/>
      <c r="N501" s="381"/>
    </row>
    <row r="502" spans="1:14">
      <c r="A502" s="385"/>
      <c r="B502" s="170"/>
      <c r="C502" s="170"/>
      <c r="D502" s="170"/>
      <c r="E502" s="170"/>
      <c r="F502" s="170"/>
      <c r="G502" s="170"/>
      <c r="H502" s="170"/>
      <c r="I502" s="170"/>
      <c r="J502" s="170"/>
      <c r="K502" s="170"/>
      <c r="L502" s="170"/>
      <c r="M502" s="170"/>
      <c r="N502" s="381"/>
    </row>
    <row r="503" spans="1:14" ht="13.8" customHeight="1">
      <c r="A503" s="385"/>
      <c r="B503" s="170"/>
      <c r="C503" s="170"/>
      <c r="D503" s="170"/>
      <c r="E503" s="170"/>
      <c r="F503" s="170"/>
      <c r="G503" s="170"/>
      <c r="H503" s="170"/>
      <c r="I503" s="170"/>
      <c r="J503" s="170"/>
      <c r="K503" s="170"/>
      <c r="L503" s="170"/>
      <c r="M503" s="170"/>
      <c r="N503" s="381"/>
    </row>
    <row r="504" spans="1:14" ht="13.8" customHeight="1">
      <c r="A504" s="385"/>
      <c r="B504" s="170"/>
      <c r="C504" s="170"/>
      <c r="D504" s="170"/>
      <c r="E504" s="170"/>
      <c r="F504" s="170"/>
      <c r="G504" s="170"/>
      <c r="H504" s="170"/>
      <c r="I504" s="170"/>
      <c r="J504" s="170"/>
      <c r="K504" s="170"/>
      <c r="L504" s="170"/>
      <c r="M504" s="170"/>
      <c r="N504" s="381"/>
    </row>
    <row r="505" spans="1:14">
      <c r="A505" s="385"/>
      <c r="B505" s="170"/>
      <c r="C505" s="170"/>
      <c r="D505" s="170"/>
      <c r="E505" s="170"/>
      <c r="F505" s="170"/>
      <c r="G505" s="170"/>
      <c r="H505" s="170"/>
      <c r="I505" s="170"/>
      <c r="J505" s="170"/>
      <c r="K505" s="170"/>
      <c r="L505" s="170"/>
      <c r="M505" s="170"/>
      <c r="N505" s="381"/>
    </row>
    <row r="506" spans="1:14" ht="18" customHeight="1">
      <c r="A506" s="386"/>
      <c r="B506" s="383"/>
      <c r="C506" s="383"/>
      <c r="D506" s="383"/>
      <c r="E506" s="383"/>
      <c r="F506" s="383"/>
      <c r="G506" s="383"/>
      <c r="H506" s="383"/>
      <c r="I506" s="383"/>
      <c r="J506" s="383"/>
      <c r="K506" s="383"/>
      <c r="L506" s="383"/>
      <c r="M506" s="383"/>
      <c r="N506" s="384"/>
    </row>
    <row r="507" spans="1:14" ht="30" customHeight="1">
      <c r="A507" s="387" t="s">
        <v>1158</v>
      </c>
      <c r="B507" s="767" t="s">
        <v>957</v>
      </c>
      <c r="C507" s="767"/>
      <c r="D507" s="767"/>
      <c r="E507" s="767"/>
      <c r="F507" s="767"/>
      <c r="G507" s="767"/>
      <c r="H507" s="767"/>
      <c r="I507" s="767"/>
      <c r="J507" s="767"/>
      <c r="K507" s="767"/>
      <c r="L507" s="767"/>
      <c r="M507" s="396"/>
      <c r="N507" s="389" t="s">
        <v>1159</v>
      </c>
    </row>
    <row r="508" spans="1:14">
      <c r="A508" s="390"/>
      <c r="B508" s="391"/>
      <c r="C508" s="391"/>
      <c r="D508" s="391"/>
      <c r="E508" s="391"/>
      <c r="F508" s="391"/>
      <c r="G508" s="391"/>
      <c r="H508" s="391"/>
      <c r="I508" s="391"/>
      <c r="J508" s="391"/>
      <c r="K508" s="391"/>
      <c r="L508" s="391"/>
      <c r="M508" s="391"/>
      <c r="N508" s="392"/>
    </row>
    <row r="509" spans="1:14">
      <c r="A509" s="390"/>
      <c r="B509" s="391"/>
      <c r="C509" s="391"/>
      <c r="D509" s="391"/>
      <c r="E509" s="391"/>
      <c r="F509" s="391"/>
      <c r="G509" s="391"/>
      <c r="H509" s="391"/>
      <c r="I509" s="391"/>
      <c r="J509" s="391"/>
      <c r="K509" s="391"/>
      <c r="L509" s="391"/>
      <c r="M509" s="391"/>
      <c r="N509" s="392"/>
    </row>
    <row r="510" spans="1:14">
      <c r="A510" s="390"/>
      <c r="B510" s="391"/>
      <c r="C510" s="391"/>
      <c r="D510" s="391"/>
      <c r="E510" s="391"/>
      <c r="F510" s="391"/>
      <c r="G510" s="391"/>
      <c r="H510" s="391"/>
      <c r="I510" s="391"/>
      <c r="J510" s="391"/>
      <c r="K510" s="391"/>
      <c r="L510" s="391"/>
      <c r="M510" s="391"/>
      <c r="N510" s="392"/>
    </row>
    <row r="511" spans="1:14">
      <c r="A511" s="390"/>
      <c r="B511" s="391"/>
      <c r="C511" s="391"/>
      <c r="D511" s="391"/>
      <c r="E511" s="391"/>
      <c r="F511" s="391"/>
      <c r="G511" s="391"/>
      <c r="H511" s="391"/>
      <c r="I511" s="391"/>
      <c r="J511" s="391"/>
      <c r="K511" s="391"/>
      <c r="L511" s="391"/>
      <c r="M511" s="391"/>
      <c r="N511" s="392"/>
    </row>
    <row r="512" spans="1:14">
      <c r="A512" s="390"/>
      <c r="B512" s="391"/>
      <c r="C512" s="391"/>
      <c r="D512" s="391"/>
      <c r="E512" s="391"/>
      <c r="F512" s="391"/>
      <c r="G512" s="391"/>
      <c r="H512" s="391"/>
      <c r="I512" s="391"/>
      <c r="J512" s="391"/>
      <c r="K512" s="391"/>
      <c r="L512" s="391"/>
      <c r="M512" s="391"/>
      <c r="N512" s="392"/>
    </row>
    <row r="513" spans="1:14">
      <c r="A513" s="390"/>
      <c r="B513" s="391"/>
      <c r="C513" s="391"/>
      <c r="D513" s="391"/>
      <c r="E513" s="391"/>
      <c r="F513" s="391"/>
      <c r="G513" s="391"/>
      <c r="H513" s="391"/>
      <c r="I513" s="391"/>
      <c r="J513" s="391"/>
      <c r="K513" s="391"/>
      <c r="L513" s="391"/>
      <c r="M513" s="391"/>
      <c r="N513" s="392"/>
    </row>
    <row r="514" spans="1:14">
      <c r="A514" s="390"/>
      <c r="B514" s="391"/>
      <c r="C514" s="391"/>
      <c r="D514" s="391"/>
      <c r="E514" s="391"/>
      <c r="F514" s="391"/>
      <c r="G514" s="391"/>
      <c r="H514" s="391"/>
      <c r="I514" s="391"/>
      <c r="J514" s="391"/>
      <c r="K514" s="391"/>
      <c r="L514" s="391"/>
      <c r="M514" s="391"/>
      <c r="N514" s="392"/>
    </row>
    <row r="515" spans="1:14">
      <c r="A515" s="390"/>
      <c r="B515" s="391"/>
      <c r="C515" s="391"/>
      <c r="D515" s="391"/>
      <c r="E515" s="391"/>
      <c r="F515" s="391"/>
      <c r="G515" s="391"/>
      <c r="H515" s="391"/>
      <c r="I515" s="391"/>
      <c r="J515" s="391"/>
      <c r="K515" s="391"/>
      <c r="L515" s="391"/>
      <c r="M515" s="391"/>
      <c r="N515" s="392"/>
    </row>
    <row r="516" spans="1:14">
      <c r="A516" s="390"/>
      <c r="B516" s="391"/>
      <c r="C516" s="391"/>
      <c r="D516" s="391"/>
      <c r="E516" s="391"/>
      <c r="F516" s="391"/>
      <c r="G516" s="391"/>
      <c r="H516" s="391"/>
      <c r="I516" s="391"/>
      <c r="J516" s="391"/>
      <c r="K516" s="391"/>
      <c r="L516" s="391"/>
      <c r="M516" s="391"/>
      <c r="N516" s="392"/>
    </row>
    <row r="517" spans="1:14">
      <c r="A517" s="390"/>
      <c r="B517" s="391"/>
      <c r="C517" s="391"/>
      <c r="D517" s="391"/>
      <c r="E517" s="391"/>
      <c r="F517" s="391"/>
      <c r="G517" s="391"/>
      <c r="H517" s="391"/>
      <c r="I517" s="391"/>
      <c r="J517" s="391"/>
      <c r="K517" s="391"/>
      <c r="L517" s="391"/>
      <c r="M517" s="391"/>
      <c r="N517" s="392"/>
    </row>
    <row r="518" spans="1:14">
      <c r="A518" s="390"/>
      <c r="B518" s="391"/>
      <c r="C518" s="391"/>
      <c r="D518" s="391"/>
      <c r="E518" s="391"/>
      <c r="F518" s="391"/>
      <c r="G518" s="391"/>
      <c r="H518" s="391"/>
      <c r="I518" s="391"/>
      <c r="J518" s="391"/>
      <c r="K518" s="391"/>
      <c r="L518" s="391"/>
      <c r="M518" s="391"/>
      <c r="N518" s="392"/>
    </row>
    <row r="519" spans="1:14">
      <c r="A519" s="390"/>
      <c r="B519" s="391"/>
      <c r="C519" s="391"/>
      <c r="D519" s="391"/>
      <c r="E519" s="391"/>
      <c r="F519" s="391"/>
      <c r="G519" s="391"/>
      <c r="H519" s="391"/>
      <c r="I519" s="391"/>
      <c r="J519" s="391"/>
      <c r="K519" s="391"/>
      <c r="L519" s="391"/>
      <c r="M519" s="391"/>
      <c r="N519" s="392"/>
    </row>
    <row r="520" spans="1:14">
      <c r="A520" s="390"/>
      <c r="B520" s="391"/>
      <c r="C520" s="391"/>
      <c r="D520" s="391"/>
      <c r="E520" s="391"/>
      <c r="F520" s="391"/>
      <c r="G520" s="391"/>
      <c r="H520" s="391"/>
      <c r="I520" s="391"/>
      <c r="J520" s="391"/>
      <c r="K520" s="391"/>
      <c r="L520" s="391"/>
      <c r="M520" s="391"/>
      <c r="N520" s="392"/>
    </row>
    <row r="521" spans="1:14">
      <c r="A521" s="390"/>
      <c r="B521" s="391"/>
      <c r="C521" s="391"/>
      <c r="D521" s="391"/>
      <c r="E521" s="391"/>
      <c r="F521" s="391"/>
      <c r="G521" s="391"/>
      <c r="H521" s="391"/>
      <c r="I521" s="391"/>
      <c r="J521" s="391"/>
      <c r="K521" s="391"/>
      <c r="L521" s="391"/>
      <c r="M521" s="391"/>
      <c r="N521" s="392"/>
    </row>
    <row r="522" spans="1:14">
      <c r="A522" s="390"/>
      <c r="B522" s="391"/>
      <c r="C522" s="391"/>
      <c r="D522" s="391"/>
      <c r="E522" s="391"/>
      <c r="F522" s="391"/>
      <c r="G522" s="391"/>
      <c r="H522" s="391"/>
      <c r="I522" s="391"/>
      <c r="J522" s="391"/>
      <c r="K522" s="391"/>
      <c r="L522" s="391"/>
      <c r="M522" s="391"/>
      <c r="N522" s="392"/>
    </row>
    <row r="523" spans="1:14">
      <c r="A523" s="390"/>
      <c r="B523" s="391"/>
      <c r="C523" s="391"/>
      <c r="D523" s="391"/>
      <c r="E523" s="391"/>
      <c r="F523" s="391"/>
      <c r="G523" s="391"/>
      <c r="H523" s="391"/>
      <c r="I523" s="391"/>
      <c r="J523" s="391"/>
      <c r="K523" s="391"/>
      <c r="L523" s="391"/>
      <c r="M523" s="391"/>
      <c r="N523" s="392"/>
    </row>
    <row r="524" spans="1:14">
      <c r="A524" s="390"/>
      <c r="B524" s="391"/>
      <c r="C524" s="391"/>
      <c r="D524" s="391"/>
      <c r="E524" s="391"/>
      <c r="F524" s="391"/>
      <c r="G524" s="391"/>
      <c r="H524" s="391"/>
      <c r="I524" s="391"/>
      <c r="J524" s="391"/>
      <c r="K524" s="391"/>
      <c r="L524" s="391"/>
      <c r="M524" s="391"/>
      <c r="N524" s="392"/>
    </row>
    <row r="525" spans="1:14">
      <c r="A525" s="390"/>
      <c r="B525" s="391"/>
      <c r="C525" s="391"/>
      <c r="D525" s="391"/>
      <c r="E525" s="391"/>
      <c r="F525" s="391"/>
      <c r="G525" s="391"/>
      <c r="H525" s="391"/>
      <c r="I525" s="391"/>
      <c r="J525" s="391"/>
      <c r="K525" s="391"/>
      <c r="L525" s="391"/>
      <c r="M525" s="391"/>
      <c r="N525" s="392"/>
    </row>
    <row r="526" spans="1:14">
      <c r="A526" s="390"/>
      <c r="B526" s="391"/>
      <c r="C526" s="391"/>
      <c r="D526" s="391"/>
      <c r="E526" s="391"/>
      <c r="F526" s="391"/>
      <c r="G526" s="391"/>
      <c r="H526" s="391"/>
      <c r="I526" s="391"/>
      <c r="J526" s="391"/>
      <c r="K526" s="391"/>
      <c r="L526" s="391"/>
      <c r="M526" s="391"/>
      <c r="N526" s="392"/>
    </row>
    <row r="527" spans="1:14">
      <c r="A527" s="390"/>
      <c r="B527" s="391"/>
      <c r="C527" s="391"/>
      <c r="D527" s="391"/>
      <c r="E527" s="391"/>
      <c r="F527" s="391"/>
      <c r="G527" s="391"/>
      <c r="H527" s="391"/>
      <c r="I527" s="391"/>
      <c r="J527" s="391"/>
      <c r="K527" s="391"/>
      <c r="L527" s="391"/>
      <c r="M527" s="391"/>
      <c r="N527" s="392"/>
    </row>
    <row r="528" spans="1:14">
      <c r="A528" s="390"/>
      <c r="B528" s="391"/>
      <c r="C528" s="391"/>
      <c r="D528" s="391"/>
      <c r="E528" s="391"/>
      <c r="F528" s="391"/>
      <c r="G528" s="391"/>
      <c r="H528" s="391"/>
      <c r="I528" s="391"/>
      <c r="J528" s="391"/>
      <c r="K528" s="391"/>
      <c r="L528" s="391"/>
      <c r="M528" s="391"/>
      <c r="N528" s="392"/>
    </row>
    <row r="529" spans="1:14">
      <c r="A529" s="390"/>
      <c r="B529" s="391"/>
      <c r="C529" s="391"/>
      <c r="D529" s="391"/>
      <c r="E529" s="391"/>
      <c r="F529" s="391"/>
      <c r="G529" s="391"/>
      <c r="H529" s="391"/>
      <c r="I529" s="391"/>
      <c r="J529" s="391"/>
      <c r="K529" s="391"/>
      <c r="L529" s="391"/>
      <c r="M529" s="391"/>
      <c r="N529" s="392"/>
    </row>
    <row r="530" spans="1:14">
      <c r="A530" s="390"/>
      <c r="B530" s="391"/>
      <c r="C530" s="391"/>
      <c r="D530" s="391"/>
      <c r="E530" s="391"/>
      <c r="F530" s="391"/>
      <c r="G530" s="391"/>
      <c r="H530" s="391"/>
      <c r="I530" s="391"/>
      <c r="J530" s="391"/>
      <c r="K530" s="391"/>
      <c r="L530" s="391"/>
      <c r="M530" s="391"/>
      <c r="N530" s="392"/>
    </row>
    <row r="531" spans="1:14">
      <c r="A531" s="390"/>
      <c r="B531" s="391"/>
      <c r="C531" s="391"/>
      <c r="D531" s="391"/>
      <c r="E531" s="391"/>
      <c r="F531" s="391"/>
      <c r="G531" s="391"/>
      <c r="H531" s="391"/>
      <c r="I531" s="391"/>
      <c r="J531" s="391"/>
      <c r="K531" s="391"/>
      <c r="L531" s="391"/>
      <c r="M531" s="391"/>
      <c r="N531" s="392"/>
    </row>
    <row r="532" spans="1:14">
      <c r="A532" s="390"/>
      <c r="B532" s="391"/>
      <c r="C532" s="391"/>
      <c r="D532" s="391"/>
      <c r="E532" s="391"/>
      <c r="F532" s="391"/>
      <c r="G532" s="391"/>
      <c r="H532" s="391"/>
      <c r="I532" s="391"/>
      <c r="J532" s="391"/>
      <c r="K532" s="391"/>
      <c r="L532" s="391"/>
      <c r="M532" s="391"/>
      <c r="N532" s="392"/>
    </row>
    <row r="533" spans="1:14">
      <c r="A533" s="390"/>
      <c r="B533" s="391"/>
      <c r="C533" s="391"/>
      <c r="D533" s="391"/>
      <c r="E533" s="391"/>
      <c r="F533" s="391"/>
      <c r="G533" s="391"/>
      <c r="H533" s="391"/>
      <c r="I533" s="391"/>
      <c r="J533" s="391"/>
      <c r="K533" s="391"/>
      <c r="L533" s="391"/>
      <c r="M533" s="391"/>
      <c r="N533" s="392"/>
    </row>
    <row r="534" spans="1:14">
      <c r="A534" s="390"/>
      <c r="B534" s="391"/>
      <c r="C534" s="391"/>
      <c r="D534" s="391"/>
      <c r="E534" s="391"/>
      <c r="F534" s="391"/>
      <c r="G534" s="391"/>
      <c r="H534" s="391"/>
      <c r="I534" s="391"/>
      <c r="J534" s="391"/>
      <c r="K534" s="391"/>
      <c r="L534" s="391"/>
      <c r="M534" s="391"/>
      <c r="N534" s="392"/>
    </row>
    <row r="535" spans="1:14">
      <c r="A535" s="390"/>
      <c r="B535" s="391"/>
      <c r="C535" s="391"/>
      <c r="D535" s="391"/>
      <c r="E535" s="391"/>
      <c r="F535" s="391"/>
      <c r="G535" s="391"/>
      <c r="H535" s="391"/>
      <c r="I535" s="391"/>
      <c r="J535" s="391"/>
      <c r="K535" s="391"/>
      <c r="L535" s="391"/>
      <c r="M535" s="391"/>
      <c r="N535" s="392"/>
    </row>
    <row r="536" spans="1:14">
      <c r="A536" s="390"/>
      <c r="B536" s="391"/>
      <c r="C536" s="391"/>
      <c r="D536" s="391"/>
      <c r="E536" s="391"/>
      <c r="F536" s="391"/>
      <c r="G536" s="391"/>
      <c r="H536" s="391"/>
      <c r="I536" s="391"/>
      <c r="J536" s="391"/>
      <c r="K536" s="391"/>
      <c r="L536" s="391"/>
      <c r="M536" s="391"/>
      <c r="N536" s="392"/>
    </row>
    <row r="537" spans="1:14">
      <c r="A537" s="390"/>
      <c r="B537" s="391"/>
      <c r="C537" s="391"/>
      <c r="D537" s="391"/>
      <c r="E537" s="391"/>
      <c r="F537" s="391"/>
      <c r="G537" s="391"/>
      <c r="H537" s="391"/>
      <c r="I537" s="391"/>
      <c r="J537" s="391"/>
      <c r="K537" s="391"/>
      <c r="L537" s="391"/>
      <c r="M537" s="391"/>
      <c r="N537" s="392"/>
    </row>
    <row r="538" spans="1:14">
      <c r="A538" s="390"/>
      <c r="B538" s="391"/>
      <c r="C538" s="391"/>
      <c r="D538" s="391"/>
      <c r="E538" s="391"/>
      <c r="F538" s="391"/>
      <c r="G538" s="391"/>
      <c r="H538" s="391"/>
      <c r="I538" s="391"/>
      <c r="J538" s="391"/>
      <c r="K538" s="391"/>
      <c r="L538" s="391"/>
      <c r="M538" s="391"/>
      <c r="N538" s="392"/>
    </row>
    <row r="539" spans="1:14">
      <c r="A539" s="390"/>
      <c r="B539" s="391"/>
      <c r="C539" s="391"/>
      <c r="D539" s="391"/>
      <c r="E539" s="391"/>
      <c r="F539" s="391"/>
      <c r="G539" s="391"/>
      <c r="H539" s="391"/>
      <c r="I539" s="391"/>
      <c r="J539" s="391"/>
      <c r="K539" s="391"/>
      <c r="L539" s="391"/>
      <c r="M539" s="391"/>
      <c r="N539" s="392"/>
    </row>
    <row r="540" spans="1:14">
      <c r="A540" s="390"/>
      <c r="B540" s="391"/>
      <c r="C540" s="391"/>
      <c r="D540" s="391"/>
      <c r="E540" s="391"/>
      <c r="F540" s="391"/>
      <c r="G540" s="391"/>
      <c r="H540" s="391"/>
      <c r="I540" s="391"/>
      <c r="J540" s="391"/>
      <c r="K540" s="391"/>
      <c r="L540" s="391"/>
      <c r="M540" s="391"/>
      <c r="N540" s="392"/>
    </row>
    <row r="541" spans="1:14">
      <c r="A541" s="390"/>
      <c r="B541" s="391"/>
      <c r="C541" s="391"/>
      <c r="D541" s="391"/>
      <c r="E541" s="391"/>
      <c r="F541" s="391"/>
      <c r="G541" s="391"/>
      <c r="H541" s="391"/>
      <c r="I541" s="391"/>
      <c r="J541" s="391"/>
      <c r="K541" s="391"/>
      <c r="L541" s="391"/>
      <c r="M541" s="391"/>
      <c r="N541" s="392"/>
    </row>
    <row r="542" spans="1:14">
      <c r="A542" s="390"/>
      <c r="B542" s="391"/>
      <c r="C542" s="391"/>
      <c r="D542" s="391"/>
      <c r="E542" s="391"/>
      <c r="F542" s="391"/>
      <c r="G542" s="391"/>
      <c r="H542" s="391"/>
      <c r="I542" s="391"/>
      <c r="J542" s="391"/>
      <c r="K542" s="391"/>
      <c r="L542" s="391"/>
      <c r="M542" s="391"/>
      <c r="N542" s="392"/>
    </row>
    <row r="543" spans="1:14">
      <c r="A543" s="390"/>
      <c r="B543" s="391"/>
      <c r="C543" s="391"/>
      <c r="D543" s="391"/>
      <c r="E543" s="391"/>
      <c r="F543" s="391"/>
      <c r="G543" s="391"/>
      <c r="H543" s="391"/>
      <c r="I543" s="391"/>
      <c r="J543" s="391"/>
      <c r="K543" s="391"/>
      <c r="L543" s="391"/>
      <c r="M543" s="391"/>
      <c r="N543" s="392"/>
    </row>
    <row r="544" spans="1:14">
      <c r="A544" s="390"/>
      <c r="B544" s="391"/>
      <c r="C544" s="391"/>
      <c r="D544" s="391"/>
      <c r="E544" s="391"/>
      <c r="F544" s="391"/>
      <c r="G544" s="391"/>
      <c r="H544" s="391"/>
      <c r="I544" s="391"/>
      <c r="J544" s="391"/>
      <c r="K544" s="391"/>
      <c r="L544" s="391"/>
      <c r="M544" s="391"/>
      <c r="N544" s="392"/>
    </row>
    <row r="545" spans="1:14">
      <c r="A545" s="390"/>
      <c r="B545" s="391"/>
      <c r="C545" s="391"/>
      <c r="D545" s="391"/>
      <c r="E545" s="391"/>
      <c r="F545" s="391"/>
      <c r="G545" s="391"/>
      <c r="H545" s="391"/>
      <c r="I545" s="391"/>
      <c r="J545" s="391"/>
      <c r="K545" s="391"/>
      <c r="L545" s="391"/>
      <c r="M545" s="391"/>
      <c r="N545" s="392"/>
    </row>
    <row r="546" spans="1:14">
      <c r="A546" s="390"/>
      <c r="B546" s="391"/>
      <c r="C546" s="391"/>
      <c r="D546" s="391"/>
      <c r="E546" s="391"/>
      <c r="F546" s="391"/>
      <c r="G546" s="391"/>
      <c r="H546" s="391"/>
      <c r="I546" s="391"/>
      <c r="J546" s="391"/>
      <c r="K546" s="391"/>
      <c r="L546" s="391"/>
      <c r="M546" s="391"/>
      <c r="N546" s="392"/>
    </row>
    <row r="547" spans="1:14">
      <c r="A547" s="390"/>
      <c r="B547" s="391"/>
      <c r="C547" s="391"/>
      <c r="D547" s="391"/>
      <c r="E547" s="391"/>
      <c r="F547" s="391"/>
      <c r="G547" s="391"/>
      <c r="H547" s="391"/>
      <c r="I547" s="391"/>
      <c r="J547" s="391"/>
      <c r="K547" s="391"/>
      <c r="L547" s="391"/>
      <c r="M547" s="391"/>
      <c r="N547" s="392"/>
    </row>
    <row r="548" spans="1:14">
      <c r="A548" s="390"/>
      <c r="B548" s="391"/>
      <c r="C548" s="391"/>
      <c r="D548" s="391"/>
      <c r="E548" s="391"/>
      <c r="F548" s="391"/>
      <c r="G548" s="391"/>
      <c r="H548" s="391"/>
      <c r="I548" s="391"/>
      <c r="J548" s="391"/>
      <c r="K548" s="391"/>
      <c r="L548" s="391"/>
      <c r="M548" s="391"/>
      <c r="N548" s="392"/>
    </row>
    <row r="549" spans="1:14">
      <c r="A549" s="390"/>
      <c r="B549" s="391"/>
      <c r="C549" s="391"/>
      <c r="D549" s="391"/>
      <c r="E549" s="391"/>
      <c r="F549" s="391"/>
      <c r="G549" s="391"/>
      <c r="H549" s="391"/>
      <c r="I549" s="391"/>
      <c r="J549" s="391"/>
      <c r="K549" s="391"/>
      <c r="L549" s="391"/>
      <c r="M549" s="391"/>
      <c r="N549" s="392"/>
    </row>
    <row r="550" spans="1:14">
      <c r="A550" s="390"/>
      <c r="B550" s="391"/>
      <c r="C550" s="391"/>
      <c r="D550" s="391"/>
      <c r="E550" s="391"/>
      <c r="F550" s="391"/>
      <c r="G550" s="391"/>
      <c r="H550" s="391"/>
      <c r="I550" s="391"/>
      <c r="J550" s="391"/>
      <c r="K550" s="391"/>
      <c r="L550" s="391"/>
      <c r="M550" s="391"/>
      <c r="N550" s="392"/>
    </row>
    <row r="551" spans="1:14">
      <c r="A551" s="390"/>
      <c r="B551" s="391"/>
      <c r="C551" s="391"/>
      <c r="D551" s="391"/>
      <c r="E551" s="391"/>
      <c r="F551" s="391"/>
      <c r="G551" s="391"/>
      <c r="H551" s="391"/>
      <c r="I551" s="391"/>
      <c r="J551" s="391"/>
      <c r="K551" s="391"/>
      <c r="L551" s="391"/>
      <c r="M551" s="391"/>
      <c r="N551" s="392"/>
    </row>
    <row r="552" spans="1:14">
      <c r="A552" s="390"/>
      <c r="B552" s="391"/>
      <c r="C552" s="391"/>
      <c r="D552" s="391"/>
      <c r="E552" s="391"/>
      <c r="F552" s="391"/>
      <c r="G552" s="391"/>
      <c r="H552" s="391"/>
      <c r="I552" s="391"/>
      <c r="J552" s="391"/>
      <c r="K552" s="391"/>
      <c r="L552" s="391"/>
      <c r="M552" s="391"/>
      <c r="N552" s="392"/>
    </row>
    <row r="553" spans="1:14" ht="15" customHeight="1">
      <c r="A553" s="393"/>
      <c r="B553" s="394"/>
      <c r="C553" s="394"/>
      <c r="D553" s="394"/>
      <c r="E553" s="394"/>
      <c r="F553" s="394"/>
      <c r="G553" s="394"/>
      <c r="H553" s="394"/>
      <c r="I553" s="394"/>
      <c r="J553" s="394"/>
      <c r="K553" s="394"/>
      <c r="L553" s="394"/>
      <c r="M553" s="394"/>
      <c r="N553" s="395"/>
    </row>
    <row r="554" spans="1:14" ht="30" customHeight="1">
      <c r="A554" s="334" t="s">
        <v>1158</v>
      </c>
      <c r="B554" s="539" t="s">
        <v>556</v>
      </c>
      <c r="C554" s="539"/>
      <c r="D554" s="539"/>
      <c r="E554" s="539"/>
      <c r="F554" s="539"/>
      <c r="G554" s="539"/>
      <c r="H554" s="539"/>
      <c r="I554" s="539"/>
      <c r="J554" s="539"/>
      <c r="K554" s="539"/>
      <c r="L554" s="539"/>
      <c r="M554" s="335"/>
      <c r="N554" s="336" t="s">
        <v>1159</v>
      </c>
    </row>
    <row r="555" spans="1:14" ht="13.8" customHeight="1">
      <c r="A555" s="337"/>
      <c r="B555" s="30"/>
      <c r="C555" s="30"/>
      <c r="D555" s="30"/>
      <c r="E555" s="30"/>
      <c r="F555" s="30"/>
      <c r="G555" s="30"/>
      <c r="H555" s="30"/>
      <c r="I555" s="30"/>
      <c r="J555" s="30"/>
      <c r="K555" s="30"/>
      <c r="L555" s="30"/>
      <c r="M555" s="30"/>
      <c r="N555" s="338"/>
    </row>
    <row r="556" spans="1:14">
      <c r="A556" s="337"/>
      <c r="B556" s="30"/>
      <c r="C556" s="30"/>
      <c r="D556" s="30"/>
      <c r="E556" s="30"/>
      <c r="F556" s="30"/>
      <c r="G556" s="30"/>
      <c r="H556" s="30"/>
      <c r="I556" s="30"/>
      <c r="J556" s="30"/>
      <c r="K556" s="30"/>
      <c r="L556" s="30"/>
      <c r="M556" s="30"/>
      <c r="N556" s="338"/>
    </row>
    <row r="557" spans="1:14">
      <c r="A557" s="337"/>
      <c r="B557" s="30"/>
      <c r="C557" s="30"/>
      <c r="D557" s="30"/>
      <c r="E557" s="30"/>
      <c r="F557" s="30"/>
      <c r="G557" s="30"/>
      <c r="H557" s="30"/>
      <c r="I557" s="30"/>
      <c r="J557" s="30"/>
      <c r="K557" s="30"/>
      <c r="L557" s="30"/>
      <c r="M557" s="30"/>
      <c r="N557" s="338"/>
    </row>
    <row r="558" spans="1:14">
      <c r="A558" s="337"/>
      <c r="B558" s="30"/>
      <c r="C558" s="30"/>
      <c r="D558" s="30"/>
      <c r="E558" s="30"/>
      <c r="F558" s="30"/>
      <c r="G558" s="30"/>
      <c r="H558" s="30"/>
      <c r="I558" s="30"/>
      <c r="J558" s="30"/>
      <c r="K558" s="30"/>
      <c r="L558" s="30"/>
      <c r="M558" s="30"/>
      <c r="N558" s="338"/>
    </row>
    <row r="559" spans="1:14">
      <c r="A559" s="337"/>
      <c r="B559" s="30"/>
      <c r="C559" s="30"/>
      <c r="D559" s="30"/>
      <c r="E559" s="30"/>
      <c r="F559" s="30"/>
      <c r="G559" s="30"/>
      <c r="H559" s="30"/>
      <c r="I559" s="30"/>
      <c r="J559" s="30"/>
      <c r="K559" s="30"/>
      <c r="L559" s="30"/>
      <c r="M559" s="30"/>
      <c r="N559" s="338"/>
    </row>
    <row r="560" spans="1:14">
      <c r="A560" s="337"/>
      <c r="B560" s="30"/>
      <c r="C560" s="30"/>
      <c r="D560" s="30"/>
      <c r="E560" s="30"/>
      <c r="F560" s="30"/>
      <c r="G560" s="30"/>
      <c r="H560" s="30"/>
      <c r="I560" s="30"/>
      <c r="J560" s="30"/>
      <c r="K560" s="30"/>
      <c r="L560" s="30"/>
      <c r="M560" s="30"/>
      <c r="N560" s="338"/>
    </row>
    <row r="561" spans="1:14">
      <c r="A561" s="337"/>
      <c r="B561" s="30"/>
      <c r="C561" s="30"/>
      <c r="D561" s="30"/>
      <c r="E561" s="30"/>
      <c r="F561" s="30"/>
      <c r="G561" s="30"/>
      <c r="H561" s="30"/>
      <c r="I561" s="30"/>
      <c r="J561" s="30"/>
      <c r="K561" s="30"/>
      <c r="L561" s="30"/>
      <c r="M561" s="30"/>
      <c r="N561" s="338"/>
    </row>
    <row r="562" spans="1:14">
      <c r="A562" s="337"/>
      <c r="B562" s="30"/>
      <c r="C562" s="30"/>
      <c r="D562" s="30"/>
      <c r="E562" s="30"/>
      <c r="F562" s="30"/>
      <c r="G562" s="30"/>
      <c r="H562" s="30"/>
      <c r="I562" s="30"/>
      <c r="J562" s="30"/>
      <c r="K562" s="30"/>
      <c r="L562" s="30"/>
      <c r="M562" s="30"/>
      <c r="N562" s="338"/>
    </row>
    <row r="563" spans="1:14">
      <c r="A563" s="337"/>
      <c r="B563" s="30"/>
      <c r="C563" s="30"/>
      <c r="D563" s="30"/>
      <c r="E563" s="30"/>
      <c r="F563" s="30"/>
      <c r="G563" s="30"/>
      <c r="H563" s="30"/>
      <c r="I563" s="30"/>
      <c r="J563" s="30"/>
      <c r="K563" s="30"/>
      <c r="L563" s="30"/>
      <c r="M563" s="30"/>
      <c r="N563" s="338"/>
    </row>
    <row r="564" spans="1:14" ht="18.600000000000001" customHeight="1">
      <c r="A564" s="337"/>
      <c r="B564" s="30"/>
      <c r="C564" s="30"/>
      <c r="D564" s="30"/>
      <c r="E564" s="30"/>
      <c r="F564" s="30"/>
      <c r="G564" s="30"/>
      <c r="H564" s="30"/>
      <c r="I564" s="30"/>
      <c r="J564" s="30"/>
      <c r="K564" s="30"/>
      <c r="L564" s="30"/>
      <c r="M564" s="30"/>
      <c r="N564" s="338"/>
    </row>
    <row r="565" spans="1:14" ht="13.8" customHeight="1">
      <c r="A565" s="337"/>
      <c r="B565" s="30"/>
      <c r="C565" s="30"/>
      <c r="D565" s="30"/>
      <c r="E565" s="30"/>
      <c r="F565" s="30"/>
      <c r="G565" s="30"/>
      <c r="H565" s="30"/>
      <c r="I565" s="30"/>
      <c r="J565" s="30"/>
      <c r="K565" s="30"/>
      <c r="L565" s="30"/>
      <c r="M565" s="30"/>
      <c r="N565" s="338"/>
    </row>
    <row r="566" spans="1:14" ht="13.8" customHeight="1">
      <c r="A566" s="337"/>
      <c r="B566" s="30"/>
      <c r="C566" s="30"/>
      <c r="D566" s="30"/>
      <c r="E566" s="30"/>
      <c r="F566" s="30"/>
      <c r="G566" s="30"/>
      <c r="H566" s="30"/>
      <c r="I566" s="30"/>
      <c r="J566" s="30"/>
      <c r="K566" s="30"/>
      <c r="L566" s="30"/>
      <c r="M566" s="30"/>
      <c r="N566" s="338"/>
    </row>
    <row r="567" spans="1:14" ht="13.8" customHeight="1">
      <c r="A567" s="337"/>
      <c r="B567" s="30"/>
      <c r="C567" s="30"/>
      <c r="D567" s="30"/>
      <c r="E567" s="30"/>
      <c r="F567" s="30"/>
      <c r="G567" s="30"/>
      <c r="H567" s="30"/>
      <c r="I567" s="30"/>
      <c r="J567" s="30"/>
      <c r="K567" s="30"/>
      <c r="L567" s="30"/>
      <c r="M567" s="30"/>
      <c r="N567" s="338"/>
    </row>
    <row r="568" spans="1:14" ht="15" customHeight="1">
      <c r="A568" s="337"/>
      <c r="B568" s="30"/>
      <c r="C568" s="30"/>
      <c r="D568" s="30"/>
      <c r="E568" s="30"/>
      <c r="F568" s="30"/>
      <c r="G568" s="30"/>
      <c r="H568" s="30"/>
      <c r="I568" s="30"/>
      <c r="J568" s="30"/>
      <c r="K568" s="30"/>
      <c r="L568" s="30"/>
      <c r="M568" s="30"/>
      <c r="N568" s="338"/>
    </row>
    <row r="569" spans="1:14" ht="13.8" customHeight="1">
      <c r="A569" s="337"/>
      <c r="B569" s="30"/>
      <c r="C569" s="30"/>
      <c r="D569" s="30"/>
      <c r="E569" s="30"/>
      <c r="F569" s="30"/>
      <c r="G569" s="30"/>
      <c r="H569" s="30"/>
      <c r="I569" s="30"/>
      <c r="J569" s="30"/>
      <c r="K569" s="30"/>
      <c r="L569" s="30"/>
      <c r="M569" s="30"/>
      <c r="N569" s="338"/>
    </row>
    <row r="570" spans="1:14" ht="13.8" customHeight="1">
      <c r="A570" s="337"/>
      <c r="B570" s="30"/>
      <c r="C570" s="30"/>
      <c r="D570" s="30"/>
      <c r="E570" s="30"/>
      <c r="F570" s="30"/>
      <c r="G570" s="30"/>
      <c r="H570" s="30"/>
      <c r="I570" s="30"/>
      <c r="J570" s="30"/>
      <c r="K570" s="30"/>
      <c r="L570" s="30"/>
      <c r="M570" s="30"/>
      <c r="N570" s="338"/>
    </row>
    <row r="571" spans="1:14" ht="13.8" customHeight="1">
      <c r="A571" s="337"/>
      <c r="B571" s="30"/>
      <c r="C571" s="30"/>
      <c r="D571" s="30"/>
      <c r="E571" s="30"/>
      <c r="F571" s="30"/>
      <c r="G571" s="30"/>
      <c r="H571" s="30"/>
      <c r="I571" s="30"/>
      <c r="J571" s="30"/>
      <c r="K571" s="30"/>
      <c r="L571" s="30"/>
      <c r="M571" s="30"/>
      <c r="N571" s="338"/>
    </row>
    <row r="572" spans="1:14" ht="14.4" customHeight="1">
      <c r="A572" s="337"/>
      <c r="B572" s="30"/>
      <c r="C572" s="30"/>
      <c r="D572" s="30"/>
      <c r="E572" s="30"/>
      <c r="F572" s="30"/>
      <c r="G572" s="30"/>
      <c r="H572" s="30"/>
      <c r="I572" s="30"/>
      <c r="J572" s="30"/>
      <c r="K572" s="30"/>
      <c r="L572" s="30"/>
      <c r="M572" s="30"/>
      <c r="N572" s="338"/>
    </row>
    <row r="573" spans="1:14" ht="14.4" customHeight="1">
      <c r="A573" s="337"/>
      <c r="B573" s="30"/>
      <c r="C573" s="30"/>
      <c r="D573" s="30"/>
      <c r="E573" s="30"/>
      <c r="F573" s="30"/>
      <c r="G573" s="30"/>
      <c r="H573" s="30"/>
      <c r="I573" s="30"/>
      <c r="J573" s="30"/>
      <c r="K573" s="30"/>
      <c r="L573" s="30"/>
      <c r="M573" s="30"/>
      <c r="N573" s="338"/>
    </row>
    <row r="574" spans="1:14" ht="13.8" customHeight="1">
      <c r="A574" s="337"/>
      <c r="B574" s="30"/>
      <c r="C574" s="30"/>
      <c r="D574" s="30"/>
      <c r="E574" s="30"/>
      <c r="F574" s="30"/>
      <c r="G574" s="30"/>
      <c r="H574" s="30"/>
      <c r="I574" s="30"/>
      <c r="J574" s="30"/>
      <c r="K574" s="30"/>
      <c r="L574" s="30"/>
      <c r="M574" s="30"/>
      <c r="N574" s="338"/>
    </row>
    <row r="575" spans="1:14" ht="13.8" customHeight="1">
      <c r="A575" s="337"/>
      <c r="B575" s="30"/>
      <c r="C575" s="30"/>
      <c r="D575" s="30"/>
      <c r="E575" s="30"/>
      <c r="F575" s="30"/>
      <c r="G575" s="30"/>
      <c r="H575" s="30"/>
      <c r="I575" s="30"/>
      <c r="J575" s="30"/>
      <c r="K575" s="30"/>
      <c r="L575" s="30"/>
      <c r="M575" s="30"/>
      <c r="N575" s="338"/>
    </row>
    <row r="576" spans="1:14" ht="13.8" customHeight="1">
      <c r="A576" s="337"/>
      <c r="B576" s="30"/>
      <c r="C576" s="30"/>
      <c r="D576" s="30"/>
      <c r="E576" s="30"/>
      <c r="F576" s="30"/>
      <c r="G576" s="30"/>
      <c r="H576" s="30"/>
      <c r="I576" s="30"/>
      <c r="J576" s="30"/>
      <c r="K576" s="30"/>
      <c r="L576" s="30"/>
      <c r="M576" s="30"/>
      <c r="N576" s="338"/>
    </row>
    <row r="577" spans="1:14" ht="13.8" customHeight="1">
      <c r="A577" s="337"/>
      <c r="B577" s="30"/>
      <c r="C577" s="30"/>
      <c r="D577" s="30"/>
      <c r="E577" s="30"/>
      <c r="F577" s="30"/>
      <c r="G577" s="30"/>
      <c r="H577" s="30"/>
      <c r="I577" s="30"/>
      <c r="J577" s="30"/>
      <c r="K577" s="30"/>
      <c r="L577" s="30"/>
      <c r="M577" s="30"/>
      <c r="N577" s="338"/>
    </row>
    <row r="578" spans="1:14" ht="13.8" customHeight="1">
      <c r="A578" s="337"/>
      <c r="B578" s="30"/>
      <c r="C578" s="30"/>
      <c r="D578" s="30"/>
      <c r="E578" s="30"/>
      <c r="F578" s="30"/>
      <c r="G578" s="30"/>
      <c r="H578" s="30"/>
      <c r="I578" s="30"/>
      <c r="J578" s="30"/>
      <c r="K578" s="30"/>
      <c r="L578" s="30"/>
      <c r="M578" s="30"/>
      <c r="N578" s="338"/>
    </row>
    <row r="579" spans="1:14" ht="13.8" customHeight="1">
      <c r="A579" s="337"/>
      <c r="B579" s="30"/>
      <c r="C579" s="30"/>
      <c r="D579" s="30"/>
      <c r="E579" s="30"/>
      <c r="F579" s="30"/>
      <c r="G579" s="30"/>
      <c r="H579" s="30"/>
      <c r="I579" s="30"/>
      <c r="J579" s="30"/>
      <c r="K579" s="30"/>
      <c r="L579" s="30"/>
      <c r="M579" s="30"/>
      <c r="N579" s="338"/>
    </row>
    <row r="580" spans="1:14" ht="13.8" customHeight="1">
      <c r="A580" s="337"/>
      <c r="B580" s="30"/>
      <c r="C580" s="30"/>
      <c r="D580" s="30"/>
      <c r="E580" s="30"/>
      <c r="F580" s="30"/>
      <c r="G580" s="30"/>
      <c r="H580" s="30"/>
      <c r="I580" s="30"/>
      <c r="J580" s="30"/>
      <c r="K580" s="30"/>
      <c r="L580" s="30"/>
      <c r="M580" s="30"/>
      <c r="N580" s="338"/>
    </row>
    <row r="581" spans="1:14" ht="13.8" customHeight="1">
      <c r="A581" s="337"/>
      <c r="B581" s="30"/>
      <c r="C581" s="30"/>
      <c r="D581" s="30"/>
      <c r="E581" s="30"/>
      <c r="F581" s="30"/>
      <c r="G581" s="30"/>
      <c r="H581" s="30"/>
      <c r="I581" s="30"/>
      <c r="J581" s="30"/>
      <c r="K581" s="30"/>
      <c r="L581" s="30"/>
      <c r="M581" s="30"/>
      <c r="N581" s="338"/>
    </row>
    <row r="582" spans="1:14" ht="13.8" customHeight="1">
      <c r="A582" s="337"/>
      <c r="B582" s="30"/>
      <c r="C582" s="30"/>
      <c r="D582" s="30"/>
      <c r="E582" s="30"/>
      <c r="F582" s="30"/>
      <c r="G582" s="30"/>
      <c r="H582" s="30"/>
      <c r="I582" s="30"/>
      <c r="J582" s="30"/>
      <c r="K582" s="30"/>
      <c r="L582" s="30"/>
      <c r="M582" s="30"/>
      <c r="N582" s="338"/>
    </row>
    <row r="583" spans="1:14" ht="13.8" customHeight="1">
      <c r="A583" s="337"/>
      <c r="B583" s="30"/>
      <c r="C583" s="30"/>
      <c r="D583" s="30"/>
      <c r="E583" s="30"/>
      <c r="F583" s="30"/>
      <c r="G583" s="30"/>
      <c r="H583" s="30"/>
      <c r="I583" s="30"/>
      <c r="J583" s="30"/>
      <c r="K583" s="30"/>
      <c r="L583" s="30"/>
      <c r="M583" s="30"/>
      <c r="N583" s="338"/>
    </row>
    <row r="584" spans="1:14">
      <c r="A584" s="337"/>
      <c r="B584" s="30"/>
      <c r="C584" s="30"/>
      <c r="D584" s="30"/>
      <c r="E584" s="30"/>
      <c r="F584" s="30"/>
      <c r="G584" s="30"/>
      <c r="H584" s="30"/>
      <c r="I584" s="30"/>
      <c r="J584" s="30"/>
      <c r="K584" s="30"/>
      <c r="L584" s="30"/>
      <c r="M584" s="30"/>
      <c r="N584" s="338"/>
    </row>
    <row r="585" spans="1:14">
      <c r="A585" s="337"/>
      <c r="B585" s="30"/>
      <c r="C585" s="30"/>
      <c r="D585" s="30"/>
      <c r="E585" s="30"/>
      <c r="F585" s="30"/>
      <c r="G585" s="30"/>
      <c r="H585" s="30"/>
      <c r="I585" s="30"/>
      <c r="J585" s="30"/>
      <c r="K585" s="30"/>
      <c r="L585" s="30"/>
      <c r="M585" s="30"/>
      <c r="N585" s="338"/>
    </row>
    <row r="586" spans="1:14">
      <c r="A586" s="337"/>
      <c r="B586" s="30"/>
      <c r="C586" s="30"/>
      <c r="D586" s="30"/>
      <c r="E586" s="30"/>
      <c r="F586" s="30"/>
      <c r="G586" s="30"/>
      <c r="H586" s="30"/>
      <c r="I586" s="30"/>
      <c r="J586" s="30"/>
      <c r="K586" s="30"/>
      <c r="L586" s="30"/>
      <c r="M586" s="30"/>
      <c r="N586" s="338"/>
    </row>
    <row r="587" spans="1:14">
      <c r="A587" s="337"/>
      <c r="B587" s="30"/>
      <c r="C587" s="30"/>
      <c r="D587" s="30"/>
      <c r="E587" s="30"/>
      <c r="F587" s="30"/>
      <c r="G587" s="30"/>
      <c r="H587" s="30"/>
      <c r="I587" s="30"/>
      <c r="J587" s="30"/>
      <c r="K587" s="30"/>
      <c r="L587" s="30"/>
      <c r="M587" s="30"/>
      <c r="N587" s="338"/>
    </row>
    <row r="588" spans="1:14">
      <c r="A588" s="337"/>
      <c r="B588" s="30"/>
      <c r="C588" s="30"/>
      <c r="D588" s="30"/>
      <c r="E588" s="30"/>
      <c r="F588" s="30"/>
      <c r="G588" s="30"/>
      <c r="H588" s="30"/>
      <c r="I588" s="30"/>
      <c r="J588" s="30"/>
      <c r="K588" s="30"/>
      <c r="L588" s="30"/>
      <c r="M588" s="30"/>
      <c r="N588" s="338"/>
    </row>
    <row r="589" spans="1:14">
      <c r="A589" s="337"/>
      <c r="B589" s="30"/>
      <c r="C589" s="30"/>
      <c r="D589" s="30"/>
      <c r="E589" s="30"/>
      <c r="F589" s="30"/>
      <c r="G589" s="30"/>
      <c r="H589" s="30"/>
      <c r="I589" s="30"/>
      <c r="J589" s="30"/>
      <c r="K589" s="30"/>
      <c r="L589" s="30"/>
      <c r="M589" s="30"/>
      <c r="N589" s="338"/>
    </row>
    <row r="590" spans="1:14">
      <c r="A590" s="337"/>
      <c r="B590" s="30"/>
      <c r="C590" s="30"/>
      <c r="D590" s="30"/>
      <c r="E590" s="30"/>
      <c r="F590" s="30"/>
      <c r="G590" s="30"/>
      <c r="H590" s="30"/>
      <c r="I590" s="30"/>
      <c r="J590" s="30"/>
      <c r="K590" s="30"/>
      <c r="L590" s="30"/>
      <c r="M590" s="30"/>
      <c r="N590" s="338"/>
    </row>
    <row r="591" spans="1:14">
      <c r="A591" s="337"/>
      <c r="B591" s="30"/>
      <c r="C591" s="30"/>
      <c r="D591" s="30"/>
      <c r="E591" s="30"/>
      <c r="F591" s="30"/>
      <c r="G591" s="30"/>
      <c r="H591" s="30"/>
      <c r="I591" s="30"/>
      <c r="J591" s="30"/>
      <c r="K591" s="30"/>
      <c r="L591" s="30"/>
      <c r="M591" s="30"/>
      <c r="N591" s="338"/>
    </row>
    <row r="592" spans="1:14">
      <c r="A592" s="337"/>
      <c r="B592" s="30"/>
      <c r="C592" s="30"/>
      <c r="D592" s="30"/>
      <c r="E592" s="30"/>
      <c r="F592" s="30"/>
      <c r="G592" s="30"/>
      <c r="H592" s="30"/>
      <c r="I592" s="30"/>
      <c r="J592" s="30"/>
      <c r="K592" s="30"/>
      <c r="L592" s="30"/>
      <c r="M592" s="30"/>
      <c r="N592" s="338"/>
    </row>
    <row r="593" spans="1:62">
      <c r="A593" s="337"/>
      <c r="B593" s="30"/>
      <c r="C593" s="30"/>
      <c r="D593" s="30"/>
      <c r="E593" s="30"/>
      <c r="F593" s="30"/>
      <c r="G593" s="30"/>
      <c r="H593" s="30"/>
      <c r="I593" s="30"/>
      <c r="J593" s="30"/>
      <c r="K593" s="30"/>
      <c r="L593" s="30"/>
      <c r="M593" s="30"/>
      <c r="N593" s="338"/>
    </row>
    <row r="594" spans="1:62">
      <c r="A594" s="337"/>
      <c r="B594" s="30"/>
      <c r="C594" s="30"/>
      <c r="D594" s="30"/>
      <c r="E594" s="30"/>
      <c r="F594" s="30"/>
      <c r="G594" s="30"/>
      <c r="H594" s="30"/>
      <c r="I594" s="30"/>
      <c r="J594" s="30"/>
      <c r="K594" s="30"/>
      <c r="L594" s="30"/>
      <c r="M594" s="30"/>
      <c r="N594" s="338"/>
    </row>
    <row r="595" spans="1:62">
      <c r="A595" s="337"/>
      <c r="B595" s="30"/>
      <c r="C595" s="30"/>
      <c r="D595" s="30"/>
      <c r="E595" s="30"/>
      <c r="F595" s="30"/>
      <c r="G595" s="30"/>
      <c r="H595" s="30"/>
      <c r="I595" s="30"/>
      <c r="J595" s="30"/>
      <c r="K595" s="30"/>
      <c r="L595" s="30"/>
      <c r="M595" s="30"/>
      <c r="N595" s="338"/>
    </row>
    <row r="596" spans="1:62">
      <c r="A596" s="337"/>
      <c r="B596" s="30"/>
      <c r="C596" s="30"/>
      <c r="D596" s="30"/>
      <c r="E596" s="30"/>
      <c r="F596" s="30"/>
      <c r="G596" s="30"/>
      <c r="H596" s="30"/>
      <c r="I596" s="30"/>
      <c r="J596" s="30"/>
      <c r="K596" s="30"/>
      <c r="L596" s="30"/>
      <c r="M596" s="30"/>
      <c r="N596" s="338"/>
    </row>
    <row r="597" spans="1:62">
      <c r="A597" s="337"/>
      <c r="B597" s="30"/>
      <c r="C597" s="30"/>
      <c r="D597" s="30"/>
      <c r="E597" s="30"/>
      <c r="F597" s="30"/>
      <c r="G597" s="30"/>
      <c r="H597" s="30"/>
      <c r="I597" s="30"/>
      <c r="J597" s="30"/>
      <c r="K597" s="30"/>
      <c r="L597" s="30"/>
      <c r="M597" s="30"/>
      <c r="N597" s="338"/>
    </row>
    <row r="598" spans="1:62">
      <c r="A598" s="337"/>
      <c r="B598" s="30"/>
      <c r="C598" s="30"/>
      <c r="D598" s="30"/>
      <c r="E598" s="30"/>
      <c r="F598" s="30"/>
      <c r="G598" s="30"/>
      <c r="H598" s="30"/>
      <c r="I598" s="30"/>
      <c r="J598" s="30"/>
      <c r="K598" s="30"/>
      <c r="L598" s="30"/>
      <c r="M598" s="30"/>
      <c r="N598" s="338"/>
    </row>
    <row r="599" spans="1:62">
      <c r="A599" s="337"/>
      <c r="B599" s="30"/>
      <c r="C599" s="30"/>
      <c r="D599" s="30"/>
      <c r="E599" s="30"/>
      <c r="F599" s="30"/>
      <c r="G599" s="30"/>
      <c r="H599" s="30"/>
      <c r="I599" s="30"/>
      <c r="J599" s="30"/>
      <c r="K599" s="30"/>
      <c r="L599" s="30"/>
      <c r="M599" s="30"/>
      <c r="N599" s="338"/>
    </row>
    <row r="600" spans="1:62">
      <c r="A600" s="339"/>
      <c r="B600" s="340"/>
      <c r="C600" s="340"/>
      <c r="D600" s="340"/>
      <c r="E600" s="340"/>
      <c r="F600" s="340"/>
      <c r="G600" s="340"/>
      <c r="H600" s="340"/>
      <c r="I600" s="340"/>
      <c r="J600" s="340"/>
      <c r="K600" s="340"/>
      <c r="L600" s="340"/>
      <c r="M600" s="340"/>
      <c r="N600" s="341"/>
    </row>
    <row r="601" spans="1:62" ht="30" customHeight="1">
      <c r="A601" s="334" t="s">
        <v>1158</v>
      </c>
      <c r="B601" s="539" t="s">
        <v>977</v>
      </c>
      <c r="C601" s="539"/>
      <c r="D601" s="539"/>
      <c r="E601" s="539"/>
      <c r="F601" s="539"/>
      <c r="G601" s="539"/>
      <c r="H601" s="539"/>
      <c r="I601" s="539"/>
      <c r="J601" s="539"/>
      <c r="K601" s="539"/>
      <c r="L601" s="539"/>
      <c r="M601" s="335"/>
      <c r="N601" s="336" t="s">
        <v>1159</v>
      </c>
    </row>
    <row r="602" spans="1:62">
      <c r="A602" s="337"/>
      <c r="B602" s="30"/>
      <c r="C602" s="30"/>
      <c r="D602" s="30"/>
      <c r="E602" s="30"/>
      <c r="F602" s="30"/>
      <c r="G602" s="30"/>
      <c r="H602" s="30"/>
      <c r="I602" s="30"/>
      <c r="J602" s="30"/>
      <c r="K602" s="30"/>
      <c r="L602" s="30"/>
      <c r="M602" s="30"/>
      <c r="N602" s="338"/>
    </row>
    <row r="603" spans="1:62">
      <c r="A603" s="337"/>
      <c r="B603" s="730" t="s">
        <v>655</v>
      </c>
      <c r="C603" s="730"/>
      <c r="D603" s="730"/>
      <c r="E603" s="730"/>
      <c r="F603" s="730"/>
      <c r="G603" s="730"/>
      <c r="H603" s="730"/>
      <c r="I603" s="730"/>
      <c r="J603" s="730"/>
      <c r="K603" s="730"/>
      <c r="L603" s="730"/>
      <c r="M603" s="730"/>
      <c r="N603" s="338"/>
    </row>
    <row r="604" spans="1:62">
      <c r="A604" s="337"/>
      <c r="B604" s="730"/>
      <c r="C604" s="730"/>
      <c r="D604" s="730"/>
      <c r="E604" s="730"/>
      <c r="F604" s="730"/>
      <c r="G604" s="730"/>
      <c r="H604" s="730"/>
      <c r="I604" s="730"/>
      <c r="J604" s="730"/>
      <c r="K604" s="730"/>
      <c r="L604" s="730"/>
      <c r="M604" s="730"/>
      <c r="N604" s="338"/>
    </row>
    <row r="605" spans="1:62" ht="17.399999999999999">
      <c r="A605" s="337"/>
      <c r="B605" s="354"/>
      <c r="C605" s="354"/>
      <c r="D605" s="354"/>
      <c r="E605" s="354"/>
      <c r="F605" s="354"/>
      <c r="G605" s="354"/>
      <c r="H605" s="354"/>
      <c r="I605" s="354"/>
      <c r="J605" s="354"/>
      <c r="K605" s="354"/>
      <c r="L605" s="354"/>
      <c r="M605" s="354"/>
      <c r="N605" s="338"/>
      <c r="BE605" s="2" t="str">
        <f>BF74</f>
        <v>MOUSE OVER, CLICK MOUSE, AND SELECT OPTION FROM THIS DROPDOWN LIST.</v>
      </c>
      <c r="BH605" s="2" t="s">
        <v>967</v>
      </c>
      <c r="BJ605" s="2" t="s">
        <v>974</v>
      </c>
    </row>
    <row r="606" spans="1:62">
      <c r="A606" s="337"/>
      <c r="B606" s="731" t="s">
        <v>958</v>
      </c>
      <c r="C606" s="731"/>
      <c r="D606" s="731"/>
      <c r="E606" s="731"/>
      <c r="F606" s="731"/>
      <c r="G606" s="30"/>
      <c r="H606" s="30"/>
      <c r="I606" s="732" t="s">
        <v>959</v>
      </c>
      <c r="J606" s="732"/>
      <c r="K606" s="732"/>
      <c r="L606" s="732"/>
      <c r="M606" s="732"/>
      <c r="N606" s="338"/>
      <c r="BE606" s="2" t="str">
        <f>B606</f>
        <v>Pain is bad and best avoided.</v>
      </c>
      <c r="BH606" s="2" t="s">
        <v>970</v>
      </c>
      <c r="BJ606" s="2" t="s">
        <v>971</v>
      </c>
    </row>
    <row r="607" spans="1:62">
      <c r="A607" s="337"/>
      <c r="B607" s="731"/>
      <c r="C607" s="731"/>
      <c r="D607" s="731"/>
      <c r="E607" s="731"/>
      <c r="F607" s="731"/>
      <c r="G607" s="30"/>
      <c r="H607" s="30"/>
      <c r="I607" s="732"/>
      <c r="J607" s="732"/>
      <c r="K607" s="732"/>
      <c r="L607" s="732"/>
      <c r="M607" s="732"/>
      <c r="N607" s="338"/>
      <c r="BE607" s="2" t="str">
        <f>I606</f>
        <v>Pain is good and best embraced.</v>
      </c>
      <c r="BH607" s="2" t="s">
        <v>966</v>
      </c>
      <c r="BJ607" s="2" t="s">
        <v>972</v>
      </c>
    </row>
    <row r="608" spans="1:62">
      <c r="A608" s="337"/>
      <c r="B608" s="731"/>
      <c r="C608" s="731"/>
      <c r="D608" s="731"/>
      <c r="E608" s="731"/>
      <c r="F608" s="731"/>
      <c r="G608" s="501" t="s">
        <v>638</v>
      </c>
      <c r="H608" s="501"/>
      <c r="I608" s="732"/>
      <c r="J608" s="732"/>
      <c r="K608" s="732"/>
      <c r="L608" s="732"/>
      <c r="M608" s="732"/>
      <c r="N608" s="338"/>
      <c r="BH608" s="2" t="s">
        <v>1740</v>
      </c>
    </row>
    <row r="609" spans="1:66">
      <c r="A609" s="337"/>
      <c r="B609" s="731"/>
      <c r="C609" s="731"/>
      <c r="D609" s="731"/>
      <c r="E609" s="731"/>
      <c r="F609" s="731"/>
      <c r="G609" s="501"/>
      <c r="H609" s="501"/>
      <c r="I609" s="732"/>
      <c r="J609" s="732"/>
      <c r="K609" s="732"/>
      <c r="L609" s="732"/>
      <c r="M609" s="732"/>
      <c r="N609" s="338"/>
    </row>
    <row r="610" spans="1:66">
      <c r="A610" s="337"/>
      <c r="B610" s="731"/>
      <c r="C610" s="731"/>
      <c r="D610" s="731"/>
      <c r="E610" s="731"/>
      <c r="F610" s="731"/>
      <c r="G610" s="501"/>
      <c r="H610" s="501"/>
      <c r="I610" s="732"/>
      <c r="J610" s="732"/>
      <c r="K610" s="732"/>
      <c r="L610" s="732"/>
      <c r="M610" s="732"/>
      <c r="N610" s="338"/>
      <c r="BE610" s="2" t="str">
        <f>IF(E$612="",BH615,IF(E$612=B606,BH616,IF(E$612=I606,BH617)))</f>
        <v>Political leaders count on you to trust their one-size-fits-all generalizations. Do you trust their generalizations to ease your pain? Or do you fault these generalizations for keeping you in pain by overlooking your specific needs?</v>
      </c>
      <c r="BM610" s="2" t="s">
        <v>963</v>
      </c>
      <c r="BN610" s="49" t="s">
        <v>3</v>
      </c>
    </row>
    <row r="611" spans="1:66" ht="18" thickBot="1">
      <c r="A611" s="337"/>
      <c r="B611" s="354"/>
      <c r="C611" s="354"/>
      <c r="D611" s="354"/>
      <c r="E611" s="354"/>
      <c r="F611" s="354"/>
      <c r="G611" s="354"/>
      <c r="H611" s="354"/>
      <c r="I611" s="354"/>
      <c r="J611" s="354"/>
      <c r="K611" s="354"/>
      <c r="L611" s="354"/>
      <c r="M611" s="354"/>
      <c r="N611" s="338"/>
    </row>
    <row r="612" spans="1:66" ht="14.4" thickTop="1">
      <c r="A612" s="337"/>
      <c r="B612" s="355" t="s">
        <v>640</v>
      </c>
      <c r="C612" s="30"/>
      <c r="D612" s="30"/>
      <c r="E612" s="733"/>
      <c r="F612" s="734"/>
      <c r="G612" s="734"/>
      <c r="H612" s="734"/>
      <c r="I612" s="734"/>
      <c r="J612" s="734"/>
      <c r="K612" s="734"/>
      <c r="L612" s="734"/>
      <c r="M612" s="735"/>
      <c r="N612" s="338"/>
      <c r="BE612" s="2" t="str">
        <f>IF(E$612="",BH619,IF(E$612=B606,BH620,IF(E$612=I606,BH621)))</f>
        <v>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v>
      </c>
    </row>
    <row r="613" spans="1:66" ht="14.4" thickBot="1">
      <c r="A613" s="337"/>
      <c r="B613" s="355" t="s">
        <v>641</v>
      </c>
      <c r="C613" s="30"/>
      <c r="D613" s="30"/>
      <c r="E613" s="736"/>
      <c r="F613" s="737"/>
      <c r="G613" s="737"/>
      <c r="H613" s="737"/>
      <c r="I613" s="737"/>
      <c r="J613" s="737"/>
      <c r="K613" s="737"/>
      <c r="L613" s="737"/>
      <c r="M613" s="738"/>
      <c r="N613" s="338"/>
    </row>
    <row r="614" spans="1:66" ht="18" thickTop="1">
      <c r="A614" s="337"/>
      <c r="B614" s="354"/>
      <c r="C614" s="354"/>
      <c r="D614" s="354"/>
      <c r="E614" s="354"/>
      <c r="F614" s="354"/>
      <c r="G614" s="354"/>
      <c r="H614" s="354"/>
      <c r="I614" s="354"/>
      <c r="J614" s="354"/>
      <c r="K614" s="354"/>
      <c r="L614" s="354"/>
      <c r="M614" s="354"/>
      <c r="N614" s="338"/>
    </row>
    <row r="615" spans="1:66">
      <c r="A615" s="337"/>
      <c r="B615" s="639" t="str">
        <f>BE610</f>
        <v>Political leaders count on you to trust their one-size-fits-all generalizations. Do you trust their generalizations to ease your pain? Or do you fault these generalizations for keeping you in pain by overlooking your specific needs?</v>
      </c>
      <c r="C615" s="639"/>
      <c r="D615" s="639"/>
      <c r="E615" s="639"/>
      <c r="F615" s="639"/>
      <c r="G615" s="639"/>
      <c r="H615" s="639"/>
      <c r="I615" s="639"/>
      <c r="J615" s="639"/>
      <c r="K615" s="639"/>
      <c r="L615" s="639"/>
      <c r="M615" s="639"/>
      <c r="N615" s="338"/>
      <c r="BE615" s="169" t="s">
        <v>960</v>
      </c>
      <c r="BH615" s="2" t="s">
        <v>975</v>
      </c>
    </row>
    <row r="616" spans="1:66">
      <c r="A616" s="337"/>
      <c r="B616" s="639"/>
      <c r="C616" s="639"/>
      <c r="D616" s="639"/>
      <c r="E616" s="639"/>
      <c r="F616" s="639"/>
      <c r="G616" s="639"/>
      <c r="H616" s="639"/>
      <c r="I616" s="639"/>
      <c r="J616" s="639"/>
      <c r="K616" s="639"/>
      <c r="L616" s="639"/>
      <c r="M616" s="639"/>
      <c r="N616" s="338"/>
      <c r="BE616" s="169" t="s">
        <v>961</v>
      </c>
      <c r="BH616" s="2" t="s">
        <v>968</v>
      </c>
    </row>
    <row r="617" spans="1:66">
      <c r="A617" s="337"/>
      <c r="B617" s="639"/>
      <c r="C617" s="639"/>
      <c r="D617" s="639"/>
      <c r="E617" s="639"/>
      <c r="F617" s="639"/>
      <c r="G617" s="639"/>
      <c r="H617" s="639"/>
      <c r="I617" s="639"/>
      <c r="J617" s="639"/>
      <c r="K617" s="639"/>
      <c r="L617" s="639"/>
      <c r="M617" s="639"/>
      <c r="N617" s="338"/>
      <c r="BE617" s="169" t="s">
        <v>962</v>
      </c>
      <c r="BH617" s="2" t="s">
        <v>969</v>
      </c>
    </row>
    <row r="618" spans="1:66">
      <c r="A618" s="337"/>
      <c r="B618" s="639"/>
      <c r="C618" s="639"/>
      <c r="D618" s="639"/>
      <c r="E618" s="639"/>
      <c r="F618" s="639"/>
      <c r="G618" s="639"/>
      <c r="H618" s="639"/>
      <c r="I618" s="639"/>
      <c r="J618" s="639"/>
      <c r="K618" s="639"/>
      <c r="L618" s="639"/>
      <c r="M618" s="639"/>
      <c r="N618" s="338"/>
    </row>
    <row r="619" spans="1:66" ht="13.8" customHeight="1">
      <c r="A619" s="337"/>
      <c r="B619" s="639" t="str">
        <f>BE612</f>
        <v>Do you follow their lead in fighting others with different political views? Whether they sit to your political left or to your political right? Do you believe you must struggle against those with a different political view? If yes and you do battle others politically, does any victory provide you lasting relief? Do you ever hunger for a better alternative than all this political infighting?</v>
      </c>
      <c r="C619" s="639"/>
      <c r="D619" s="639"/>
      <c r="E619" s="639"/>
      <c r="F619" s="639"/>
      <c r="G619" s="639"/>
      <c r="H619" s="639"/>
      <c r="I619" s="639"/>
      <c r="J619" s="639"/>
      <c r="K619" s="639"/>
      <c r="L619" s="639"/>
      <c r="M619" s="639"/>
      <c r="N619" s="338"/>
      <c r="BE619" s="169" t="s">
        <v>960</v>
      </c>
      <c r="BH619" s="2" t="s">
        <v>1739</v>
      </c>
    </row>
    <row r="620" spans="1:66" ht="13.8" customHeight="1">
      <c r="A620" s="337"/>
      <c r="B620" s="639"/>
      <c r="C620" s="639"/>
      <c r="D620" s="639"/>
      <c r="E620" s="639"/>
      <c r="F620" s="639"/>
      <c r="G620" s="639"/>
      <c r="H620" s="639"/>
      <c r="I620" s="639"/>
      <c r="J620" s="639"/>
      <c r="K620" s="639"/>
      <c r="L620" s="639"/>
      <c r="M620" s="639"/>
      <c r="N620" s="338"/>
      <c r="BE620" s="169" t="s">
        <v>961</v>
      </c>
      <c r="BH620" s="2" t="str">
        <f>CONCATENATE(BI620,BJ620,BK620,BL620,BM610,BM620)</f>
        <v>Your specific needs are unlike theirs. You specifically need differently from political opponents. The further the gap between your self-needs and social-needs, the further you slide politically to extremes. The more you generalize for relief, the less your specific needs resolve. The more you are then tempted to be dependent on political generalizations for relief. Trusting politics can trap you in pain.</v>
      </c>
      <c r="BI620" s="2" t="s">
        <v>965</v>
      </c>
      <c r="BJ620" s="2" t="str">
        <f>IF($BS$224&lt;0,BH606,IF($BS$224&gt;0,BH607,IF($BS$224=0,BH608)))</f>
        <v xml:space="preserve">political opponents. </v>
      </c>
      <c r="BK620" s="2" t="s">
        <v>964</v>
      </c>
      <c r="BL620" s="2" t="str">
        <f>IF($BS$224&lt;0,BJ606,IF($BS$224&gt;0,BJ607,IF($BS$224=0,BJ605)))</f>
        <v xml:space="preserve">to extremes. </v>
      </c>
      <c r="BM620" s="2" t="s">
        <v>973</v>
      </c>
    </row>
    <row r="621" spans="1:66" ht="13.8" customHeight="1">
      <c r="A621" s="337"/>
      <c r="B621" s="639"/>
      <c r="C621" s="639"/>
      <c r="D621" s="639"/>
      <c r="E621" s="639"/>
      <c r="F621" s="639"/>
      <c r="G621" s="639"/>
      <c r="H621" s="639"/>
      <c r="I621" s="639"/>
      <c r="J621" s="639"/>
      <c r="K621" s="639"/>
      <c r="L621" s="639"/>
      <c r="M621" s="639"/>
      <c r="N621" s="338"/>
      <c r="BE621" s="169" t="s">
        <v>962</v>
      </c>
      <c r="BH621" s="2" t="s">
        <v>976</v>
      </c>
    </row>
    <row r="622" spans="1:66" ht="13.8" customHeight="1">
      <c r="A622" s="337"/>
      <c r="B622" s="639"/>
      <c r="C622" s="639"/>
      <c r="D622" s="639"/>
      <c r="E622" s="639"/>
      <c r="F622" s="639"/>
      <c r="G622" s="639"/>
      <c r="H622" s="639"/>
      <c r="I622" s="639"/>
      <c r="J622" s="639"/>
      <c r="K622" s="639"/>
      <c r="L622" s="639"/>
      <c r="M622" s="639"/>
      <c r="N622" s="338"/>
    </row>
    <row r="623" spans="1:66" ht="13.8" customHeight="1">
      <c r="A623" s="337"/>
      <c r="B623" s="639"/>
      <c r="C623" s="639"/>
      <c r="D623" s="639"/>
      <c r="E623" s="639"/>
      <c r="F623" s="639"/>
      <c r="G623" s="639"/>
      <c r="H623" s="639"/>
      <c r="I623" s="639"/>
      <c r="J623" s="639"/>
      <c r="K623" s="639"/>
      <c r="L623" s="639"/>
      <c r="M623" s="639"/>
      <c r="N623" s="338"/>
    </row>
    <row r="624" spans="1:66" ht="13.8" customHeight="1">
      <c r="A624" s="337"/>
      <c r="B624" s="639"/>
      <c r="C624" s="639"/>
      <c r="D624" s="639"/>
      <c r="E624" s="639"/>
      <c r="F624" s="639"/>
      <c r="G624" s="639"/>
      <c r="H624" s="639"/>
      <c r="I624" s="639"/>
      <c r="J624" s="639"/>
      <c r="K624" s="639"/>
      <c r="L624" s="639"/>
      <c r="M624" s="639"/>
      <c r="N624" s="338"/>
    </row>
    <row r="625" spans="1:14">
      <c r="A625" s="337"/>
      <c r="B625" s="30"/>
      <c r="C625" s="30"/>
      <c r="D625" s="30"/>
      <c r="E625" s="30"/>
      <c r="F625" s="30"/>
      <c r="G625" s="30"/>
      <c r="H625" s="30"/>
      <c r="I625" s="30"/>
      <c r="J625" s="30"/>
      <c r="K625" s="30"/>
      <c r="L625" s="30"/>
      <c r="M625" s="30"/>
      <c r="N625" s="338"/>
    </row>
    <row r="626" spans="1:14">
      <c r="A626" s="337"/>
      <c r="B626" s="30"/>
      <c r="C626" s="30"/>
      <c r="D626" s="30"/>
      <c r="E626" s="30"/>
      <c r="F626" s="30"/>
      <c r="G626" s="30"/>
      <c r="H626" s="30"/>
      <c r="I626" s="30"/>
      <c r="J626" s="30"/>
      <c r="K626" s="30"/>
      <c r="L626" s="30"/>
      <c r="M626" s="30"/>
      <c r="N626" s="338"/>
    </row>
    <row r="627" spans="1:14">
      <c r="A627" s="337"/>
      <c r="B627" s="30"/>
      <c r="C627" s="30"/>
      <c r="D627" s="30"/>
      <c r="E627" s="30"/>
      <c r="F627" s="30"/>
      <c r="G627" s="30"/>
      <c r="H627" s="30"/>
      <c r="I627" s="30"/>
      <c r="J627" s="30"/>
      <c r="K627" s="30"/>
      <c r="L627" s="30"/>
      <c r="M627" s="30"/>
      <c r="N627" s="338"/>
    </row>
    <row r="628" spans="1:14">
      <c r="A628" s="337"/>
      <c r="B628" s="30"/>
      <c r="C628" s="30"/>
      <c r="D628" s="30"/>
      <c r="E628" s="30"/>
      <c r="F628" s="30"/>
      <c r="G628" s="30"/>
      <c r="H628" s="30"/>
      <c r="I628" s="30"/>
      <c r="J628" s="30"/>
      <c r="K628" s="30"/>
      <c r="L628" s="30"/>
      <c r="M628" s="30"/>
      <c r="N628" s="338"/>
    </row>
    <row r="629" spans="1:14">
      <c r="A629" s="337"/>
      <c r="B629" s="30"/>
      <c r="C629" s="30"/>
      <c r="D629" s="30"/>
      <c r="E629" s="30"/>
      <c r="F629" s="30"/>
      <c r="G629" s="30"/>
      <c r="H629" s="30"/>
      <c r="I629" s="30"/>
      <c r="J629" s="30"/>
      <c r="K629" s="30"/>
      <c r="L629" s="30"/>
      <c r="M629" s="30"/>
      <c r="N629" s="338"/>
    </row>
    <row r="630" spans="1:14">
      <c r="A630" s="337"/>
      <c r="B630" s="30"/>
      <c r="C630" s="30"/>
      <c r="D630" s="30"/>
      <c r="E630" s="30"/>
      <c r="F630" s="30"/>
      <c r="G630" s="30"/>
      <c r="H630" s="30"/>
      <c r="I630" s="30"/>
      <c r="J630" s="30"/>
      <c r="K630" s="30"/>
      <c r="L630" s="30"/>
      <c r="M630" s="30"/>
      <c r="N630" s="338"/>
    </row>
    <row r="631" spans="1:14">
      <c r="A631" s="337"/>
      <c r="B631" s="30"/>
      <c r="C631" s="30"/>
      <c r="D631" s="30"/>
      <c r="E631" s="30"/>
      <c r="F631" s="30"/>
      <c r="G631" s="30"/>
      <c r="H631" s="30"/>
      <c r="I631" s="30"/>
      <c r="J631" s="30"/>
      <c r="K631" s="30"/>
      <c r="L631" s="30"/>
      <c r="M631" s="30"/>
      <c r="N631" s="338"/>
    </row>
    <row r="632" spans="1:14">
      <c r="A632" s="337"/>
      <c r="B632" s="30"/>
      <c r="C632" s="30"/>
      <c r="D632" s="30"/>
      <c r="E632" s="30"/>
      <c r="F632" s="30"/>
      <c r="G632" s="30"/>
      <c r="H632" s="30"/>
      <c r="I632" s="30"/>
      <c r="J632" s="30"/>
      <c r="K632" s="30"/>
      <c r="L632" s="30"/>
      <c r="M632" s="30"/>
      <c r="N632" s="338"/>
    </row>
    <row r="633" spans="1:14">
      <c r="A633" s="337"/>
      <c r="B633" s="30"/>
      <c r="C633" s="30"/>
      <c r="D633" s="30"/>
      <c r="E633" s="30"/>
      <c r="F633" s="30"/>
      <c r="G633" s="30"/>
      <c r="H633" s="30"/>
      <c r="I633" s="30"/>
      <c r="J633" s="30"/>
      <c r="K633" s="30"/>
      <c r="L633" s="30"/>
      <c r="M633" s="30"/>
      <c r="N633" s="338"/>
    </row>
    <row r="634" spans="1:14">
      <c r="A634" s="337"/>
      <c r="B634" s="30"/>
      <c r="C634" s="30"/>
      <c r="D634" s="30"/>
      <c r="E634" s="30"/>
      <c r="F634" s="30"/>
      <c r="G634" s="30"/>
      <c r="H634" s="30"/>
      <c r="I634" s="30"/>
      <c r="J634" s="30"/>
      <c r="K634" s="30"/>
      <c r="L634" s="30"/>
      <c r="M634" s="30"/>
      <c r="N634" s="338"/>
    </row>
    <row r="635" spans="1:14">
      <c r="A635" s="337"/>
      <c r="B635" s="30"/>
      <c r="C635" s="30"/>
      <c r="D635" s="30"/>
      <c r="E635" s="30"/>
      <c r="F635" s="30"/>
      <c r="G635" s="30"/>
      <c r="H635" s="30"/>
      <c r="I635" s="30"/>
      <c r="J635" s="30"/>
      <c r="K635" s="30"/>
      <c r="L635" s="30"/>
      <c r="M635" s="30"/>
      <c r="N635" s="338"/>
    </row>
    <row r="636" spans="1:14">
      <c r="A636" s="337"/>
      <c r="B636" s="30"/>
      <c r="C636" s="30"/>
      <c r="D636" s="30"/>
      <c r="E636" s="30"/>
      <c r="F636" s="30"/>
      <c r="G636" s="30"/>
      <c r="H636" s="30"/>
      <c r="I636" s="30"/>
      <c r="J636" s="30"/>
      <c r="K636" s="30"/>
      <c r="L636" s="30"/>
      <c r="M636" s="30"/>
      <c r="N636" s="338"/>
    </row>
    <row r="637" spans="1:14">
      <c r="A637" s="337"/>
      <c r="B637" s="30"/>
      <c r="C637" s="30"/>
      <c r="D637" s="30"/>
      <c r="E637" s="30"/>
      <c r="F637" s="30"/>
      <c r="G637" s="30"/>
      <c r="H637" s="30"/>
      <c r="I637" s="30"/>
      <c r="J637" s="30"/>
      <c r="K637" s="30"/>
      <c r="L637" s="30"/>
      <c r="M637" s="30"/>
      <c r="N637" s="338"/>
    </row>
    <row r="638" spans="1:14">
      <c r="A638" s="337"/>
      <c r="B638" s="30"/>
      <c r="C638" s="30"/>
      <c r="D638" s="30"/>
      <c r="E638" s="30"/>
      <c r="F638" s="30"/>
      <c r="G638" s="30"/>
      <c r="H638" s="30"/>
      <c r="I638" s="30"/>
      <c r="J638" s="30"/>
      <c r="K638" s="30"/>
      <c r="L638" s="30"/>
      <c r="M638" s="30"/>
      <c r="N638" s="338"/>
    </row>
    <row r="639" spans="1:14">
      <c r="A639" s="337"/>
      <c r="B639" s="30"/>
      <c r="C639" s="30"/>
      <c r="D639" s="30"/>
      <c r="E639" s="30"/>
      <c r="F639" s="30"/>
      <c r="G639" s="30"/>
      <c r="H639" s="30"/>
      <c r="I639" s="30"/>
      <c r="J639" s="30"/>
      <c r="K639" s="30"/>
      <c r="L639" s="30"/>
      <c r="M639" s="30"/>
      <c r="N639" s="338"/>
    </row>
    <row r="640" spans="1:14">
      <c r="A640" s="337"/>
      <c r="B640" s="30"/>
      <c r="C640" s="30"/>
      <c r="D640" s="30"/>
      <c r="E640" s="30"/>
      <c r="F640" s="30"/>
      <c r="G640" s="30"/>
      <c r="H640" s="30"/>
      <c r="I640" s="30"/>
      <c r="J640" s="30"/>
      <c r="K640" s="30"/>
      <c r="L640" s="30"/>
      <c r="M640" s="30"/>
      <c r="N640" s="338"/>
    </row>
    <row r="641" spans="1:65">
      <c r="A641" s="337"/>
      <c r="B641" s="30"/>
      <c r="C641" s="30"/>
      <c r="D641" s="30"/>
      <c r="E641" s="30"/>
      <c r="F641" s="30"/>
      <c r="G641" s="30"/>
      <c r="H641" s="30"/>
      <c r="I641" s="30"/>
      <c r="J641" s="30"/>
      <c r="K641" s="30"/>
      <c r="L641" s="30"/>
      <c r="M641" s="30"/>
      <c r="N641" s="338"/>
    </row>
    <row r="642" spans="1:65">
      <c r="A642" s="337"/>
      <c r="B642" s="30"/>
      <c r="C642" s="30"/>
      <c r="D642" s="30"/>
      <c r="E642" s="30"/>
      <c r="F642" s="30"/>
      <c r="G642" s="30"/>
      <c r="H642" s="30"/>
      <c r="I642" s="30"/>
      <c r="J642" s="30"/>
      <c r="K642" s="30"/>
      <c r="L642" s="30"/>
      <c r="M642" s="30"/>
      <c r="N642" s="338"/>
    </row>
    <row r="643" spans="1:65">
      <c r="A643" s="337"/>
      <c r="B643" s="30"/>
      <c r="C643" s="30"/>
      <c r="D643" s="30"/>
      <c r="E643" s="30"/>
      <c r="F643" s="30"/>
      <c r="G643" s="30"/>
      <c r="H643" s="30"/>
      <c r="I643" s="30"/>
      <c r="J643" s="30"/>
      <c r="K643" s="30"/>
      <c r="L643" s="30"/>
      <c r="M643" s="30"/>
      <c r="N643" s="338"/>
    </row>
    <row r="644" spans="1:65">
      <c r="A644" s="337"/>
      <c r="B644" s="30"/>
      <c r="C644" s="30"/>
      <c r="D644" s="30"/>
      <c r="E644" s="30"/>
      <c r="F644" s="30"/>
      <c r="G644" s="30"/>
      <c r="H644" s="30"/>
      <c r="I644" s="30"/>
      <c r="J644" s="30"/>
      <c r="K644" s="30"/>
      <c r="L644" s="30"/>
      <c r="M644" s="30"/>
      <c r="N644" s="338"/>
    </row>
    <row r="645" spans="1:65">
      <c r="A645" s="337"/>
      <c r="B645" s="30"/>
      <c r="C645" s="30"/>
      <c r="D645" s="30"/>
      <c r="E645" s="30"/>
      <c r="F645" s="30"/>
      <c r="G645" s="30"/>
      <c r="H645" s="30"/>
      <c r="I645" s="30"/>
      <c r="J645" s="30"/>
      <c r="K645" s="30"/>
      <c r="L645" s="30"/>
      <c r="M645" s="30"/>
      <c r="N645" s="338"/>
    </row>
    <row r="646" spans="1:65">
      <c r="A646" s="339"/>
      <c r="B646" s="340"/>
      <c r="C646" s="340"/>
      <c r="D646" s="340"/>
      <c r="E646" s="340"/>
      <c r="F646" s="340"/>
      <c r="G646" s="340"/>
      <c r="H646" s="340"/>
      <c r="I646" s="340"/>
      <c r="J646" s="340"/>
      <c r="K646" s="340"/>
      <c r="L646" s="340"/>
      <c r="M646" s="340"/>
      <c r="N646" s="341"/>
    </row>
    <row r="647" spans="1:65" ht="30" customHeight="1">
      <c r="A647" s="334" t="s">
        <v>1158</v>
      </c>
      <c r="B647" s="539" t="s">
        <v>955</v>
      </c>
      <c r="C647" s="539"/>
      <c r="D647" s="539"/>
      <c r="E647" s="539"/>
      <c r="F647" s="539"/>
      <c r="G647" s="539"/>
      <c r="H647" s="539"/>
      <c r="I647" s="539"/>
      <c r="J647" s="539"/>
      <c r="K647" s="539"/>
      <c r="L647" s="539"/>
      <c r="M647" s="335"/>
      <c r="N647" s="336" t="s">
        <v>1159</v>
      </c>
    </row>
    <row r="648" spans="1:65" ht="13.8" customHeight="1">
      <c r="A648" s="337"/>
      <c r="B648" s="30"/>
      <c r="C648" s="30"/>
      <c r="D648" s="30"/>
      <c r="E648" s="30"/>
      <c r="F648" s="30"/>
      <c r="G648" s="30"/>
      <c r="H648" s="30"/>
      <c r="I648" s="30"/>
      <c r="J648" s="30"/>
      <c r="K648" s="30"/>
      <c r="L648" s="30"/>
      <c r="M648" s="30"/>
      <c r="N648" s="338"/>
    </row>
    <row r="649" spans="1:65" ht="13.8" customHeight="1">
      <c r="A649" s="337"/>
      <c r="B649" s="30"/>
      <c r="C649" s="30"/>
      <c r="D649" s="30"/>
      <c r="E649" s="30"/>
      <c r="F649" s="30"/>
      <c r="G649" s="30"/>
      <c r="H649" s="30"/>
      <c r="I649" s="30"/>
      <c r="J649" s="30"/>
      <c r="K649" s="30"/>
      <c r="L649" s="30"/>
      <c r="M649" s="30"/>
      <c r="N649" s="338"/>
    </row>
    <row r="650" spans="1:65" ht="14.4" customHeight="1">
      <c r="A650" s="337"/>
      <c r="B650" s="30"/>
      <c r="C650" s="30"/>
      <c r="D650" s="30"/>
      <c r="E650" s="30"/>
      <c r="F650" s="30"/>
      <c r="G650" s="30"/>
      <c r="H650" s="30"/>
      <c r="I650" s="30"/>
      <c r="J650" s="30"/>
      <c r="K650" s="30"/>
      <c r="L650" s="30"/>
      <c r="M650" s="30"/>
      <c r="N650" s="338"/>
    </row>
    <row r="651" spans="1:65" ht="13.8" customHeight="1">
      <c r="A651" s="337"/>
      <c r="B651" s="30"/>
      <c r="C651" s="30"/>
      <c r="D651" s="30"/>
      <c r="E651" s="30"/>
      <c r="F651" s="30"/>
      <c r="G651" s="30"/>
      <c r="H651" s="30"/>
      <c r="I651" s="30"/>
      <c r="J651" s="30"/>
      <c r="K651" s="30"/>
      <c r="L651" s="30"/>
      <c r="M651" s="30"/>
      <c r="N651" s="338"/>
    </row>
    <row r="652" spans="1:65">
      <c r="A652" s="337"/>
      <c r="B652" s="30"/>
      <c r="C652" s="30"/>
      <c r="D652" s="30"/>
      <c r="E652" s="30"/>
      <c r="F652" s="30"/>
      <c r="G652" s="30"/>
      <c r="H652" s="30"/>
      <c r="I652" s="30"/>
      <c r="J652" s="30"/>
      <c r="K652" s="30"/>
      <c r="L652" s="30"/>
      <c r="M652" s="30"/>
      <c r="N652" s="338"/>
    </row>
    <row r="653" spans="1:65">
      <c r="A653" s="337"/>
      <c r="B653" s="30"/>
      <c r="C653" s="30"/>
      <c r="D653" s="30"/>
      <c r="E653" s="30"/>
      <c r="F653" s="30"/>
      <c r="G653" s="30"/>
      <c r="H653" s="30"/>
      <c r="I653" s="30"/>
      <c r="J653" s="30"/>
      <c r="K653" s="30"/>
      <c r="L653" s="30"/>
      <c r="M653" s="30"/>
      <c r="N653" s="338"/>
    </row>
    <row r="654" spans="1:65">
      <c r="A654" s="337"/>
      <c r="B654" s="30"/>
      <c r="C654" s="30"/>
      <c r="D654" s="30"/>
      <c r="E654" s="30"/>
      <c r="F654" s="30"/>
      <c r="G654" s="30"/>
      <c r="H654" s="30"/>
      <c r="I654" s="30"/>
      <c r="J654" s="30"/>
      <c r="K654" s="30"/>
      <c r="L654" s="30"/>
      <c r="M654" s="30"/>
      <c r="N654" s="338"/>
    </row>
    <row r="655" spans="1:65">
      <c r="A655" s="337"/>
      <c r="B655" s="30"/>
      <c r="C655" s="30"/>
      <c r="D655" s="30"/>
      <c r="E655" s="30"/>
      <c r="F655" s="30"/>
      <c r="G655" s="30"/>
      <c r="H655" s="30"/>
      <c r="I655" s="30"/>
      <c r="J655" s="30"/>
      <c r="K655" s="30"/>
      <c r="L655" s="30"/>
      <c r="M655" s="30"/>
      <c r="N655" s="338"/>
    </row>
    <row r="656" spans="1:65" ht="16.2">
      <c r="A656" s="337"/>
      <c r="B656" s="30"/>
      <c r="C656" s="30"/>
      <c r="D656" s="30"/>
      <c r="E656" s="30"/>
      <c r="F656" s="30"/>
      <c r="G656" s="30"/>
      <c r="H656" s="30"/>
      <c r="I656" s="30"/>
      <c r="J656" s="30"/>
      <c r="K656" s="30"/>
      <c r="L656" s="30"/>
      <c r="M656" s="30"/>
      <c r="N656" s="338"/>
      <c r="BE656" s="51">
        <f t="shared" ref="BE656:BL656" si="16">BE210</f>
        <v>0</v>
      </c>
      <c r="BF656" s="51">
        <f t="shared" si="16"/>
        <v>0</v>
      </c>
      <c r="BG656" s="51">
        <f t="shared" si="16"/>
        <v>0</v>
      </c>
      <c r="BH656" s="51">
        <f t="shared" si="16"/>
        <v>0</v>
      </c>
      <c r="BI656" s="51">
        <f t="shared" si="16"/>
        <v>0</v>
      </c>
      <c r="BJ656" s="51">
        <f t="shared" si="16"/>
        <v>0</v>
      </c>
      <c r="BK656" s="51">
        <f t="shared" si="16"/>
        <v>0</v>
      </c>
      <c r="BL656" s="51">
        <f t="shared" si="16"/>
        <v>0</v>
      </c>
      <c r="BM656" s="49" t="s">
        <v>3</v>
      </c>
    </row>
    <row r="657" spans="1:65" ht="15.6" customHeight="1">
      <c r="A657" s="337"/>
      <c r="B657" s="30"/>
      <c r="C657" s="30"/>
      <c r="D657" s="30"/>
      <c r="E657" s="30"/>
      <c r="F657" s="30"/>
      <c r="G657" s="30"/>
      <c r="H657" s="30"/>
      <c r="I657" s="30"/>
      <c r="J657" s="30"/>
      <c r="K657" s="30"/>
      <c r="L657" s="30"/>
      <c r="M657" s="30"/>
      <c r="N657" s="338"/>
      <c r="BB657" s="2" t="str">
        <f>IF($P$407=BB$92,BE657,IF($P$407=BB$93,BF657,IF($P$407=BB$94,BG657,IF($P$407=BB$95,BH657,IF($P$407=BB$96,BI657,IF($P$407=BB$97,BJ657,IF($P$407=BB$98,BK657,IF($P$407=BB$99,BL657,""))))))))</f>
        <v>The more you affirm my need to include worthy migrants, the easier to respect your need to stay safe from violent migrants.</v>
      </c>
      <c r="BD657" s="140" t="s">
        <v>605</v>
      </c>
      <c r="BE657" s="2" t="s">
        <v>609</v>
      </c>
      <c r="BF657" s="2" t="s">
        <v>601</v>
      </c>
      <c r="BG657" s="2" t="s">
        <v>613</v>
      </c>
      <c r="BH657" s="2" t="s">
        <v>617</v>
      </c>
      <c r="BI657" s="2" t="s">
        <v>635</v>
      </c>
      <c r="BJ657" s="2" t="s">
        <v>623</v>
      </c>
      <c r="BK657" s="2" t="s">
        <v>627</v>
      </c>
      <c r="BL657" s="2" t="s">
        <v>631</v>
      </c>
      <c r="BM657" s="49" t="s">
        <v>3</v>
      </c>
    </row>
    <row r="658" spans="1:65" ht="15" customHeight="1">
      <c r="A658" s="337"/>
      <c r="B658" s="30"/>
      <c r="C658" s="30"/>
      <c r="D658" s="30"/>
      <c r="E658" s="30"/>
      <c r="F658" s="30"/>
      <c r="G658" s="30"/>
      <c r="H658" s="30"/>
      <c r="I658" s="30"/>
      <c r="J658" s="30"/>
      <c r="K658" s="30"/>
      <c r="L658" s="30"/>
      <c r="M658" s="30"/>
      <c r="N658" s="338"/>
      <c r="BB658" s="2" t="str">
        <f>IF($P$407=BB$92,BE658,IF($P$407=BB$93,BF658,IF($P$407=BB$94,BG658,IF($P$407=BB$95,BH658,IF($P$407=BB$96,BI658,IF($P$407=BB$97,BJ658,IF($P$407=BB$98,BK658,IF($P$407=BB$99,BL658,""))))))))</f>
        <v>But the more you insist we all blend in to some melting pot, the less I can serve your need for local or national cohesion.</v>
      </c>
      <c r="BD658" s="140" t="s">
        <v>606</v>
      </c>
      <c r="BE658" s="2" t="s">
        <v>610</v>
      </c>
      <c r="BF658" s="2" t="s">
        <v>602</v>
      </c>
      <c r="BG658" s="2" t="s">
        <v>614</v>
      </c>
      <c r="BH658" s="2" t="s">
        <v>618</v>
      </c>
      <c r="BI658" s="141" t="s">
        <v>621</v>
      </c>
      <c r="BJ658" s="2" t="s">
        <v>624</v>
      </c>
      <c r="BK658" s="2" t="s">
        <v>628</v>
      </c>
      <c r="BL658" s="2" t="s">
        <v>632</v>
      </c>
      <c r="BM658" s="49" t="s">
        <v>3</v>
      </c>
    </row>
    <row r="659" spans="1:65" ht="15" customHeight="1">
      <c r="A659" s="337"/>
      <c r="B659" s="30"/>
      <c r="C659" s="30"/>
      <c r="D659" s="30"/>
      <c r="E659" s="30"/>
      <c r="F659" s="30"/>
      <c r="G659" s="30"/>
      <c r="H659" s="30"/>
      <c r="I659" s="30"/>
      <c r="J659" s="30"/>
      <c r="K659" s="30"/>
      <c r="L659" s="30"/>
      <c r="M659" s="30"/>
      <c r="N659" s="338"/>
      <c r="BB659" s="2" t="str">
        <f>IF($P$407=BB$92,BE659,IF($P$407=BB$93,BF659,IF($P$407=BB$94,BG659,IF($P$407=BB$95,BH659,IF($P$407=BB$96,BI659,IF($P$407=BB$97,BJ659,IF($P$407=BB$98,BK659,IF($P$407=BB$99,BL659,""))))))))</f>
        <v>The more you affirm my need to stay safe from lawless migrants, the easier to respect your need to include legitimate migrants.</v>
      </c>
      <c r="BD659" s="140" t="s">
        <v>607</v>
      </c>
      <c r="BE659" s="2" t="s">
        <v>611</v>
      </c>
      <c r="BF659" s="2" t="s">
        <v>603</v>
      </c>
      <c r="BG659" s="2" t="s">
        <v>615</v>
      </c>
      <c r="BH659" s="2" t="s">
        <v>619</v>
      </c>
      <c r="BI659" s="2" t="s">
        <v>622</v>
      </c>
      <c r="BJ659" s="2" t="s">
        <v>625</v>
      </c>
      <c r="BK659" s="2" t="s">
        <v>629</v>
      </c>
      <c r="BL659" s="2" t="s">
        <v>633</v>
      </c>
      <c r="BM659" s="49" t="s">
        <v>3</v>
      </c>
    </row>
    <row r="660" spans="1:65" ht="15" customHeight="1">
      <c r="A660" s="337"/>
      <c r="B660" s="30"/>
      <c r="C660" s="30"/>
      <c r="D660" s="30"/>
      <c r="E660" s="30"/>
      <c r="F660" s="30"/>
      <c r="G660" s="30"/>
      <c r="H660" s="30"/>
      <c r="I660" s="30"/>
      <c r="J660" s="30"/>
      <c r="K660" s="30"/>
      <c r="L660" s="30"/>
      <c r="M660" s="30"/>
      <c r="N660" s="338"/>
      <c r="BB660" s="2" t="str">
        <f>IF($P$407=BB$92,BE660,IF($P$407=BB$93,BF660,IF($P$407=BB$94,BG660,IF($P$407=BB$95,BH660,IF($P$407=BB$96,BI660,IF($P$407=BB$97,BJ660,IF($P$407=BB$98,BK660,IF($P$407=BB$99,BL660,""))))))))</f>
        <v>But the more you insist we compromise our national cohesion, the less I can accept their lack of acculturation.</v>
      </c>
      <c r="BD660" s="140" t="s">
        <v>608</v>
      </c>
      <c r="BE660" s="2" t="s">
        <v>612</v>
      </c>
      <c r="BF660" s="2" t="s">
        <v>604</v>
      </c>
      <c r="BG660" s="2" t="s">
        <v>616</v>
      </c>
      <c r="BH660" s="2" t="s">
        <v>620</v>
      </c>
      <c r="BI660" s="2" t="s">
        <v>636</v>
      </c>
      <c r="BJ660" s="2" t="s">
        <v>626</v>
      </c>
      <c r="BK660" s="2" t="s">
        <v>630</v>
      </c>
      <c r="BL660" s="2" t="s">
        <v>634</v>
      </c>
      <c r="BM660" s="49" t="s">
        <v>3</v>
      </c>
    </row>
    <row r="661" spans="1:65" ht="13.8" customHeight="1">
      <c r="A661" s="337"/>
      <c r="B661" s="30"/>
      <c r="C661" s="30"/>
      <c r="D661" s="30"/>
      <c r="E661" s="30"/>
      <c r="F661" s="30"/>
      <c r="G661" s="30"/>
      <c r="H661" s="30"/>
      <c r="I661" s="30"/>
      <c r="J661" s="30"/>
      <c r="K661" s="30"/>
      <c r="L661" s="30"/>
      <c r="M661" s="30"/>
      <c r="N661" s="338"/>
    </row>
    <row r="662" spans="1:65" ht="13.8" customHeight="1">
      <c r="A662" s="337"/>
      <c r="B662" s="30"/>
      <c r="C662" s="30"/>
      <c r="D662" s="30"/>
      <c r="E662" s="30"/>
      <c r="F662" s="30"/>
      <c r="G662" s="30"/>
      <c r="H662" s="30"/>
      <c r="I662" s="30"/>
      <c r="J662" s="30"/>
      <c r="K662" s="30"/>
      <c r="L662" s="30"/>
      <c r="M662" s="30"/>
      <c r="N662" s="338"/>
    </row>
    <row r="663" spans="1:65" ht="13.8" customHeight="1">
      <c r="A663" s="337"/>
      <c r="B663" s="30"/>
      <c r="C663" s="30"/>
      <c r="D663" s="30"/>
      <c r="E663" s="30"/>
      <c r="F663" s="30"/>
      <c r="G663" s="30"/>
      <c r="H663" s="30"/>
      <c r="I663" s="30"/>
      <c r="J663" s="30"/>
      <c r="K663" s="30"/>
      <c r="L663" s="30"/>
      <c r="M663" s="30"/>
      <c r="N663" s="338"/>
    </row>
    <row r="664" spans="1:65" ht="13.8" customHeight="1">
      <c r="A664" s="337"/>
      <c r="B664" s="30"/>
      <c r="C664" s="30"/>
      <c r="D664" s="30"/>
      <c r="E664" s="30"/>
      <c r="F664" s="30"/>
      <c r="G664" s="30"/>
      <c r="H664" s="30"/>
      <c r="I664" s="30"/>
      <c r="J664" s="30"/>
      <c r="K664" s="30"/>
      <c r="L664" s="30"/>
      <c r="M664" s="30"/>
      <c r="N664" s="338"/>
    </row>
    <row r="665" spans="1:65" ht="13.8" customHeight="1">
      <c r="A665" s="337"/>
      <c r="B665" s="30"/>
      <c r="C665" s="30"/>
      <c r="D665" s="30"/>
      <c r="E665" s="30"/>
      <c r="F665" s="30"/>
      <c r="G665" s="30"/>
      <c r="H665" s="30"/>
      <c r="I665" s="30"/>
      <c r="J665" s="30"/>
      <c r="K665" s="30"/>
      <c r="L665" s="30"/>
      <c r="M665" s="30"/>
      <c r="N665" s="338"/>
    </row>
    <row r="666" spans="1:65" ht="13.8" customHeight="1">
      <c r="A666" s="337"/>
      <c r="B666" s="30"/>
      <c r="C666" s="30"/>
      <c r="D666" s="30"/>
      <c r="E666" s="30"/>
      <c r="F666" s="30"/>
      <c r="G666" s="30"/>
      <c r="H666" s="30"/>
      <c r="I666" s="30"/>
      <c r="J666" s="30"/>
      <c r="K666" s="30"/>
      <c r="L666" s="30"/>
      <c r="M666" s="30"/>
      <c r="N666" s="338"/>
    </row>
    <row r="667" spans="1:65" ht="13.8" customHeight="1">
      <c r="A667" s="337"/>
      <c r="B667" s="30"/>
      <c r="C667" s="30"/>
      <c r="D667" s="30"/>
      <c r="E667" s="30"/>
      <c r="F667" s="30"/>
      <c r="G667" s="30"/>
      <c r="H667" s="30"/>
      <c r="I667" s="30"/>
      <c r="J667" s="30"/>
      <c r="K667" s="30"/>
      <c r="L667" s="30"/>
      <c r="M667" s="30"/>
      <c r="N667" s="338"/>
    </row>
    <row r="668" spans="1:65" ht="13.8" customHeight="1">
      <c r="A668" s="337"/>
      <c r="B668" s="30"/>
      <c r="C668" s="30"/>
      <c r="D668" s="30"/>
      <c r="E668" s="30"/>
      <c r="F668" s="30"/>
      <c r="G668" s="30"/>
      <c r="H668" s="30"/>
      <c r="I668" s="30"/>
      <c r="J668" s="30"/>
      <c r="K668" s="30"/>
      <c r="L668" s="30"/>
      <c r="M668" s="30"/>
      <c r="N668" s="338"/>
    </row>
    <row r="669" spans="1:65" ht="13.8" customHeight="1">
      <c r="A669" s="337"/>
      <c r="B669" s="30"/>
      <c r="C669" s="30"/>
      <c r="D669" s="30"/>
      <c r="E669" s="30"/>
      <c r="F669" s="30"/>
      <c r="G669" s="30"/>
      <c r="H669" s="30"/>
      <c r="I669" s="30"/>
      <c r="J669" s="30"/>
      <c r="K669" s="30"/>
      <c r="L669" s="30"/>
      <c r="M669" s="30"/>
      <c r="N669" s="338"/>
    </row>
    <row r="670" spans="1:65" ht="13.8" customHeight="1">
      <c r="A670" s="337"/>
      <c r="B670" s="30"/>
      <c r="C670" s="30"/>
      <c r="D670" s="30"/>
      <c r="E670" s="30"/>
      <c r="F670" s="30"/>
      <c r="G670" s="30"/>
      <c r="H670" s="30"/>
      <c r="I670" s="30"/>
      <c r="J670" s="30"/>
      <c r="K670" s="30"/>
      <c r="L670" s="30"/>
      <c r="M670" s="30"/>
      <c r="N670" s="338"/>
    </row>
    <row r="671" spans="1:65" ht="13.8" customHeight="1">
      <c r="A671" s="337"/>
      <c r="B671" s="30"/>
      <c r="C671" s="30"/>
      <c r="D671" s="30"/>
      <c r="E671" s="30"/>
      <c r="F671" s="30"/>
      <c r="G671" s="30"/>
      <c r="H671" s="30"/>
      <c r="I671" s="30"/>
      <c r="J671" s="30"/>
      <c r="K671" s="30"/>
      <c r="L671" s="30"/>
      <c r="M671" s="30"/>
      <c r="N671" s="338"/>
    </row>
    <row r="672" spans="1:65" ht="13.8" customHeight="1">
      <c r="A672" s="337"/>
      <c r="B672" s="30"/>
      <c r="C672" s="30"/>
      <c r="D672" s="30"/>
      <c r="E672" s="30"/>
      <c r="F672" s="30"/>
      <c r="G672" s="30"/>
      <c r="H672" s="30"/>
      <c r="I672" s="30"/>
      <c r="J672" s="30"/>
      <c r="K672" s="30"/>
      <c r="L672" s="30"/>
      <c r="M672" s="30"/>
      <c r="N672" s="338"/>
    </row>
    <row r="673" spans="1:14" ht="13.8" customHeight="1">
      <c r="A673" s="337"/>
      <c r="B673" s="30"/>
      <c r="C673" s="30"/>
      <c r="D673" s="30"/>
      <c r="E673" s="30"/>
      <c r="F673" s="30"/>
      <c r="G673" s="30"/>
      <c r="H673" s="30"/>
      <c r="I673" s="30"/>
      <c r="J673" s="30"/>
      <c r="K673" s="30"/>
      <c r="L673" s="30"/>
      <c r="M673" s="30"/>
      <c r="N673" s="338"/>
    </row>
    <row r="674" spans="1:14" ht="13.8" customHeight="1">
      <c r="A674" s="337"/>
      <c r="B674" s="30"/>
      <c r="C674" s="30"/>
      <c r="D674" s="30"/>
      <c r="E674" s="30"/>
      <c r="F674" s="30"/>
      <c r="G674" s="30"/>
      <c r="H674" s="30"/>
      <c r="I674" s="30"/>
      <c r="J674" s="30"/>
      <c r="K674" s="30"/>
      <c r="L674" s="30"/>
      <c r="M674" s="30"/>
      <c r="N674" s="338"/>
    </row>
    <row r="675" spans="1:14" ht="13.8" customHeight="1">
      <c r="A675" s="337"/>
      <c r="B675" s="30"/>
      <c r="C675" s="30"/>
      <c r="D675" s="30"/>
      <c r="E675" s="30"/>
      <c r="F675" s="30"/>
      <c r="G675" s="30"/>
      <c r="H675" s="30"/>
      <c r="I675" s="30"/>
      <c r="J675" s="30"/>
      <c r="K675" s="30"/>
      <c r="L675" s="30"/>
      <c r="M675" s="30"/>
      <c r="N675" s="338"/>
    </row>
    <row r="676" spans="1:14" ht="13.8" customHeight="1">
      <c r="A676" s="337"/>
      <c r="B676" s="30"/>
      <c r="C676" s="30"/>
      <c r="D676" s="30"/>
      <c r="E676" s="30"/>
      <c r="F676" s="30"/>
      <c r="G676" s="30"/>
      <c r="H676" s="30"/>
      <c r="I676" s="30"/>
      <c r="J676" s="30"/>
      <c r="K676" s="30"/>
      <c r="L676" s="30"/>
      <c r="M676" s="30"/>
      <c r="N676" s="338"/>
    </row>
    <row r="677" spans="1:14" ht="13.8" customHeight="1">
      <c r="A677" s="337"/>
      <c r="B677" s="30"/>
      <c r="C677" s="30"/>
      <c r="D677" s="30"/>
      <c r="E677" s="30"/>
      <c r="F677" s="30"/>
      <c r="G677" s="30"/>
      <c r="H677" s="30"/>
      <c r="I677" s="30"/>
      <c r="J677" s="30"/>
      <c r="K677" s="30"/>
      <c r="L677" s="30"/>
      <c r="M677" s="30"/>
      <c r="N677" s="338"/>
    </row>
    <row r="678" spans="1:14">
      <c r="A678" s="337"/>
      <c r="B678" s="30"/>
      <c r="C678" s="30"/>
      <c r="D678" s="30"/>
      <c r="E678" s="30"/>
      <c r="F678" s="30"/>
      <c r="G678" s="30"/>
      <c r="H678" s="30"/>
      <c r="I678" s="30"/>
      <c r="J678" s="30"/>
      <c r="K678" s="30"/>
      <c r="L678" s="30"/>
      <c r="M678" s="30"/>
      <c r="N678" s="338"/>
    </row>
    <row r="679" spans="1:14">
      <c r="A679" s="337"/>
      <c r="B679" s="30"/>
      <c r="C679" s="30"/>
      <c r="D679" s="30"/>
      <c r="E679" s="30"/>
      <c r="F679" s="30"/>
      <c r="G679" s="30"/>
      <c r="H679" s="30"/>
      <c r="I679" s="30"/>
      <c r="J679" s="30"/>
      <c r="K679" s="30"/>
      <c r="L679" s="30"/>
      <c r="M679" s="30"/>
      <c r="N679" s="338"/>
    </row>
    <row r="680" spans="1:14">
      <c r="A680" s="337"/>
      <c r="B680" s="30"/>
      <c r="C680" s="30"/>
      <c r="D680" s="30"/>
      <c r="E680" s="30"/>
      <c r="F680" s="30"/>
      <c r="G680" s="30"/>
      <c r="H680" s="30"/>
      <c r="I680" s="30"/>
      <c r="J680" s="30"/>
      <c r="K680" s="30"/>
      <c r="L680" s="30"/>
      <c r="M680" s="30"/>
      <c r="N680" s="338"/>
    </row>
    <row r="681" spans="1:14">
      <c r="A681" s="337"/>
      <c r="B681" s="30"/>
      <c r="C681" s="30"/>
      <c r="D681" s="30"/>
      <c r="E681" s="30"/>
      <c r="F681" s="30"/>
      <c r="G681" s="30"/>
      <c r="H681" s="30"/>
      <c r="I681" s="30"/>
      <c r="J681" s="30"/>
      <c r="K681" s="30"/>
      <c r="L681" s="30"/>
      <c r="M681" s="30"/>
      <c r="N681" s="338"/>
    </row>
    <row r="682" spans="1:14">
      <c r="A682" s="337"/>
      <c r="B682" s="30"/>
      <c r="C682" s="30"/>
      <c r="D682" s="30"/>
      <c r="E682" s="30"/>
      <c r="F682" s="30"/>
      <c r="G682" s="30"/>
      <c r="H682" s="30"/>
      <c r="I682" s="30"/>
      <c r="J682" s="30"/>
      <c r="K682" s="30"/>
      <c r="L682" s="30"/>
      <c r="M682" s="30"/>
      <c r="N682" s="338"/>
    </row>
    <row r="683" spans="1:14">
      <c r="A683" s="337"/>
      <c r="B683" s="30"/>
      <c r="C683" s="30"/>
      <c r="D683" s="30"/>
      <c r="E683" s="30"/>
      <c r="F683" s="30"/>
      <c r="G683" s="30"/>
      <c r="H683" s="30"/>
      <c r="I683" s="30"/>
      <c r="J683" s="30"/>
      <c r="K683" s="30"/>
      <c r="L683" s="30"/>
      <c r="M683" s="30"/>
      <c r="N683" s="338"/>
    </row>
    <row r="684" spans="1:14">
      <c r="A684" s="337"/>
      <c r="B684" s="30"/>
      <c r="C684" s="30"/>
      <c r="D684" s="30"/>
      <c r="E684" s="30"/>
      <c r="F684" s="30"/>
      <c r="G684" s="30"/>
      <c r="H684" s="30"/>
      <c r="I684" s="30"/>
      <c r="J684" s="30"/>
      <c r="K684" s="30"/>
      <c r="L684" s="30"/>
      <c r="M684" s="30"/>
      <c r="N684" s="338"/>
    </row>
    <row r="685" spans="1:14">
      <c r="A685" s="337"/>
      <c r="B685" s="30"/>
      <c r="C685" s="30"/>
      <c r="D685" s="30"/>
      <c r="E685" s="30"/>
      <c r="F685" s="30"/>
      <c r="G685" s="30"/>
      <c r="H685" s="30"/>
      <c r="I685" s="30"/>
      <c r="J685" s="30"/>
      <c r="K685" s="30"/>
      <c r="L685" s="30"/>
      <c r="M685" s="30"/>
      <c r="N685" s="338"/>
    </row>
    <row r="686" spans="1:14">
      <c r="A686" s="337"/>
      <c r="B686" s="30"/>
      <c r="C686" s="30"/>
      <c r="D686" s="30"/>
      <c r="E686" s="30"/>
      <c r="F686" s="30"/>
      <c r="G686" s="30"/>
      <c r="H686" s="30"/>
      <c r="I686" s="30"/>
      <c r="J686" s="30"/>
      <c r="K686" s="30"/>
      <c r="L686" s="30"/>
      <c r="M686" s="30"/>
      <c r="N686" s="338"/>
    </row>
    <row r="687" spans="1:14">
      <c r="A687" s="337"/>
      <c r="B687" s="30"/>
      <c r="C687" s="30"/>
      <c r="D687" s="30"/>
      <c r="E687" s="30"/>
      <c r="F687" s="30"/>
      <c r="G687" s="30"/>
      <c r="H687" s="30"/>
      <c r="I687" s="30"/>
      <c r="J687" s="30"/>
      <c r="K687" s="30"/>
      <c r="L687" s="30"/>
      <c r="M687" s="30"/>
      <c r="N687" s="338"/>
    </row>
    <row r="688" spans="1:14">
      <c r="A688" s="337"/>
      <c r="B688" s="30"/>
      <c r="C688" s="30"/>
      <c r="D688" s="30"/>
      <c r="E688" s="30"/>
      <c r="F688" s="30"/>
      <c r="G688" s="30"/>
      <c r="H688" s="30"/>
      <c r="I688" s="30"/>
      <c r="J688" s="30"/>
      <c r="K688" s="30"/>
      <c r="L688" s="30"/>
      <c r="M688" s="30"/>
      <c r="N688" s="338"/>
    </row>
    <row r="689" spans="1:14">
      <c r="A689" s="337"/>
      <c r="B689" s="30"/>
      <c r="C689" s="30"/>
      <c r="D689" s="30"/>
      <c r="E689" s="30"/>
      <c r="F689" s="30"/>
      <c r="G689" s="30"/>
      <c r="H689" s="30"/>
      <c r="I689" s="30"/>
      <c r="J689" s="30"/>
      <c r="K689" s="30"/>
      <c r="L689" s="30"/>
      <c r="M689" s="30"/>
      <c r="N689" s="338"/>
    </row>
    <row r="690" spans="1:14">
      <c r="A690" s="337"/>
      <c r="B690" s="30"/>
      <c r="C690" s="30"/>
      <c r="D690" s="30"/>
      <c r="E690" s="30"/>
      <c r="F690" s="30"/>
      <c r="G690" s="30"/>
      <c r="H690" s="30"/>
      <c r="I690" s="30"/>
      <c r="J690" s="30"/>
      <c r="K690" s="30"/>
      <c r="L690" s="30"/>
      <c r="M690" s="30"/>
      <c r="N690" s="338"/>
    </row>
    <row r="691" spans="1:14">
      <c r="A691" s="337"/>
      <c r="B691" s="30"/>
      <c r="C691" s="30"/>
      <c r="D691" s="30"/>
      <c r="E691" s="30"/>
      <c r="F691" s="30"/>
      <c r="G691" s="30"/>
      <c r="H691" s="30"/>
      <c r="I691" s="30"/>
      <c r="J691" s="30"/>
      <c r="K691" s="30"/>
      <c r="L691" s="30"/>
      <c r="M691" s="30"/>
      <c r="N691" s="338"/>
    </row>
    <row r="692" spans="1:14">
      <c r="A692" s="337"/>
      <c r="B692" s="30"/>
      <c r="C692" s="30"/>
      <c r="D692" s="30"/>
      <c r="E692" s="30"/>
      <c r="F692" s="30"/>
      <c r="G692" s="30"/>
      <c r="H692" s="30"/>
      <c r="I692" s="30"/>
      <c r="J692" s="30"/>
      <c r="K692" s="30"/>
      <c r="L692" s="30"/>
      <c r="M692" s="30"/>
      <c r="N692" s="338"/>
    </row>
    <row r="693" spans="1:14">
      <c r="A693" s="339"/>
      <c r="B693" s="340"/>
      <c r="C693" s="340"/>
      <c r="D693" s="340"/>
      <c r="E693" s="340"/>
      <c r="F693" s="340"/>
      <c r="G693" s="340"/>
      <c r="H693" s="340"/>
      <c r="I693" s="340"/>
      <c r="J693" s="340"/>
      <c r="K693" s="340"/>
      <c r="L693" s="340"/>
      <c r="M693" s="340"/>
      <c r="N693" s="341"/>
    </row>
    <row r="694" spans="1:14" ht="30" customHeight="1">
      <c r="A694" s="334" t="s">
        <v>1158</v>
      </c>
      <c r="B694" s="539" t="s">
        <v>1167</v>
      </c>
      <c r="C694" s="539"/>
      <c r="D694" s="539"/>
      <c r="E694" s="539"/>
      <c r="F694" s="539"/>
      <c r="G694" s="539"/>
      <c r="H694" s="539"/>
      <c r="I694" s="539"/>
      <c r="J694" s="539"/>
      <c r="K694" s="539"/>
      <c r="L694" s="539"/>
      <c r="M694" s="335"/>
      <c r="N694" s="336" t="s">
        <v>1159</v>
      </c>
    </row>
    <row r="695" spans="1:14">
      <c r="A695" s="337"/>
      <c r="B695" s="30"/>
      <c r="C695" s="30"/>
      <c r="D695" s="30"/>
      <c r="E695" s="30"/>
      <c r="F695" s="30"/>
      <c r="G695" s="30"/>
      <c r="H695" s="30"/>
      <c r="I695" s="30"/>
      <c r="J695" s="30"/>
      <c r="K695" s="30"/>
      <c r="L695" s="30"/>
      <c r="M695" s="30"/>
      <c r="N695" s="338"/>
    </row>
    <row r="696" spans="1:14">
      <c r="A696" s="337"/>
      <c r="B696" s="30"/>
      <c r="C696" s="30"/>
      <c r="D696" s="30"/>
      <c r="E696" s="30"/>
      <c r="F696" s="30"/>
      <c r="G696" s="30"/>
      <c r="H696" s="30"/>
      <c r="I696" s="30"/>
      <c r="J696" s="30"/>
      <c r="K696" s="30"/>
      <c r="L696" s="30"/>
      <c r="M696" s="30"/>
      <c r="N696" s="338"/>
    </row>
    <row r="697" spans="1:14">
      <c r="A697" s="337"/>
      <c r="B697" s="30"/>
      <c r="C697" s="30"/>
      <c r="D697" s="30"/>
      <c r="E697" s="30"/>
      <c r="F697" s="30"/>
      <c r="G697" s="30"/>
      <c r="H697" s="30"/>
      <c r="I697" s="30"/>
      <c r="J697" s="30"/>
      <c r="K697" s="30"/>
      <c r="L697" s="30"/>
      <c r="M697" s="30"/>
      <c r="N697" s="338"/>
    </row>
    <row r="698" spans="1:14">
      <c r="A698" s="337"/>
      <c r="B698" s="30"/>
      <c r="C698" s="30"/>
      <c r="D698" s="30"/>
      <c r="E698" s="30"/>
      <c r="F698" s="30"/>
      <c r="G698" s="30"/>
      <c r="H698" s="30"/>
      <c r="I698" s="30"/>
      <c r="J698" s="30"/>
      <c r="K698" s="30"/>
      <c r="L698" s="30"/>
      <c r="M698" s="30"/>
      <c r="N698" s="338"/>
    </row>
    <row r="699" spans="1:14">
      <c r="A699" s="337"/>
      <c r="B699" s="30"/>
      <c r="C699" s="30"/>
      <c r="D699" s="30"/>
      <c r="E699" s="30"/>
      <c r="F699" s="30"/>
      <c r="G699" s="30"/>
      <c r="H699" s="30"/>
      <c r="I699" s="30"/>
      <c r="J699" s="30"/>
      <c r="K699" s="30"/>
      <c r="L699" s="30"/>
      <c r="M699" s="30"/>
      <c r="N699" s="338"/>
    </row>
    <row r="700" spans="1:14">
      <c r="A700" s="337"/>
      <c r="B700" s="30"/>
      <c r="C700" s="30"/>
      <c r="D700" s="30"/>
      <c r="E700" s="30"/>
      <c r="F700" s="30"/>
      <c r="G700" s="30"/>
      <c r="H700" s="30"/>
      <c r="I700" s="30"/>
      <c r="J700" s="30"/>
      <c r="K700" s="30"/>
      <c r="L700" s="30"/>
      <c r="M700" s="30"/>
      <c r="N700" s="338"/>
    </row>
    <row r="701" spans="1:14">
      <c r="A701" s="337"/>
      <c r="B701" s="30"/>
      <c r="C701" s="30"/>
      <c r="D701" s="30"/>
      <c r="E701" s="30"/>
      <c r="F701" s="30"/>
      <c r="G701" s="30"/>
      <c r="H701" s="30"/>
      <c r="I701" s="30"/>
      <c r="J701" s="30"/>
      <c r="K701" s="30"/>
      <c r="L701" s="30"/>
      <c r="M701" s="30"/>
      <c r="N701" s="338"/>
    </row>
    <row r="702" spans="1:14">
      <c r="A702" s="337"/>
      <c r="B702" s="30"/>
      <c r="C702" s="30"/>
      <c r="D702" s="30"/>
      <c r="E702" s="30"/>
      <c r="F702" s="30"/>
      <c r="G702" s="30"/>
      <c r="H702" s="30"/>
      <c r="I702" s="30"/>
      <c r="J702" s="30"/>
      <c r="K702" s="30"/>
      <c r="L702" s="30"/>
      <c r="M702" s="30"/>
      <c r="N702" s="338"/>
    </row>
    <row r="703" spans="1:14">
      <c r="A703" s="337"/>
      <c r="B703" s="30"/>
      <c r="C703" s="30"/>
      <c r="D703" s="30"/>
      <c r="E703" s="30"/>
      <c r="F703" s="30"/>
      <c r="G703" s="30"/>
      <c r="H703" s="30"/>
      <c r="I703" s="30"/>
      <c r="J703" s="30"/>
      <c r="K703" s="30"/>
      <c r="L703" s="30"/>
      <c r="M703" s="30"/>
      <c r="N703" s="338"/>
    </row>
    <row r="704" spans="1:14">
      <c r="A704" s="337"/>
      <c r="B704" s="30"/>
      <c r="C704" s="30"/>
      <c r="D704" s="30"/>
      <c r="E704" s="30"/>
      <c r="F704" s="30"/>
      <c r="G704" s="30"/>
      <c r="H704" s="30"/>
      <c r="I704" s="30"/>
      <c r="J704" s="30"/>
      <c r="K704" s="30"/>
      <c r="L704" s="30"/>
      <c r="M704" s="30"/>
      <c r="N704" s="338"/>
    </row>
    <row r="705" spans="1:14">
      <c r="A705" s="337"/>
      <c r="B705" s="30"/>
      <c r="C705" s="30"/>
      <c r="D705" s="30"/>
      <c r="E705" s="30"/>
      <c r="F705" s="30"/>
      <c r="G705" s="30"/>
      <c r="H705" s="30"/>
      <c r="I705" s="30"/>
      <c r="J705" s="30"/>
      <c r="K705" s="30"/>
      <c r="L705" s="30"/>
      <c r="M705" s="30"/>
      <c r="N705" s="338"/>
    </row>
    <row r="706" spans="1:14">
      <c r="A706" s="337"/>
      <c r="B706" s="30"/>
      <c r="C706" s="30"/>
      <c r="D706" s="30"/>
      <c r="E706" s="30"/>
      <c r="F706" s="30"/>
      <c r="G706" s="30"/>
      <c r="H706" s="30"/>
      <c r="I706" s="30"/>
      <c r="J706" s="30"/>
      <c r="K706" s="30"/>
      <c r="L706" s="30"/>
      <c r="M706" s="30"/>
      <c r="N706" s="338"/>
    </row>
    <row r="707" spans="1:14">
      <c r="A707" s="337"/>
      <c r="B707" s="30"/>
      <c r="C707" s="30"/>
      <c r="D707" s="30"/>
      <c r="E707" s="30"/>
      <c r="F707" s="30"/>
      <c r="G707" s="30"/>
      <c r="H707" s="30"/>
      <c r="I707" s="30"/>
      <c r="J707" s="30"/>
      <c r="K707" s="30"/>
      <c r="L707" s="30"/>
      <c r="M707" s="30"/>
      <c r="N707" s="338"/>
    </row>
    <row r="708" spans="1:14">
      <c r="A708" s="337"/>
      <c r="B708" s="30"/>
      <c r="C708" s="30"/>
      <c r="D708" s="30"/>
      <c r="E708" s="30"/>
      <c r="F708" s="30"/>
      <c r="G708" s="30"/>
      <c r="H708" s="30"/>
      <c r="I708" s="30"/>
      <c r="J708" s="30"/>
      <c r="K708" s="30"/>
      <c r="L708" s="30"/>
      <c r="M708" s="30"/>
      <c r="N708" s="338"/>
    </row>
    <row r="709" spans="1:14">
      <c r="A709" s="337"/>
      <c r="B709" s="30"/>
      <c r="C709" s="30"/>
      <c r="D709" s="30"/>
      <c r="E709" s="30"/>
      <c r="F709" s="30"/>
      <c r="G709" s="30"/>
      <c r="H709" s="30"/>
      <c r="I709" s="30"/>
      <c r="J709" s="30"/>
      <c r="K709" s="30"/>
      <c r="L709" s="30"/>
      <c r="M709" s="30"/>
      <c r="N709" s="338"/>
    </row>
    <row r="710" spans="1:14">
      <c r="A710" s="337"/>
      <c r="B710" s="30"/>
      <c r="C710" s="30"/>
      <c r="D710" s="30"/>
      <c r="E710" s="30"/>
      <c r="F710" s="30"/>
      <c r="G710" s="30"/>
      <c r="H710" s="30"/>
      <c r="I710" s="30"/>
      <c r="J710" s="30"/>
      <c r="K710" s="30"/>
      <c r="L710" s="30"/>
      <c r="M710" s="30"/>
      <c r="N710" s="338"/>
    </row>
    <row r="711" spans="1:14">
      <c r="A711" s="337"/>
      <c r="B711" s="30"/>
      <c r="C711" s="30"/>
      <c r="D711" s="30"/>
      <c r="E711" s="30"/>
      <c r="F711" s="30"/>
      <c r="G711" s="30"/>
      <c r="H711" s="30"/>
      <c r="I711" s="30"/>
      <c r="J711" s="30"/>
      <c r="K711" s="30"/>
      <c r="L711" s="30"/>
      <c r="M711" s="30"/>
      <c r="N711" s="338"/>
    </row>
    <row r="712" spans="1:14">
      <c r="A712" s="337"/>
      <c r="B712" s="30"/>
      <c r="C712" s="30"/>
      <c r="D712" s="30"/>
      <c r="E712" s="30"/>
      <c r="F712" s="30"/>
      <c r="G712" s="30"/>
      <c r="H712" s="30"/>
      <c r="I712" s="30"/>
      <c r="J712" s="30"/>
      <c r="K712" s="30"/>
      <c r="L712" s="30"/>
      <c r="M712" s="30"/>
      <c r="N712" s="338"/>
    </row>
    <row r="713" spans="1:14">
      <c r="A713" s="337"/>
      <c r="B713" s="30"/>
      <c r="C713" s="30"/>
      <c r="D713" s="30"/>
      <c r="E713" s="30"/>
      <c r="F713" s="30"/>
      <c r="G713" s="30"/>
      <c r="H713" s="30"/>
      <c r="I713" s="30"/>
      <c r="J713" s="30"/>
      <c r="K713" s="30"/>
      <c r="L713" s="30"/>
      <c r="M713" s="30"/>
      <c r="N713" s="338"/>
    </row>
    <row r="714" spans="1:14">
      <c r="A714" s="337"/>
      <c r="B714" s="30"/>
      <c r="C714" s="30"/>
      <c r="D714" s="30"/>
      <c r="E714" s="30"/>
      <c r="F714" s="30"/>
      <c r="G714" s="30"/>
      <c r="H714" s="30"/>
      <c r="I714" s="30"/>
      <c r="J714" s="30"/>
      <c r="K714" s="30"/>
      <c r="L714" s="30"/>
      <c r="M714" s="30"/>
      <c r="N714" s="338"/>
    </row>
    <row r="715" spans="1:14">
      <c r="A715" s="337"/>
      <c r="B715" s="30"/>
      <c r="C715" s="30"/>
      <c r="D715" s="30"/>
      <c r="E715" s="30"/>
      <c r="F715" s="30"/>
      <c r="G715" s="30"/>
      <c r="H715" s="30"/>
      <c r="I715" s="30"/>
      <c r="J715" s="30"/>
      <c r="K715" s="30"/>
      <c r="L715" s="30"/>
      <c r="M715" s="30"/>
      <c r="N715" s="338"/>
    </row>
    <row r="716" spans="1:14">
      <c r="A716" s="337"/>
      <c r="B716" s="30"/>
      <c r="C716" s="30"/>
      <c r="D716" s="30"/>
      <c r="E716" s="30"/>
      <c r="F716" s="30"/>
      <c r="G716" s="30"/>
      <c r="H716" s="30"/>
      <c r="I716" s="30"/>
      <c r="J716" s="30"/>
      <c r="K716" s="30"/>
      <c r="L716" s="30"/>
      <c r="M716" s="30"/>
      <c r="N716" s="338"/>
    </row>
    <row r="717" spans="1:14">
      <c r="A717" s="337"/>
      <c r="B717" s="30"/>
      <c r="C717" s="30"/>
      <c r="D717" s="30"/>
      <c r="E717" s="30"/>
      <c r="F717" s="30"/>
      <c r="G717" s="30"/>
      <c r="H717" s="30"/>
      <c r="I717" s="30"/>
      <c r="J717" s="30"/>
      <c r="K717" s="30"/>
      <c r="L717" s="30"/>
      <c r="M717" s="30"/>
      <c r="N717" s="338"/>
    </row>
    <row r="718" spans="1:14">
      <c r="A718" s="337"/>
      <c r="B718" s="30"/>
      <c r="C718" s="30"/>
      <c r="D718" s="30"/>
      <c r="E718" s="30"/>
      <c r="F718" s="30"/>
      <c r="G718" s="30"/>
      <c r="H718" s="30"/>
      <c r="I718" s="30"/>
      <c r="J718" s="30"/>
      <c r="K718" s="30"/>
      <c r="L718" s="30"/>
      <c r="M718" s="30"/>
      <c r="N718" s="338"/>
    </row>
    <row r="719" spans="1:14">
      <c r="A719" s="337"/>
      <c r="B719" s="30"/>
      <c r="C719" s="30"/>
      <c r="D719" s="30"/>
      <c r="E719" s="30"/>
      <c r="F719" s="30"/>
      <c r="G719" s="30"/>
      <c r="H719" s="30"/>
      <c r="I719" s="30"/>
      <c r="J719" s="30"/>
      <c r="K719" s="30"/>
      <c r="L719" s="30"/>
      <c r="M719" s="30"/>
      <c r="N719" s="338"/>
    </row>
    <row r="720" spans="1:14">
      <c r="A720" s="337"/>
      <c r="B720" s="30"/>
      <c r="C720" s="30"/>
      <c r="D720" s="30"/>
      <c r="E720" s="30"/>
      <c r="F720" s="30"/>
      <c r="G720" s="30"/>
      <c r="H720" s="30"/>
      <c r="I720" s="30"/>
      <c r="J720" s="30"/>
      <c r="K720" s="30"/>
      <c r="L720" s="30"/>
      <c r="M720" s="30"/>
      <c r="N720" s="338"/>
    </row>
    <row r="721" spans="1:14">
      <c r="A721" s="337"/>
      <c r="B721" s="30"/>
      <c r="C721" s="30"/>
      <c r="D721" s="30"/>
      <c r="E721" s="30"/>
      <c r="F721" s="30"/>
      <c r="G721" s="30"/>
      <c r="H721" s="30"/>
      <c r="I721" s="30"/>
      <c r="J721" s="30"/>
      <c r="K721" s="30"/>
      <c r="L721" s="30"/>
      <c r="M721" s="30"/>
      <c r="N721" s="338"/>
    </row>
    <row r="722" spans="1:14">
      <c r="A722" s="337"/>
      <c r="B722" s="30"/>
      <c r="C722" s="30"/>
      <c r="D722" s="30"/>
      <c r="E722" s="30"/>
      <c r="F722" s="30"/>
      <c r="G722" s="30"/>
      <c r="H722" s="30"/>
      <c r="I722" s="30"/>
      <c r="J722" s="30"/>
      <c r="K722" s="30"/>
      <c r="L722" s="30"/>
      <c r="M722" s="30"/>
      <c r="N722" s="338"/>
    </row>
    <row r="723" spans="1:14">
      <c r="A723" s="337"/>
      <c r="B723" s="30"/>
      <c r="C723" s="30"/>
      <c r="D723" s="30"/>
      <c r="E723" s="30"/>
      <c r="F723" s="30"/>
      <c r="G723" s="30"/>
      <c r="H723" s="30"/>
      <c r="I723" s="30"/>
      <c r="J723" s="30"/>
      <c r="K723" s="30"/>
      <c r="L723" s="30"/>
      <c r="M723" s="30"/>
      <c r="N723" s="338"/>
    </row>
    <row r="724" spans="1:14">
      <c r="A724" s="337"/>
      <c r="B724" s="30"/>
      <c r="C724" s="30"/>
      <c r="D724" s="30"/>
      <c r="E724" s="30"/>
      <c r="F724" s="30"/>
      <c r="G724" s="30"/>
      <c r="H724" s="30"/>
      <c r="I724" s="30"/>
      <c r="J724" s="30"/>
      <c r="K724" s="30"/>
      <c r="L724" s="30"/>
      <c r="M724" s="30"/>
      <c r="N724" s="338"/>
    </row>
    <row r="725" spans="1:14">
      <c r="A725" s="337"/>
      <c r="B725" s="30"/>
      <c r="C725" s="30"/>
      <c r="D725" s="30"/>
      <c r="E725" s="30"/>
      <c r="F725" s="30"/>
      <c r="G725" s="30"/>
      <c r="H725" s="30"/>
      <c r="I725" s="30"/>
      <c r="J725" s="30"/>
      <c r="K725" s="30"/>
      <c r="L725" s="30"/>
      <c r="M725" s="30"/>
      <c r="N725" s="338"/>
    </row>
    <row r="726" spans="1:14">
      <c r="A726" s="337"/>
      <c r="B726" s="30"/>
      <c r="C726" s="30"/>
      <c r="D726" s="30"/>
      <c r="E726" s="30"/>
      <c r="F726" s="30"/>
      <c r="G726" s="30"/>
      <c r="H726" s="30"/>
      <c r="I726" s="30"/>
      <c r="J726" s="30"/>
      <c r="K726" s="30"/>
      <c r="L726" s="30"/>
      <c r="M726" s="30"/>
      <c r="N726" s="338"/>
    </row>
    <row r="727" spans="1:14">
      <c r="A727" s="337"/>
      <c r="B727" s="30"/>
      <c r="C727" s="30"/>
      <c r="D727" s="30"/>
      <c r="E727" s="30"/>
      <c r="F727" s="30"/>
      <c r="G727" s="30"/>
      <c r="H727" s="30"/>
      <c r="I727" s="30"/>
      <c r="J727" s="30"/>
      <c r="K727" s="30"/>
      <c r="L727" s="30"/>
      <c r="M727" s="30"/>
      <c r="N727" s="338"/>
    </row>
    <row r="728" spans="1:14">
      <c r="A728" s="337"/>
      <c r="B728" s="30"/>
      <c r="C728" s="30"/>
      <c r="D728" s="30"/>
      <c r="E728" s="30"/>
      <c r="F728" s="30"/>
      <c r="G728" s="30"/>
      <c r="H728" s="30"/>
      <c r="I728" s="30"/>
      <c r="J728" s="30"/>
      <c r="K728" s="30"/>
      <c r="L728" s="30"/>
      <c r="M728" s="30"/>
      <c r="N728" s="338"/>
    </row>
    <row r="729" spans="1:14">
      <c r="A729" s="337"/>
      <c r="B729" s="30"/>
      <c r="C729" s="30"/>
      <c r="D729" s="30"/>
      <c r="E729" s="30"/>
      <c r="F729" s="30"/>
      <c r="G729" s="30"/>
      <c r="H729" s="30"/>
      <c r="I729" s="30"/>
      <c r="J729" s="30"/>
      <c r="K729" s="30"/>
      <c r="L729" s="30"/>
      <c r="M729" s="30"/>
      <c r="N729" s="338"/>
    </row>
    <row r="730" spans="1:14">
      <c r="A730" s="337"/>
      <c r="B730" s="30"/>
      <c r="C730" s="30"/>
      <c r="D730" s="30"/>
      <c r="E730" s="30"/>
      <c r="F730" s="30"/>
      <c r="G730" s="30"/>
      <c r="H730" s="30"/>
      <c r="I730" s="30"/>
      <c r="J730" s="30"/>
      <c r="K730" s="30"/>
      <c r="L730" s="30"/>
      <c r="M730" s="30"/>
      <c r="N730" s="338"/>
    </row>
    <row r="731" spans="1:14">
      <c r="A731" s="337"/>
      <c r="B731" s="30"/>
      <c r="C731" s="30"/>
      <c r="D731" s="30"/>
      <c r="E731" s="30"/>
      <c r="F731" s="30"/>
      <c r="G731" s="30"/>
      <c r="H731" s="30"/>
      <c r="I731" s="30"/>
      <c r="J731" s="30"/>
      <c r="K731" s="30"/>
      <c r="L731" s="30"/>
      <c r="M731" s="30"/>
      <c r="N731" s="338"/>
    </row>
    <row r="732" spans="1:14">
      <c r="A732" s="337"/>
      <c r="B732" s="30"/>
      <c r="C732" s="30"/>
      <c r="D732" s="30"/>
      <c r="E732" s="30"/>
      <c r="F732" s="30"/>
      <c r="G732" s="30"/>
      <c r="H732" s="30"/>
      <c r="I732" s="30"/>
      <c r="J732" s="30"/>
      <c r="K732" s="30"/>
      <c r="L732" s="30"/>
      <c r="M732" s="30"/>
      <c r="N732" s="338"/>
    </row>
    <row r="733" spans="1:14">
      <c r="A733" s="337"/>
      <c r="B733" s="30"/>
      <c r="C733" s="30"/>
      <c r="D733" s="30"/>
      <c r="E733" s="30"/>
      <c r="F733" s="30"/>
      <c r="G733" s="30"/>
      <c r="H733" s="30"/>
      <c r="I733" s="30"/>
      <c r="J733" s="30"/>
      <c r="K733" s="30"/>
      <c r="L733" s="30"/>
      <c r="M733" s="30"/>
      <c r="N733" s="338"/>
    </row>
    <row r="734" spans="1:14">
      <c r="A734" s="337"/>
      <c r="B734" s="30"/>
      <c r="C734" s="30"/>
      <c r="D734" s="30"/>
      <c r="E734" s="30"/>
      <c r="F734" s="30"/>
      <c r="G734" s="30"/>
      <c r="H734" s="30"/>
      <c r="I734" s="30"/>
      <c r="J734" s="30"/>
      <c r="K734" s="30"/>
      <c r="L734" s="30"/>
      <c r="M734" s="30"/>
      <c r="N734" s="338"/>
    </row>
    <row r="735" spans="1:14">
      <c r="A735" s="337"/>
      <c r="B735" s="30"/>
      <c r="C735" s="30"/>
      <c r="D735" s="30"/>
      <c r="E735" s="30"/>
      <c r="F735" s="30"/>
      <c r="G735" s="30"/>
      <c r="H735" s="30"/>
      <c r="I735" s="30"/>
      <c r="J735" s="30"/>
      <c r="K735" s="30"/>
      <c r="L735" s="30"/>
      <c r="M735" s="30"/>
      <c r="N735" s="338"/>
    </row>
    <row r="736" spans="1:14">
      <c r="A736" s="337"/>
      <c r="B736" s="30"/>
      <c r="C736" s="30"/>
      <c r="D736" s="30"/>
      <c r="E736" s="30"/>
      <c r="F736" s="30"/>
      <c r="G736" s="30"/>
      <c r="H736" s="30"/>
      <c r="I736" s="30"/>
      <c r="J736" s="30"/>
      <c r="K736" s="30"/>
      <c r="L736" s="30"/>
      <c r="M736" s="30"/>
      <c r="N736" s="338"/>
    </row>
    <row r="737" spans="1:14">
      <c r="A737" s="337"/>
      <c r="B737" s="30"/>
      <c r="C737" s="30"/>
      <c r="D737" s="30"/>
      <c r="E737" s="30"/>
      <c r="F737" s="30"/>
      <c r="G737" s="30"/>
      <c r="H737" s="30"/>
      <c r="I737" s="30"/>
      <c r="J737" s="30"/>
      <c r="K737" s="30"/>
      <c r="L737" s="30"/>
      <c r="M737" s="30"/>
      <c r="N737" s="338"/>
    </row>
    <row r="738" spans="1:14">
      <c r="A738" s="337"/>
      <c r="B738" s="30"/>
      <c r="C738" s="30"/>
      <c r="D738" s="30"/>
      <c r="E738" s="30"/>
      <c r="F738" s="30"/>
      <c r="G738" s="30"/>
      <c r="H738" s="30"/>
      <c r="I738" s="30"/>
      <c r="J738" s="30"/>
      <c r="K738" s="30"/>
      <c r="L738" s="30"/>
      <c r="M738" s="30"/>
      <c r="N738" s="338"/>
    </row>
    <row r="739" spans="1:14">
      <c r="A739" s="337"/>
      <c r="B739" s="30"/>
      <c r="C739" s="30"/>
      <c r="D739" s="30"/>
      <c r="E739" s="30"/>
      <c r="F739" s="30"/>
      <c r="G739" s="30"/>
      <c r="H739" s="30"/>
      <c r="I739" s="30"/>
      <c r="J739" s="30"/>
      <c r="K739" s="30"/>
      <c r="L739" s="30"/>
      <c r="M739" s="30"/>
      <c r="N739" s="338"/>
    </row>
    <row r="740" spans="1:14">
      <c r="A740" s="339"/>
      <c r="B740" s="340"/>
      <c r="C740" s="340"/>
      <c r="D740" s="340"/>
      <c r="E740" s="340"/>
      <c r="F740" s="340"/>
      <c r="G740" s="340"/>
      <c r="H740" s="340"/>
      <c r="I740" s="340"/>
      <c r="J740" s="340"/>
      <c r="K740" s="340"/>
      <c r="L740" s="340"/>
      <c r="M740" s="340"/>
      <c r="N740" s="341"/>
    </row>
    <row r="741" spans="1:14" ht="30" customHeight="1">
      <c r="A741" s="342" t="s">
        <v>1158</v>
      </c>
      <c r="B741" s="519" t="s">
        <v>51</v>
      </c>
      <c r="C741" s="519"/>
      <c r="D741" s="519"/>
      <c r="E741" s="519"/>
      <c r="F741" s="519"/>
      <c r="G741" s="519"/>
      <c r="H741" s="519"/>
      <c r="I741" s="519"/>
      <c r="J741" s="519"/>
      <c r="K741" s="519"/>
      <c r="L741" s="519"/>
      <c r="M741" s="343"/>
      <c r="N741" s="344" t="s">
        <v>1159</v>
      </c>
    </row>
    <row r="742" spans="1:14">
      <c r="A742" s="337"/>
      <c r="B742" s="30"/>
      <c r="C742" s="30"/>
      <c r="D742" s="30"/>
      <c r="E742" s="30"/>
      <c r="F742" s="30"/>
      <c r="G742" s="30"/>
      <c r="H742" s="30"/>
      <c r="I742" s="30"/>
      <c r="J742" s="30"/>
      <c r="K742" s="30"/>
      <c r="L742" s="30"/>
      <c r="M742" s="30"/>
      <c r="N742" s="338"/>
    </row>
    <row r="743" spans="1:14" ht="16.05" customHeight="1">
      <c r="A743" s="337"/>
      <c r="B743" s="511" t="s">
        <v>1741</v>
      </c>
      <c r="C743" s="511"/>
      <c r="D743" s="511"/>
      <c r="E743" s="511"/>
      <c r="F743" s="511"/>
      <c r="G743" s="511"/>
      <c r="H743" s="511"/>
      <c r="I743" s="511"/>
      <c r="J743" s="511"/>
      <c r="K743" s="511"/>
      <c r="L743" s="511"/>
      <c r="M743" s="511"/>
      <c r="N743" s="338"/>
    </row>
    <row r="744" spans="1:14" ht="16.05" customHeight="1">
      <c r="A744" s="337"/>
      <c r="B744" s="511"/>
      <c r="C744" s="511"/>
      <c r="D744" s="511"/>
      <c r="E744" s="511"/>
      <c r="F744" s="511"/>
      <c r="G744" s="511"/>
      <c r="H744" s="511"/>
      <c r="I744" s="511"/>
      <c r="J744" s="511"/>
      <c r="K744" s="511"/>
      <c r="L744" s="511"/>
      <c r="M744" s="511"/>
      <c r="N744" s="338"/>
    </row>
    <row r="745" spans="1:14" ht="16.05" customHeight="1">
      <c r="A745" s="337"/>
      <c r="B745" s="511"/>
      <c r="C745" s="511"/>
      <c r="D745" s="511"/>
      <c r="E745" s="511"/>
      <c r="F745" s="511"/>
      <c r="G745" s="511"/>
      <c r="H745" s="511"/>
      <c r="I745" s="511"/>
      <c r="J745" s="511"/>
      <c r="K745" s="511"/>
      <c r="L745" s="511"/>
      <c r="M745" s="511"/>
      <c r="N745" s="338"/>
    </row>
    <row r="746" spans="1:14" ht="10.050000000000001" customHeight="1" thickBot="1">
      <c r="A746" s="337"/>
      <c r="B746" s="30"/>
      <c r="C746" s="30"/>
      <c r="D746" s="30"/>
      <c r="E746" s="30"/>
      <c r="F746" s="30"/>
      <c r="G746" s="30"/>
      <c r="H746" s="30"/>
      <c r="I746" s="30"/>
      <c r="J746" s="30"/>
      <c r="K746" s="30"/>
      <c r="L746" s="30"/>
      <c r="M746" s="30"/>
      <c r="N746" s="338"/>
    </row>
    <row r="747" spans="1:14" ht="19.95" customHeight="1">
      <c r="A747" s="337"/>
      <c r="B747" s="631" t="str">
        <f>IF(AND($E$759=$BD$757,$BB$772&gt;0.99),1,"")</f>
        <v/>
      </c>
      <c r="C747" s="632"/>
      <c r="D747" s="30"/>
      <c r="E747" s="633" t="str">
        <f>IF(AND($E$759=$BD$758,$BB$772&gt;0.99),1,"")</f>
        <v/>
      </c>
      <c r="F747" s="634"/>
      <c r="G747" s="30"/>
      <c r="H747" s="30"/>
      <c r="I747" s="631" t="str">
        <f>IF(AND($L$759=$BD$757,$BD$772&gt;0.99),1,"")</f>
        <v/>
      </c>
      <c r="J747" s="632"/>
      <c r="K747" s="30"/>
      <c r="L747" s="633" t="str">
        <f>IF(AND($L$759=$BD$758,$BD$772&gt;0.99),1,"")</f>
        <v/>
      </c>
      <c r="M747" s="634"/>
      <c r="N747" s="338"/>
    </row>
    <row r="748" spans="1:14" ht="19.95" customHeight="1">
      <c r="A748" s="337"/>
      <c r="B748" s="635" t="str">
        <f>IF(AND($E$759=$BD$757,$BB$772&gt;0.8),0.9,"")</f>
        <v/>
      </c>
      <c r="C748" s="636"/>
      <c r="D748" s="30"/>
      <c r="E748" s="637" t="str">
        <f>IF(AND($E$759=$BD$758,$BB$772&gt;0.8),0.9,"")</f>
        <v/>
      </c>
      <c r="F748" s="638"/>
      <c r="G748" s="30"/>
      <c r="H748" s="30"/>
      <c r="I748" s="635" t="str">
        <f>IF(AND($L$759=$BD$757,$BD$772&gt;0.8),0.9,"")</f>
        <v/>
      </c>
      <c r="J748" s="636"/>
      <c r="K748" s="30"/>
      <c r="L748" s="637" t="str">
        <f>IF(AND($L$759=$BD$758,$BD$772&gt;0.8),0.9,"")</f>
        <v/>
      </c>
      <c r="M748" s="638"/>
      <c r="N748" s="338"/>
    </row>
    <row r="749" spans="1:14" ht="19.95" customHeight="1">
      <c r="A749" s="337"/>
      <c r="B749" s="635" t="str">
        <f>IF(AND($E$759=$BD$757,$BB$772&gt;0.7),0.8,"")</f>
        <v/>
      </c>
      <c r="C749" s="636"/>
      <c r="D749" s="30"/>
      <c r="E749" s="637" t="str">
        <f>IF(AND($E$759=$BD$758,$BB$772&gt;0.7),0.8,"")</f>
        <v/>
      </c>
      <c r="F749" s="638"/>
      <c r="G749" s="30"/>
      <c r="H749" s="30"/>
      <c r="I749" s="635" t="str">
        <f>IF(AND($L$759=$BD$757,$BD$772&gt;0.7),0.8,"")</f>
        <v/>
      </c>
      <c r="J749" s="636"/>
      <c r="K749" s="30"/>
      <c r="L749" s="637" t="str">
        <f>IF(AND($L$759=$BD$758,$BD$772&gt;0.7),0.8,"")</f>
        <v/>
      </c>
      <c r="M749" s="638"/>
      <c r="N749" s="338"/>
    </row>
    <row r="750" spans="1:14" ht="19.95" customHeight="1">
      <c r="A750" s="337"/>
      <c r="B750" s="635" t="str">
        <f>IF(AND($E$759=$BD$757,$BB$772&gt;0.6),0.7,"")</f>
        <v/>
      </c>
      <c r="C750" s="636"/>
      <c r="D750" s="30"/>
      <c r="E750" s="637" t="str">
        <f>IF(AND($E$759=$BD$758,$BB$772&gt;0.6),0.7,"")</f>
        <v/>
      </c>
      <c r="F750" s="638"/>
      <c r="G750" s="30"/>
      <c r="H750" s="30"/>
      <c r="I750" s="635" t="str">
        <f>IF(AND($L$759=$BD$757,$BD$772&gt;0.6),0.7,"")</f>
        <v/>
      </c>
      <c r="J750" s="636"/>
      <c r="K750" s="30"/>
      <c r="L750" s="637" t="str">
        <f>IF(AND($L$759=$BD$758,$BD$772&gt;0.6),0.7,"")</f>
        <v/>
      </c>
      <c r="M750" s="638"/>
      <c r="N750" s="338"/>
    </row>
    <row r="751" spans="1:14" ht="19.95" customHeight="1">
      <c r="A751" s="337"/>
      <c r="B751" s="635" t="str">
        <f>IF(AND($E$759=$BD$757,$BB$772&gt;0.5),0.6,"")</f>
        <v/>
      </c>
      <c r="C751" s="636"/>
      <c r="D751" s="30"/>
      <c r="E751" s="637" t="str">
        <f>IF(AND($E$759=$BD$758,$BB$772&gt;0.5),0.6,"")</f>
        <v/>
      </c>
      <c r="F751" s="638"/>
      <c r="G751" s="30"/>
      <c r="H751" s="30"/>
      <c r="I751" s="635" t="str">
        <f>IF(AND($L$759=$BD$757,$BD$772&gt;0.5),0.6,"")</f>
        <v/>
      </c>
      <c r="J751" s="636"/>
      <c r="K751" s="30"/>
      <c r="L751" s="637" t="str">
        <f>IF(AND($L$759=$BD$758,$BD$772&gt;0.5),0.6,"")</f>
        <v/>
      </c>
      <c r="M751" s="638"/>
      <c r="N751" s="338"/>
    </row>
    <row r="752" spans="1:14" ht="19.95" customHeight="1">
      <c r="A752" s="337"/>
      <c r="B752" s="635" t="str">
        <f>IF(AND($E$759=$BD$757,$BB$772&gt;0.4),0.5,"")</f>
        <v/>
      </c>
      <c r="C752" s="636"/>
      <c r="D752" s="30"/>
      <c r="E752" s="637" t="str">
        <f>IF(AND($E$759=$BD$758,$BB$772&gt;0.4),0.5,"")</f>
        <v/>
      </c>
      <c r="F752" s="638"/>
      <c r="G752" s="30"/>
      <c r="H752" s="30"/>
      <c r="I752" s="635" t="str">
        <f>IF(AND($L$759=$BD$757,$BD$772&gt;0.4),0.5,"")</f>
        <v/>
      </c>
      <c r="J752" s="636"/>
      <c r="K752" s="30"/>
      <c r="L752" s="637" t="str">
        <f>IF(AND($L$759=$BD$758,$BD$772&gt;0.4),0.5,"")</f>
        <v/>
      </c>
      <c r="M752" s="638"/>
      <c r="N752" s="338"/>
    </row>
    <row r="753" spans="1:56" ht="19.95" customHeight="1">
      <c r="A753" s="337"/>
      <c r="B753" s="635" t="str">
        <f>IF(AND($E$759=$BD$757,$BB$772&gt;0.3),0.4,"")</f>
        <v/>
      </c>
      <c r="C753" s="636"/>
      <c r="D753" s="30"/>
      <c r="E753" s="637" t="str">
        <f>IF(AND($E$759=$BD$758,$BB$772&gt;0.3),0.4,"")</f>
        <v/>
      </c>
      <c r="F753" s="638"/>
      <c r="G753" s="30"/>
      <c r="H753" s="30"/>
      <c r="I753" s="635" t="str">
        <f>IF(AND($L$759=$BD$757,$BD$772&gt;0.3),0.4,"")</f>
        <v/>
      </c>
      <c r="J753" s="636"/>
      <c r="K753" s="30"/>
      <c r="L753" s="637" t="str">
        <f>IF(AND($L$759=$BD$758,$BD$772&gt;0.3),0.4,"")</f>
        <v/>
      </c>
      <c r="M753" s="638"/>
      <c r="N753" s="338"/>
    </row>
    <row r="754" spans="1:56" ht="19.95" customHeight="1">
      <c r="A754" s="337"/>
      <c r="B754" s="635" t="str">
        <f>IF(AND($E$759=$BD$757,$BB$772&gt;0.2),0.3,"")</f>
        <v/>
      </c>
      <c r="C754" s="636"/>
      <c r="D754" s="30"/>
      <c r="E754" s="637" t="str">
        <f>IF(AND($E$759=$BD$758,$BB$772&gt;0.2),0.3,"")</f>
        <v/>
      </c>
      <c r="F754" s="638"/>
      <c r="G754" s="30"/>
      <c r="H754" s="30"/>
      <c r="I754" s="635" t="str">
        <f>IF(AND($L$759=$BD$757,$BD$772&gt;0.2),0.3,"")</f>
        <v/>
      </c>
      <c r="J754" s="636"/>
      <c r="K754" s="30"/>
      <c r="L754" s="637" t="str">
        <f>IF(AND($L$759=$BD$758,$BD$772&gt;0.2),0.3,"")</f>
        <v/>
      </c>
      <c r="M754" s="638"/>
      <c r="N754" s="338"/>
    </row>
    <row r="755" spans="1:56" ht="19.95" customHeight="1">
      <c r="A755" s="337"/>
      <c r="B755" s="635" t="str">
        <f>IF(AND($E$759=$BD$757,$BB$772&gt;0.1),0.2,"")</f>
        <v/>
      </c>
      <c r="C755" s="636"/>
      <c r="D755" s="30"/>
      <c r="E755" s="637" t="str">
        <f>IF(AND($E$759=$BD$758,$BB$772&gt;0.1),0.2,"")</f>
        <v/>
      </c>
      <c r="F755" s="638"/>
      <c r="G755" s="30"/>
      <c r="H755" s="30"/>
      <c r="I755" s="635" t="str">
        <f>IF(AND($L$759=$BD$757,$BD$772&gt;0.1),0.2,"")</f>
        <v/>
      </c>
      <c r="J755" s="636"/>
      <c r="K755" s="30"/>
      <c r="L755" s="637" t="str">
        <f>IF(AND($L$759=$BD$758,$BD$772&gt;0.1),0.2,"")</f>
        <v/>
      </c>
      <c r="M755" s="638"/>
      <c r="N755" s="338"/>
    </row>
    <row r="756" spans="1:56" ht="19.95" customHeight="1" thickBot="1">
      <c r="A756" s="337"/>
      <c r="B756" s="769" t="str">
        <f>IF(AND($E$759=$BD$757,$BB$772&gt;0),0.1,"")</f>
        <v/>
      </c>
      <c r="C756" s="770"/>
      <c r="D756" s="30"/>
      <c r="E756" s="771" t="str">
        <f>IF(AND(E759=$BD$758,$BB$772&gt;0),0.1,"")</f>
        <v/>
      </c>
      <c r="F756" s="772"/>
      <c r="G756" s="30"/>
      <c r="H756" s="30"/>
      <c r="I756" s="769" t="str">
        <f>IF(AND($L$759=$BD$757,$BD$772&gt;0),0.1,"")</f>
        <v/>
      </c>
      <c r="J756" s="770"/>
      <c r="K756" s="30"/>
      <c r="L756" s="771" t="str">
        <f>IF(AND($L$759=$BD$758,$BD$772&gt;0),0.1,"")</f>
        <v/>
      </c>
      <c r="M756" s="772"/>
      <c r="N756" s="338"/>
    </row>
    <row r="757" spans="1:56" ht="12" customHeight="1">
      <c r="A757" s="337"/>
      <c r="B757" s="30"/>
      <c r="C757" s="30"/>
      <c r="D757" s="30"/>
      <c r="E757" s="30"/>
      <c r="F757" s="30"/>
      <c r="G757" s="30"/>
      <c r="H757" s="30"/>
      <c r="I757" s="30"/>
      <c r="J757" s="30"/>
      <c r="K757" s="30"/>
      <c r="L757" s="30"/>
      <c r="M757" s="30"/>
      <c r="N757" s="338"/>
      <c r="BB757" s="2" t="s">
        <v>43</v>
      </c>
      <c r="BD757" s="2" t="s">
        <v>49</v>
      </c>
    </row>
    <row r="758" spans="1:56" ht="19.95" customHeight="1">
      <c r="A758" s="337"/>
      <c r="B758" s="352" t="s">
        <v>62</v>
      </c>
      <c r="C758" s="30"/>
      <c r="D758" s="30"/>
      <c r="E758" s="30"/>
      <c r="F758" s="30"/>
      <c r="G758" s="30"/>
      <c r="H758" s="30"/>
      <c r="I758" s="352" t="s">
        <v>63</v>
      </c>
      <c r="J758" s="30"/>
      <c r="K758" s="30"/>
      <c r="L758" s="30"/>
      <c r="M758" s="30"/>
      <c r="N758" s="338"/>
      <c r="BB758" s="2" t="s">
        <v>44</v>
      </c>
      <c r="BD758" s="2" t="s">
        <v>50</v>
      </c>
    </row>
    <row r="759" spans="1:56" ht="19.95" customHeight="1">
      <c r="A759" s="337"/>
      <c r="B759" s="353" t="s">
        <v>42</v>
      </c>
      <c r="C759" s="30"/>
      <c r="D759" s="30"/>
      <c r="E759" s="763"/>
      <c r="F759" s="764"/>
      <c r="G759" s="30"/>
      <c r="H759" s="30"/>
      <c r="I759" s="353" t="s">
        <v>42</v>
      </c>
      <c r="J759" s="30"/>
      <c r="K759" s="30"/>
      <c r="L759" s="763"/>
      <c r="M759" s="764"/>
      <c r="N759" s="338"/>
    </row>
    <row r="760" spans="1:56" ht="10.050000000000001" customHeight="1">
      <c r="A760" s="337"/>
      <c r="B760" s="353"/>
      <c r="C760" s="30"/>
      <c r="D760" s="30"/>
      <c r="E760" s="30"/>
      <c r="F760" s="30"/>
      <c r="G760" s="30"/>
      <c r="H760" s="30"/>
      <c r="I760" s="353"/>
      <c r="J760" s="30"/>
      <c r="K760" s="30"/>
      <c r="L760" s="30"/>
      <c r="M760" s="30"/>
      <c r="N760" s="338"/>
      <c r="BB760" s="2">
        <f>IF(F761=$BP$234,0.1,0)</f>
        <v>0</v>
      </c>
      <c r="BD760" s="2">
        <f>IF(M761=$BP$234,0.1,0)</f>
        <v>0</v>
      </c>
    </row>
    <row r="761" spans="1:56" ht="19.95" customHeight="1">
      <c r="A761" s="337"/>
      <c r="B761" s="353" t="s">
        <v>38</v>
      </c>
      <c r="C761" s="30"/>
      <c r="D761" s="30"/>
      <c r="E761" s="30"/>
      <c r="F761" s="16"/>
      <c r="G761" s="30"/>
      <c r="H761" s="30"/>
      <c r="I761" s="353" t="s">
        <v>39</v>
      </c>
      <c r="J761" s="30"/>
      <c r="K761" s="30"/>
      <c r="L761" s="30"/>
      <c r="M761" s="16"/>
      <c r="N761" s="338"/>
      <c r="BB761" s="2">
        <f>IF(F762=$BP$234,0.1,0)</f>
        <v>0</v>
      </c>
      <c r="BD761" s="2">
        <f>IF(M762=$BP$234,0.1,0)</f>
        <v>0</v>
      </c>
    </row>
    <row r="762" spans="1:56" ht="19.95" customHeight="1">
      <c r="A762" s="337"/>
      <c r="B762" s="353" t="s">
        <v>69</v>
      </c>
      <c r="C762" s="30"/>
      <c r="D762" s="30"/>
      <c r="E762" s="30"/>
      <c r="F762" s="16"/>
      <c r="G762" s="30"/>
      <c r="H762" s="30"/>
      <c r="I762" s="353" t="s">
        <v>70</v>
      </c>
      <c r="J762" s="30"/>
      <c r="K762" s="30"/>
      <c r="L762" s="30"/>
      <c r="M762" s="16"/>
      <c r="N762" s="338"/>
      <c r="BB762" s="2">
        <f>IF(F763=$BP$234,0.1,0)</f>
        <v>0</v>
      </c>
      <c r="BD762" s="2">
        <f>IF(M763=$BP$234,0.1,0)</f>
        <v>0</v>
      </c>
    </row>
    <row r="763" spans="1:56" ht="19.95" customHeight="1">
      <c r="A763" s="337"/>
      <c r="B763" s="353" t="s">
        <v>72</v>
      </c>
      <c r="C763" s="30"/>
      <c r="D763" s="30"/>
      <c r="E763" s="30"/>
      <c r="F763" s="16"/>
      <c r="G763" s="30"/>
      <c r="H763" s="30"/>
      <c r="I763" s="353" t="s">
        <v>71</v>
      </c>
      <c r="J763" s="30"/>
      <c r="K763" s="30"/>
      <c r="L763" s="30"/>
      <c r="M763" s="16"/>
      <c r="N763" s="338"/>
      <c r="BB763" s="2">
        <f>IF(F764=$BP$234,0.1,0)</f>
        <v>0</v>
      </c>
      <c r="BD763" s="2">
        <f>IF(M764=$BP$234,0.1,0)</f>
        <v>0</v>
      </c>
    </row>
    <row r="764" spans="1:56" ht="19.95" customHeight="1">
      <c r="A764" s="337"/>
      <c r="B764" s="353" t="s">
        <v>52</v>
      </c>
      <c r="C764" s="30"/>
      <c r="D764" s="30"/>
      <c r="E764" s="30"/>
      <c r="F764" s="16"/>
      <c r="G764" s="30"/>
      <c r="H764" s="30"/>
      <c r="I764" s="353" t="s">
        <v>52</v>
      </c>
      <c r="J764" s="30"/>
      <c r="K764" s="30"/>
      <c r="L764" s="30"/>
      <c r="M764" s="16"/>
      <c r="N764" s="338"/>
      <c r="BB764" s="2">
        <f>IF(F765=$BP$234,0.1,0)</f>
        <v>0</v>
      </c>
      <c r="BD764" s="2">
        <f>IF(M765=$BP$234,0.1,0)</f>
        <v>0</v>
      </c>
    </row>
    <row r="765" spans="1:56" ht="19.95" customHeight="1">
      <c r="A765" s="337"/>
      <c r="B765" s="353" t="s">
        <v>45</v>
      </c>
      <c r="C765" s="30"/>
      <c r="D765" s="30"/>
      <c r="E765" s="30"/>
      <c r="F765" s="16"/>
      <c r="G765" s="30"/>
      <c r="H765" s="30"/>
      <c r="I765" s="353" t="s">
        <v>46</v>
      </c>
      <c r="J765" s="30"/>
      <c r="K765" s="30"/>
      <c r="L765" s="30"/>
      <c r="M765" s="16"/>
      <c r="N765" s="338"/>
      <c r="BB765" s="2">
        <f>IF(F766=$BP$234,0.1,0)</f>
        <v>0</v>
      </c>
      <c r="BD765" s="2">
        <f>IF(M766=$BP$234,0.1,0)</f>
        <v>0</v>
      </c>
    </row>
    <row r="766" spans="1:56" ht="19.95" customHeight="1">
      <c r="A766" s="337"/>
      <c r="B766" s="353" t="s">
        <v>40</v>
      </c>
      <c r="C766" s="30"/>
      <c r="D766" s="30"/>
      <c r="E766" s="30"/>
      <c r="F766" s="16"/>
      <c r="G766" s="30"/>
      <c r="H766" s="30"/>
      <c r="I766" s="353" t="s">
        <v>40</v>
      </c>
      <c r="J766" s="30"/>
      <c r="K766" s="30"/>
      <c r="L766" s="30"/>
      <c r="M766" s="16"/>
      <c r="N766" s="338"/>
      <c r="BB766" s="2">
        <f>IF(F767=$BP$234,0.1,0)</f>
        <v>0</v>
      </c>
      <c r="BD766" s="2">
        <f>IF(M767=$BP$234,0.1,0)</f>
        <v>0</v>
      </c>
    </row>
    <row r="767" spans="1:56" ht="19.95" customHeight="1">
      <c r="A767" s="337"/>
      <c r="B767" s="353" t="s">
        <v>432</v>
      </c>
      <c r="C767" s="30"/>
      <c r="D767" s="30"/>
      <c r="E767" s="30"/>
      <c r="F767" s="16"/>
      <c r="G767" s="30"/>
      <c r="H767" s="30"/>
      <c r="I767" s="353" t="s">
        <v>432</v>
      </c>
      <c r="J767" s="30"/>
      <c r="K767" s="30"/>
      <c r="L767" s="30"/>
      <c r="M767" s="16"/>
      <c r="N767" s="338"/>
      <c r="BB767" s="2">
        <f>IF(F768=$BP$234,0.1,0)</f>
        <v>0</v>
      </c>
      <c r="BD767" s="2">
        <f>IF(M768=$BP$234,0.1,0)</f>
        <v>0</v>
      </c>
    </row>
    <row r="768" spans="1:56" ht="19.95" customHeight="1">
      <c r="A768" s="337"/>
      <c r="B768" s="353" t="s">
        <v>47</v>
      </c>
      <c r="C768" s="30"/>
      <c r="D768" s="30"/>
      <c r="E768" s="30"/>
      <c r="F768" s="16"/>
      <c r="G768" s="30"/>
      <c r="H768" s="30"/>
      <c r="I768" s="353" t="s">
        <v>47</v>
      </c>
      <c r="J768" s="30"/>
      <c r="K768" s="30"/>
      <c r="L768" s="30"/>
      <c r="M768" s="16"/>
      <c r="N768" s="338"/>
      <c r="BB768" s="2">
        <f>IF(F769=$BP$234,0.1,0)</f>
        <v>0</v>
      </c>
      <c r="BD768" s="2">
        <f>IF(M769=$BP$234,0.1,0)</f>
        <v>0</v>
      </c>
    </row>
    <row r="769" spans="1:57" ht="19.95" customHeight="1">
      <c r="A769" s="337"/>
      <c r="B769" s="353" t="s">
        <v>41</v>
      </c>
      <c r="C769" s="30"/>
      <c r="D769" s="30"/>
      <c r="E769" s="30"/>
      <c r="F769" s="16"/>
      <c r="G769" s="30"/>
      <c r="H769" s="30"/>
      <c r="I769" s="353" t="s">
        <v>41</v>
      </c>
      <c r="J769" s="30"/>
      <c r="K769" s="30"/>
      <c r="L769" s="30"/>
      <c r="M769" s="16"/>
      <c r="N769" s="338"/>
      <c r="BB769" s="2">
        <f>IF(F770=$BP$234,0.1,0)</f>
        <v>0</v>
      </c>
      <c r="BD769" s="2">
        <f>IF(M770=$BP$234,0.1,0)</f>
        <v>0</v>
      </c>
    </row>
    <row r="770" spans="1:57" ht="19.95" customHeight="1">
      <c r="A770" s="337"/>
      <c r="B770" s="353" t="s">
        <v>48</v>
      </c>
      <c r="C770" s="30"/>
      <c r="D770" s="30"/>
      <c r="E770" s="30"/>
      <c r="F770" s="16"/>
      <c r="G770" s="30"/>
      <c r="H770" s="30"/>
      <c r="I770" s="353" t="s">
        <v>598</v>
      </c>
      <c r="J770" s="30"/>
      <c r="K770" s="30"/>
      <c r="L770" s="30"/>
      <c r="M770" s="16"/>
      <c r="N770" s="338"/>
      <c r="BB770" s="2">
        <f>IF(F772=$BP$234,0.1,0)</f>
        <v>0</v>
      </c>
      <c r="BD770" s="2">
        <f>IF(M772=$BP$234,0.1,0)</f>
        <v>0</v>
      </c>
    </row>
    <row r="771" spans="1:57" ht="10.050000000000001" customHeight="1">
      <c r="A771" s="337"/>
      <c r="B771" s="353"/>
      <c r="C771" s="30"/>
      <c r="D771" s="30"/>
      <c r="E771" s="30"/>
      <c r="F771" s="30"/>
      <c r="G771" s="30"/>
      <c r="H771" s="30"/>
      <c r="I771" s="30"/>
      <c r="J771" s="30"/>
      <c r="K771" s="30"/>
      <c r="L771" s="30"/>
      <c r="M771" s="30"/>
      <c r="N771" s="338"/>
    </row>
    <row r="772" spans="1:57" ht="19.95" customHeight="1">
      <c r="A772" s="337"/>
      <c r="B772" s="639" t="str">
        <f>IF(AND(BB772=0,BD772=0),BB776,BB775)</f>
        <v>Political leaders and elites commonly presume you need them for your public-facing needs. They appeal to your "arguments" or your feelings for support, for votes, for political cover. They count on you relying on their generalizations for relief of these social-needs. They avoid your specifics to hold together fragile coalitions. The less your specific needs resolve, the more stuck you are in pain. Do you really need them? Or instead to resolve your needs by any responsible means necessary?</v>
      </c>
      <c r="C772" s="639"/>
      <c r="D772" s="639"/>
      <c r="E772" s="639"/>
      <c r="F772" s="639"/>
      <c r="G772" s="639"/>
      <c r="H772" s="639"/>
      <c r="I772" s="639"/>
      <c r="J772" s="639"/>
      <c r="K772" s="639"/>
      <c r="L772" s="639"/>
      <c r="M772" s="639"/>
      <c r="N772" s="338"/>
      <c r="BB772" s="17">
        <f>SUM(BB760:BB770)</f>
        <v>0</v>
      </c>
      <c r="BD772" s="17">
        <f>SUM(BD760:BD770)</f>
        <v>0</v>
      </c>
    </row>
    <row r="773" spans="1:57" ht="19.95" customHeight="1">
      <c r="A773" s="337"/>
      <c r="B773" s="639"/>
      <c r="C773" s="639"/>
      <c r="D773" s="639"/>
      <c r="E773" s="639"/>
      <c r="F773" s="639"/>
      <c r="G773" s="639"/>
      <c r="H773" s="639"/>
      <c r="I773" s="639"/>
      <c r="J773" s="639"/>
      <c r="K773" s="639"/>
      <c r="L773" s="639"/>
      <c r="M773" s="639"/>
      <c r="N773" s="338"/>
      <c r="BB773" s="48" t="s">
        <v>1744</v>
      </c>
      <c r="BC773" s="2" t="s">
        <v>1743</v>
      </c>
      <c r="BD773" s="2" t="s">
        <v>982</v>
      </c>
      <c r="BE773" s="49" t="s">
        <v>3</v>
      </c>
    </row>
    <row r="774" spans="1:57" ht="19.95" customHeight="1">
      <c r="A774" s="337"/>
      <c r="B774" s="639"/>
      <c r="C774" s="639"/>
      <c r="D774" s="639"/>
      <c r="E774" s="639"/>
      <c r="F774" s="639"/>
      <c r="G774" s="639"/>
      <c r="H774" s="639"/>
      <c r="I774" s="639"/>
      <c r="J774" s="639"/>
      <c r="K774" s="639"/>
      <c r="L774" s="639"/>
      <c r="M774" s="639"/>
      <c r="N774" s="338"/>
    </row>
    <row r="775" spans="1:57" ht="19.95" customHeight="1">
      <c r="A775" s="337"/>
      <c r="B775" s="639"/>
      <c r="C775" s="639"/>
      <c r="D775" s="639"/>
      <c r="E775" s="639"/>
      <c r="F775" s="639"/>
      <c r="G775" s="639"/>
      <c r="H775" s="639"/>
      <c r="I775" s="639"/>
      <c r="J775" s="639"/>
      <c r="K775" s="639"/>
      <c r="L775" s="639"/>
      <c r="M775" s="639"/>
      <c r="N775" s="338"/>
      <c r="BB775" s="2" t="str">
        <f>IF(BB772&lt;BD772,BB773,IF(BB772=BD772,BC773,IF(BB772&gt;BD772,BD773)))</f>
        <v>Popular politics rarely if ever inspires you to equally resolve your self-needs and social-needs. Instead, it easily polarizes you into camps of competing psychosocial priorities. Instead of encouraging wisdom of personal AND social responsibilities, it pits your needs against others. Instead of the high standard of fully resolving each other's needs as an act of noble love, it settles for pragmatically easing the discomfort of each other's unresolved needs. It typically keeps you in pain.</v>
      </c>
    </row>
    <row r="776" spans="1:57" ht="19.95" customHeight="1">
      <c r="A776" s="337"/>
      <c r="B776" s="639"/>
      <c r="C776" s="639"/>
      <c r="D776" s="639"/>
      <c r="E776" s="639"/>
      <c r="F776" s="639"/>
      <c r="G776" s="639"/>
      <c r="H776" s="639"/>
      <c r="I776" s="639"/>
      <c r="J776" s="639"/>
      <c r="K776" s="639"/>
      <c r="L776" s="639"/>
      <c r="M776" s="639"/>
      <c r="N776" s="338"/>
      <c r="BB776" s="2" t="s">
        <v>1742</v>
      </c>
    </row>
    <row r="777" spans="1:57" ht="4.95" customHeight="1">
      <c r="A777" s="339"/>
      <c r="B777" s="340"/>
      <c r="C777" s="340"/>
      <c r="D777" s="340"/>
      <c r="E777" s="340"/>
      <c r="F777" s="340"/>
      <c r="G777" s="340"/>
      <c r="H777" s="340"/>
      <c r="I777" s="340"/>
      <c r="J777" s="340"/>
      <c r="K777" s="340"/>
      <c r="L777" s="340"/>
      <c r="M777" s="340"/>
      <c r="N777" s="341"/>
    </row>
    <row r="778" spans="1:57" ht="30" customHeight="1">
      <c r="A778" s="342" t="s">
        <v>1158</v>
      </c>
      <c r="B778" s="519" t="s">
        <v>1142</v>
      </c>
      <c r="C778" s="519"/>
      <c r="D778" s="519"/>
      <c r="E778" s="519"/>
      <c r="F778" s="519"/>
      <c r="G778" s="519"/>
      <c r="H778" s="519"/>
      <c r="I778" s="519"/>
      <c r="J778" s="519"/>
      <c r="K778" s="519"/>
      <c r="L778" s="519"/>
      <c r="M778" s="343"/>
      <c r="N778" s="344" t="s">
        <v>1159</v>
      </c>
    </row>
    <row r="779" spans="1:57">
      <c r="A779" s="337"/>
      <c r="B779" s="30"/>
      <c r="C779" s="30"/>
      <c r="D779" s="30"/>
      <c r="E779" s="30"/>
      <c r="F779" s="30"/>
      <c r="G779" s="30"/>
      <c r="H779" s="30"/>
      <c r="I779" s="30"/>
      <c r="J779" s="30"/>
      <c r="K779" s="30"/>
      <c r="L779" s="30"/>
      <c r="M779" s="30"/>
      <c r="N779" s="338"/>
    </row>
    <row r="780" spans="1:57">
      <c r="A780" s="337"/>
      <c r="B780" s="30"/>
      <c r="C780" s="30"/>
      <c r="D780" s="30"/>
      <c r="E780" s="30"/>
      <c r="F780" s="30"/>
      <c r="G780" s="30"/>
      <c r="H780" s="30"/>
      <c r="I780" s="30"/>
      <c r="J780" s="30"/>
      <c r="K780" s="30"/>
      <c r="L780" s="30"/>
      <c r="M780" s="30"/>
      <c r="N780" s="338"/>
    </row>
    <row r="781" spans="1:57">
      <c r="A781" s="337"/>
      <c r="B781" s="30"/>
      <c r="C781" s="30"/>
      <c r="D781" s="30"/>
      <c r="E781" s="30"/>
      <c r="F781" s="30"/>
      <c r="G781" s="30"/>
      <c r="H781" s="30"/>
      <c r="I781" s="30"/>
      <c r="J781" s="30"/>
      <c r="K781" s="30"/>
      <c r="L781" s="30"/>
      <c r="M781" s="30"/>
      <c r="N781" s="338"/>
    </row>
    <row r="782" spans="1:57">
      <c r="A782" s="337"/>
      <c r="B782" s="30"/>
      <c r="C782" s="30"/>
      <c r="D782" s="30"/>
      <c r="E782" s="30"/>
      <c r="F782" s="30"/>
      <c r="G782" s="30"/>
      <c r="H782" s="30"/>
      <c r="I782" s="30"/>
      <c r="J782" s="30"/>
      <c r="K782" s="30"/>
      <c r="L782" s="30"/>
      <c r="M782" s="30"/>
      <c r="N782" s="338"/>
    </row>
    <row r="783" spans="1:57">
      <c r="A783" s="337"/>
      <c r="B783" s="30"/>
      <c r="C783" s="30"/>
      <c r="D783" s="30"/>
      <c r="E783" s="30"/>
      <c r="F783" s="30"/>
      <c r="G783" s="30"/>
      <c r="H783" s="30"/>
      <c r="I783" s="30"/>
      <c r="J783" s="30"/>
      <c r="K783" s="30"/>
      <c r="L783" s="30"/>
      <c r="M783" s="30"/>
      <c r="N783" s="338"/>
    </row>
    <row r="784" spans="1:57">
      <c r="A784" s="337"/>
      <c r="B784" s="30"/>
      <c r="C784" s="30"/>
      <c r="D784" s="30"/>
      <c r="E784" s="30"/>
      <c r="F784" s="30"/>
      <c r="G784" s="30"/>
      <c r="H784" s="30"/>
      <c r="I784" s="30"/>
      <c r="J784" s="30"/>
      <c r="K784" s="30"/>
      <c r="L784" s="30"/>
      <c r="M784" s="30"/>
      <c r="N784" s="338"/>
    </row>
    <row r="785" spans="1:14">
      <c r="A785" s="337"/>
      <c r="B785" s="30"/>
      <c r="C785" s="30"/>
      <c r="D785" s="30"/>
      <c r="E785" s="30"/>
      <c r="F785" s="30"/>
      <c r="G785" s="30"/>
      <c r="H785" s="30"/>
      <c r="I785" s="30"/>
      <c r="J785" s="30"/>
      <c r="K785" s="30"/>
      <c r="L785" s="30"/>
      <c r="M785" s="30"/>
      <c r="N785" s="338"/>
    </row>
    <row r="786" spans="1:14">
      <c r="A786" s="337"/>
      <c r="B786" s="30"/>
      <c r="C786" s="30"/>
      <c r="D786" s="30"/>
      <c r="E786" s="30"/>
      <c r="F786" s="30"/>
      <c r="G786" s="30"/>
      <c r="H786" s="30"/>
      <c r="I786" s="30"/>
      <c r="J786" s="30"/>
      <c r="K786" s="30"/>
      <c r="L786" s="30"/>
      <c r="M786" s="30"/>
      <c r="N786" s="338"/>
    </row>
    <row r="787" spans="1:14">
      <c r="A787" s="337"/>
      <c r="B787" s="30"/>
      <c r="C787" s="30"/>
      <c r="D787" s="30"/>
      <c r="E787" s="30"/>
      <c r="F787" s="30"/>
      <c r="G787" s="30"/>
      <c r="H787" s="30"/>
      <c r="I787" s="30"/>
      <c r="J787" s="30"/>
      <c r="K787" s="30"/>
      <c r="L787" s="30"/>
      <c r="M787" s="30"/>
      <c r="N787" s="338"/>
    </row>
    <row r="788" spans="1:14">
      <c r="A788" s="337"/>
      <c r="B788" s="30"/>
      <c r="C788" s="30"/>
      <c r="D788" s="30"/>
      <c r="E788" s="30"/>
      <c r="F788" s="30"/>
      <c r="G788" s="30"/>
      <c r="H788" s="30"/>
      <c r="I788" s="30"/>
      <c r="J788" s="30"/>
      <c r="K788" s="30"/>
      <c r="L788" s="30"/>
      <c r="M788" s="30"/>
      <c r="N788" s="338"/>
    </row>
    <row r="789" spans="1:14">
      <c r="A789" s="337"/>
      <c r="B789" s="30"/>
      <c r="C789" s="30"/>
      <c r="D789" s="30"/>
      <c r="E789" s="30"/>
      <c r="F789" s="30"/>
      <c r="G789" s="30"/>
      <c r="H789" s="30"/>
      <c r="I789" s="30"/>
      <c r="J789" s="30"/>
      <c r="K789" s="30"/>
      <c r="L789" s="30"/>
      <c r="M789" s="30"/>
      <c r="N789" s="338"/>
    </row>
    <row r="790" spans="1:14">
      <c r="A790" s="337"/>
      <c r="B790" s="30"/>
      <c r="C790" s="30"/>
      <c r="D790" s="30"/>
      <c r="E790" s="30"/>
      <c r="F790" s="30"/>
      <c r="G790" s="30"/>
      <c r="H790" s="30"/>
      <c r="I790" s="30"/>
      <c r="J790" s="30"/>
      <c r="K790" s="30"/>
      <c r="L790" s="30"/>
      <c r="M790" s="30"/>
      <c r="N790" s="338"/>
    </row>
    <row r="791" spans="1:14">
      <c r="A791" s="337"/>
      <c r="B791" s="30"/>
      <c r="C791" s="30"/>
      <c r="D791" s="30"/>
      <c r="E791" s="30"/>
      <c r="F791" s="30"/>
      <c r="G791" s="30"/>
      <c r="H791" s="30"/>
      <c r="I791" s="30"/>
      <c r="J791" s="30"/>
      <c r="K791" s="30"/>
      <c r="L791" s="30"/>
      <c r="M791" s="30"/>
      <c r="N791" s="338"/>
    </row>
    <row r="792" spans="1:14">
      <c r="A792" s="337"/>
      <c r="B792" s="30"/>
      <c r="C792" s="30"/>
      <c r="D792" s="30"/>
      <c r="E792" s="30"/>
      <c r="F792" s="30"/>
      <c r="G792" s="30"/>
      <c r="H792" s="30"/>
      <c r="I792" s="30"/>
      <c r="J792" s="30"/>
      <c r="K792" s="30"/>
      <c r="L792" s="30"/>
      <c r="M792" s="30"/>
      <c r="N792" s="338"/>
    </row>
    <row r="793" spans="1:14">
      <c r="A793" s="337"/>
      <c r="B793" s="30"/>
      <c r="C793" s="30"/>
      <c r="D793" s="30"/>
      <c r="E793" s="30"/>
      <c r="F793" s="30"/>
      <c r="G793" s="30"/>
      <c r="H793" s="30"/>
      <c r="I793" s="30"/>
      <c r="J793" s="30"/>
      <c r="K793" s="30"/>
      <c r="L793" s="30"/>
      <c r="M793" s="30"/>
      <c r="N793" s="338"/>
    </row>
    <row r="794" spans="1:14">
      <c r="A794" s="337"/>
      <c r="B794" s="30"/>
      <c r="C794" s="30"/>
      <c r="D794" s="30"/>
      <c r="E794" s="30"/>
      <c r="F794" s="30"/>
      <c r="G794" s="30"/>
      <c r="H794" s="30"/>
      <c r="I794" s="30"/>
      <c r="J794" s="30"/>
      <c r="K794" s="30"/>
      <c r="L794" s="30"/>
      <c r="M794" s="30"/>
      <c r="N794" s="338"/>
    </row>
    <row r="795" spans="1:14">
      <c r="A795" s="337"/>
      <c r="B795" s="30"/>
      <c r="C795" s="30"/>
      <c r="D795" s="30"/>
      <c r="E795" s="30"/>
      <c r="F795" s="30"/>
      <c r="G795" s="30"/>
      <c r="H795" s="30"/>
      <c r="I795" s="30"/>
      <c r="J795" s="30"/>
      <c r="K795" s="30"/>
      <c r="L795" s="30"/>
      <c r="M795" s="30"/>
      <c r="N795" s="338"/>
    </row>
    <row r="796" spans="1:14">
      <c r="A796" s="337"/>
      <c r="B796" s="30"/>
      <c r="C796" s="30"/>
      <c r="D796" s="30"/>
      <c r="E796" s="30"/>
      <c r="F796" s="30"/>
      <c r="G796" s="30"/>
      <c r="H796" s="30"/>
      <c r="I796" s="30"/>
      <c r="J796" s="30"/>
      <c r="K796" s="30"/>
      <c r="L796" s="30"/>
      <c r="M796" s="30"/>
      <c r="N796" s="338"/>
    </row>
    <row r="797" spans="1:14">
      <c r="A797" s="337"/>
      <c r="B797" s="30"/>
      <c r="C797" s="30"/>
      <c r="D797" s="30"/>
      <c r="E797" s="30"/>
      <c r="F797" s="30"/>
      <c r="G797" s="30"/>
      <c r="H797" s="30"/>
      <c r="I797" s="30"/>
      <c r="J797" s="30"/>
      <c r="K797" s="30"/>
      <c r="L797" s="30"/>
      <c r="M797" s="30"/>
      <c r="N797" s="338"/>
    </row>
    <row r="798" spans="1:14">
      <c r="A798" s="337"/>
      <c r="B798" s="30"/>
      <c r="C798" s="30"/>
      <c r="D798" s="30"/>
      <c r="E798" s="30"/>
      <c r="F798" s="30"/>
      <c r="G798" s="30"/>
      <c r="H798" s="30"/>
      <c r="I798" s="30"/>
      <c r="J798" s="30"/>
      <c r="K798" s="30"/>
      <c r="L798" s="30"/>
      <c r="M798" s="30"/>
      <c r="N798" s="338"/>
    </row>
    <row r="799" spans="1:14">
      <c r="A799" s="337"/>
      <c r="B799" s="30"/>
      <c r="C799" s="30"/>
      <c r="D799" s="30"/>
      <c r="E799" s="30"/>
      <c r="F799" s="30"/>
      <c r="G799" s="30"/>
      <c r="H799" s="30"/>
      <c r="I799" s="30"/>
      <c r="J799" s="30"/>
      <c r="K799" s="30"/>
      <c r="L799" s="30"/>
      <c r="M799" s="30"/>
      <c r="N799" s="338"/>
    </row>
    <row r="800" spans="1:14">
      <c r="A800" s="337"/>
      <c r="B800" s="30"/>
      <c r="C800" s="30"/>
      <c r="D800" s="30"/>
      <c r="E800" s="30"/>
      <c r="F800" s="30"/>
      <c r="G800" s="30"/>
      <c r="H800" s="30"/>
      <c r="I800" s="30"/>
      <c r="J800" s="30"/>
      <c r="K800" s="30"/>
      <c r="L800" s="30"/>
      <c r="M800" s="30"/>
      <c r="N800" s="338"/>
    </row>
    <row r="801" spans="1:14">
      <c r="A801" s="337"/>
      <c r="B801" s="30"/>
      <c r="C801" s="30"/>
      <c r="D801" s="30"/>
      <c r="E801" s="30"/>
      <c r="F801" s="30"/>
      <c r="G801" s="30"/>
      <c r="H801" s="30"/>
      <c r="I801" s="30"/>
      <c r="J801" s="30"/>
      <c r="K801" s="30"/>
      <c r="L801" s="30"/>
      <c r="M801" s="30"/>
      <c r="N801" s="338"/>
    </row>
    <row r="802" spans="1:14">
      <c r="A802" s="337"/>
      <c r="B802" s="30"/>
      <c r="C802" s="30"/>
      <c r="D802" s="30"/>
      <c r="E802" s="30"/>
      <c r="F802" s="30"/>
      <c r="G802" s="30"/>
      <c r="H802" s="30"/>
      <c r="I802" s="30"/>
      <c r="J802" s="30"/>
      <c r="K802" s="30"/>
      <c r="L802" s="30"/>
      <c r="M802" s="30"/>
      <c r="N802" s="338"/>
    </row>
    <row r="803" spans="1:14">
      <c r="A803" s="337"/>
      <c r="B803" s="30"/>
      <c r="C803" s="30"/>
      <c r="D803" s="30"/>
      <c r="E803" s="30"/>
      <c r="F803" s="30"/>
      <c r="G803" s="30"/>
      <c r="H803" s="30"/>
      <c r="I803" s="30"/>
      <c r="J803" s="30"/>
      <c r="K803" s="30"/>
      <c r="L803" s="30"/>
      <c r="M803" s="30"/>
      <c r="N803" s="338"/>
    </row>
    <row r="804" spans="1:14">
      <c r="A804" s="337"/>
      <c r="B804" s="30"/>
      <c r="C804" s="30"/>
      <c r="D804" s="30"/>
      <c r="E804" s="30"/>
      <c r="F804" s="30"/>
      <c r="G804" s="30"/>
      <c r="H804" s="30"/>
      <c r="I804" s="30"/>
      <c r="J804" s="30"/>
      <c r="K804" s="30"/>
      <c r="L804" s="30"/>
      <c r="M804" s="30"/>
      <c r="N804" s="338"/>
    </row>
    <row r="805" spans="1:14">
      <c r="A805" s="337"/>
      <c r="B805" s="30"/>
      <c r="C805" s="30"/>
      <c r="D805" s="30"/>
      <c r="E805" s="30"/>
      <c r="F805" s="30"/>
      <c r="G805" s="30"/>
      <c r="H805" s="30"/>
      <c r="I805" s="30"/>
      <c r="J805" s="30"/>
      <c r="K805" s="30"/>
      <c r="L805" s="30"/>
      <c r="M805" s="30"/>
      <c r="N805" s="338"/>
    </row>
    <row r="806" spans="1:14">
      <c r="A806" s="337"/>
      <c r="B806" s="30"/>
      <c r="C806" s="30"/>
      <c r="D806" s="30"/>
      <c r="E806" s="30"/>
      <c r="F806" s="30"/>
      <c r="G806" s="30"/>
      <c r="H806" s="30"/>
      <c r="I806" s="30"/>
      <c r="J806" s="30"/>
      <c r="K806" s="30"/>
      <c r="L806" s="30"/>
      <c r="M806" s="30"/>
      <c r="N806" s="338"/>
    </row>
    <row r="807" spans="1:14">
      <c r="A807" s="337"/>
      <c r="B807" s="30"/>
      <c r="C807" s="30"/>
      <c r="D807" s="30"/>
      <c r="E807" s="30"/>
      <c r="F807" s="30"/>
      <c r="G807" s="30"/>
      <c r="H807" s="30"/>
      <c r="I807" s="30"/>
      <c r="J807" s="30"/>
      <c r="K807" s="30"/>
      <c r="L807" s="30"/>
      <c r="M807" s="30"/>
      <c r="N807" s="338"/>
    </row>
    <row r="808" spans="1:14">
      <c r="A808" s="337"/>
      <c r="B808" s="30"/>
      <c r="C808" s="30"/>
      <c r="D808" s="30"/>
      <c r="E808" s="30"/>
      <c r="F808" s="30"/>
      <c r="G808" s="30"/>
      <c r="H808" s="30"/>
      <c r="I808" s="30"/>
      <c r="J808" s="30"/>
      <c r="K808" s="30"/>
      <c r="L808" s="30"/>
      <c r="M808" s="30"/>
      <c r="N808" s="338"/>
    </row>
    <row r="809" spans="1:14">
      <c r="A809" s="337"/>
      <c r="B809" s="30"/>
      <c r="C809" s="30"/>
      <c r="D809" s="30"/>
      <c r="E809" s="30"/>
      <c r="F809" s="30"/>
      <c r="G809" s="30"/>
      <c r="H809" s="30"/>
      <c r="I809" s="30"/>
      <c r="J809" s="30"/>
      <c r="K809" s="30"/>
      <c r="L809" s="30"/>
      <c r="M809" s="30"/>
      <c r="N809" s="338"/>
    </row>
    <row r="810" spans="1:14" ht="13.8" customHeight="1" thickBot="1">
      <c r="A810" s="337"/>
      <c r="B810" s="30"/>
      <c r="C810" s="30"/>
      <c r="D810" s="30"/>
      <c r="E810" s="30"/>
      <c r="F810" s="30"/>
      <c r="G810" s="30"/>
      <c r="H810" s="30"/>
      <c r="I810" s="30"/>
      <c r="J810" s="30"/>
      <c r="K810" s="30"/>
      <c r="L810" s="30"/>
      <c r="M810" s="30"/>
      <c r="N810" s="338"/>
    </row>
    <row r="811" spans="1:14" ht="13.8" customHeight="1" thickTop="1">
      <c r="A811" s="337"/>
      <c r="B811" s="502" t="s">
        <v>980</v>
      </c>
      <c r="C811" s="503"/>
      <c r="D811" s="503"/>
      <c r="E811" s="503"/>
      <c r="F811" s="503"/>
      <c r="G811" s="503"/>
      <c r="H811" s="503"/>
      <c r="I811" s="503"/>
      <c r="J811" s="503"/>
      <c r="K811" s="503"/>
      <c r="L811" s="503"/>
      <c r="M811" s="504"/>
      <c r="N811" s="338"/>
    </row>
    <row r="812" spans="1:14" ht="13.8" customHeight="1">
      <c r="A812" s="337"/>
      <c r="B812" s="505"/>
      <c r="C812" s="506"/>
      <c r="D812" s="506"/>
      <c r="E812" s="506"/>
      <c r="F812" s="506"/>
      <c r="G812" s="506"/>
      <c r="H812" s="506"/>
      <c r="I812" s="506"/>
      <c r="J812" s="506"/>
      <c r="K812" s="506"/>
      <c r="L812" s="506"/>
      <c r="M812" s="507"/>
      <c r="N812" s="338"/>
    </row>
    <row r="813" spans="1:14" ht="13.8" customHeight="1" thickBot="1">
      <c r="A813" s="337"/>
      <c r="B813" s="508"/>
      <c r="C813" s="509"/>
      <c r="D813" s="509"/>
      <c r="E813" s="509"/>
      <c r="F813" s="509"/>
      <c r="G813" s="509"/>
      <c r="H813" s="509"/>
      <c r="I813" s="509"/>
      <c r="J813" s="509"/>
      <c r="K813" s="509"/>
      <c r="L813" s="509"/>
      <c r="M813" s="510"/>
      <c r="N813" s="338"/>
    </row>
    <row r="814" spans="1:14" ht="13.8" customHeight="1" thickTop="1">
      <c r="A814" s="337"/>
      <c r="B814" s="351"/>
      <c r="C814" s="351"/>
      <c r="D814" s="351"/>
      <c r="E814" s="351"/>
      <c r="F814" s="351"/>
      <c r="G814" s="351"/>
      <c r="H814" s="351"/>
      <c r="I814" s="351"/>
      <c r="J814" s="351"/>
      <c r="K814" s="351"/>
      <c r="L814" s="351"/>
      <c r="M814" s="351"/>
      <c r="N814" s="338"/>
    </row>
    <row r="815" spans="1:14" ht="13.8" customHeight="1">
      <c r="A815" s="337"/>
      <c r="B815" s="498" t="s">
        <v>979</v>
      </c>
      <c r="C815" s="499"/>
      <c r="D815" s="499"/>
      <c r="E815" s="499"/>
      <c r="F815" s="499"/>
      <c r="G815" s="30"/>
      <c r="H815" s="30"/>
      <c r="I815" s="500" t="s">
        <v>978</v>
      </c>
      <c r="J815" s="500"/>
      <c r="K815" s="500"/>
      <c r="L815" s="500"/>
      <c r="M815" s="500"/>
      <c r="N815" s="338"/>
    </row>
    <row r="816" spans="1:14">
      <c r="A816" s="337"/>
      <c r="B816" s="499"/>
      <c r="C816" s="499"/>
      <c r="D816" s="499"/>
      <c r="E816" s="499"/>
      <c r="F816" s="499"/>
      <c r="G816" s="30"/>
      <c r="H816" s="30"/>
      <c r="I816" s="500"/>
      <c r="J816" s="500"/>
      <c r="K816" s="500"/>
      <c r="L816" s="500"/>
      <c r="M816" s="500"/>
      <c r="N816" s="338"/>
    </row>
    <row r="817" spans="1:74">
      <c r="A817" s="337"/>
      <c r="B817" s="499"/>
      <c r="C817" s="499"/>
      <c r="D817" s="499"/>
      <c r="E817" s="499"/>
      <c r="F817" s="499"/>
      <c r="G817" s="501" t="s">
        <v>638</v>
      </c>
      <c r="H817" s="501"/>
      <c r="I817" s="500"/>
      <c r="J817" s="500"/>
      <c r="K817" s="500"/>
      <c r="L817" s="500"/>
      <c r="M817" s="500"/>
      <c r="N817" s="338"/>
    </row>
    <row r="818" spans="1:74">
      <c r="A818" s="337"/>
      <c r="B818" s="499"/>
      <c r="C818" s="499"/>
      <c r="D818" s="499"/>
      <c r="E818" s="499"/>
      <c r="F818" s="499"/>
      <c r="G818" s="501"/>
      <c r="H818" s="501"/>
      <c r="I818" s="500"/>
      <c r="J818" s="500"/>
      <c r="K818" s="500"/>
      <c r="L818" s="500"/>
      <c r="M818" s="500"/>
      <c r="N818" s="338"/>
    </row>
    <row r="819" spans="1:74">
      <c r="A819" s="337"/>
      <c r="B819" s="499"/>
      <c r="C819" s="499"/>
      <c r="D819" s="499"/>
      <c r="E819" s="499"/>
      <c r="F819" s="499"/>
      <c r="G819" s="501"/>
      <c r="H819" s="501"/>
      <c r="I819" s="500"/>
      <c r="J819" s="500"/>
      <c r="K819" s="500"/>
      <c r="L819" s="500"/>
      <c r="M819" s="500"/>
      <c r="N819" s="338"/>
    </row>
    <row r="820" spans="1:74">
      <c r="A820" s="337"/>
      <c r="B820" s="30"/>
      <c r="C820" s="30"/>
      <c r="D820" s="30"/>
      <c r="E820" s="30"/>
      <c r="F820" s="30"/>
      <c r="G820" s="30"/>
      <c r="H820" s="30"/>
      <c r="I820" s="30"/>
      <c r="J820" s="30"/>
      <c r="K820" s="30"/>
      <c r="L820" s="30"/>
      <c r="M820" s="30"/>
      <c r="N820" s="338"/>
    </row>
    <row r="821" spans="1:74">
      <c r="A821" s="337"/>
      <c r="B821" s="30"/>
      <c r="C821" s="30"/>
      <c r="D821" s="30"/>
      <c r="E821" s="30"/>
      <c r="F821" s="30"/>
      <c r="G821" s="30"/>
      <c r="H821" s="30"/>
      <c r="I821" s="30"/>
      <c r="J821" s="30"/>
      <c r="K821" s="30"/>
      <c r="L821" s="30"/>
      <c r="M821" s="30"/>
      <c r="N821" s="338"/>
    </row>
    <row r="822" spans="1:74">
      <c r="A822" s="337"/>
      <c r="B822" s="30"/>
      <c r="C822" s="30"/>
      <c r="D822" s="30"/>
      <c r="E822" s="30"/>
      <c r="F822" s="30"/>
      <c r="G822" s="30"/>
      <c r="H822" s="30"/>
      <c r="I822" s="30"/>
      <c r="J822" s="30"/>
      <c r="K822" s="30"/>
      <c r="L822" s="30"/>
      <c r="M822" s="30"/>
      <c r="N822" s="338"/>
    </row>
    <row r="823" spans="1:74">
      <c r="A823" s="337"/>
      <c r="B823" s="30"/>
      <c r="C823" s="30"/>
      <c r="D823" s="30"/>
      <c r="E823" s="30"/>
      <c r="F823" s="30"/>
      <c r="G823" s="30"/>
      <c r="H823" s="30"/>
      <c r="I823" s="30"/>
      <c r="J823" s="30"/>
      <c r="K823" s="30"/>
      <c r="L823" s="30"/>
      <c r="M823" s="30"/>
      <c r="N823" s="338"/>
    </row>
    <row r="824" spans="1:74">
      <c r="A824" s="339"/>
      <c r="B824" s="340"/>
      <c r="C824" s="340"/>
      <c r="D824" s="340"/>
      <c r="E824" s="340"/>
      <c r="F824" s="340"/>
      <c r="G824" s="340"/>
      <c r="H824" s="340"/>
      <c r="I824" s="340"/>
      <c r="J824" s="340"/>
      <c r="K824" s="340"/>
      <c r="L824" s="340"/>
      <c r="M824" s="340"/>
      <c r="N824" s="341"/>
    </row>
    <row r="825" spans="1:74" ht="30" customHeight="1">
      <c r="A825" s="349" t="s">
        <v>1158</v>
      </c>
      <c r="B825" s="519" t="s">
        <v>459</v>
      </c>
      <c r="C825" s="519"/>
      <c r="D825" s="519"/>
      <c r="E825" s="519"/>
      <c r="F825" s="519"/>
      <c r="G825" s="519"/>
      <c r="H825" s="519"/>
      <c r="I825" s="519"/>
      <c r="J825" s="519"/>
      <c r="K825" s="519"/>
      <c r="L825" s="519"/>
      <c r="M825" s="199"/>
      <c r="N825" s="201" t="s">
        <v>1159</v>
      </c>
      <c r="O825" s="350"/>
    </row>
    <row r="826" spans="1:74">
      <c r="A826" s="329"/>
      <c r="B826" s="119"/>
      <c r="C826" s="119"/>
      <c r="D826" s="119"/>
      <c r="E826" s="119"/>
      <c r="F826" s="119"/>
      <c r="G826" s="119"/>
      <c r="H826" s="119"/>
      <c r="I826" s="119"/>
      <c r="J826" s="119"/>
      <c r="K826" s="119"/>
      <c r="L826" s="119"/>
      <c r="M826" s="119"/>
      <c r="N826" s="330"/>
      <c r="BT826" s="2" t="str">
        <f t="shared" ref="BT826" si="17">CONCATENATE(BW826,BX826)</f>
        <v/>
      </c>
      <c r="BV826" s="49" t="s">
        <v>3</v>
      </c>
    </row>
    <row r="827" spans="1:74">
      <c r="A827" s="329"/>
      <c r="B827" s="119"/>
      <c r="C827" s="119"/>
      <c r="D827" s="119"/>
      <c r="E827" s="119"/>
      <c r="F827" s="119"/>
      <c r="G827" s="119"/>
      <c r="H827" s="119"/>
      <c r="I827" s="119"/>
      <c r="J827" s="119"/>
      <c r="K827" s="119"/>
      <c r="L827" s="119"/>
      <c r="M827" s="119"/>
      <c r="N827" s="330"/>
    </row>
    <row r="828" spans="1:74">
      <c r="A828" s="329"/>
      <c r="B828" s="119"/>
      <c r="C828" s="119"/>
      <c r="D828" s="119"/>
      <c r="E828" s="119"/>
      <c r="F828" s="119"/>
      <c r="G828" s="119"/>
      <c r="H828" s="119"/>
      <c r="I828" s="119"/>
      <c r="J828" s="119"/>
      <c r="K828" s="119"/>
      <c r="L828" s="119"/>
      <c r="M828" s="119"/>
      <c r="N828" s="330"/>
    </row>
    <row r="829" spans="1:74">
      <c r="A829" s="329"/>
      <c r="B829" s="119"/>
      <c r="C829" s="119"/>
      <c r="D829" s="119"/>
      <c r="E829" s="119"/>
      <c r="F829" s="119"/>
      <c r="G829" s="119"/>
      <c r="H829" s="119"/>
      <c r="I829" s="119"/>
      <c r="J829" s="119"/>
      <c r="K829" s="119"/>
      <c r="L829" s="119"/>
      <c r="M829" s="119"/>
      <c r="N829" s="330"/>
      <c r="BT829" s="2" t="str">
        <f t="shared" ref="BT829" si="18">CONCATENATE(BW829,BX829)</f>
        <v/>
      </c>
      <c r="BV829" s="49" t="s">
        <v>3</v>
      </c>
    </row>
    <row r="830" spans="1:74">
      <c r="A830" s="329"/>
      <c r="B830" s="119"/>
      <c r="C830" s="119"/>
      <c r="D830" s="119"/>
      <c r="E830" s="119"/>
      <c r="F830" s="119"/>
      <c r="G830" s="119"/>
      <c r="H830" s="119"/>
      <c r="I830" s="119"/>
      <c r="J830" s="119"/>
      <c r="K830" s="119"/>
      <c r="L830" s="119"/>
      <c r="M830" s="119"/>
      <c r="N830" s="330"/>
    </row>
    <row r="831" spans="1:74">
      <c r="A831" s="329"/>
      <c r="B831" s="119"/>
      <c r="C831" s="119"/>
      <c r="D831" s="119"/>
      <c r="E831" s="119"/>
      <c r="F831" s="119"/>
      <c r="G831" s="119"/>
      <c r="H831" s="119"/>
      <c r="I831" s="119"/>
      <c r="J831" s="119"/>
      <c r="K831" s="119"/>
      <c r="L831" s="119"/>
      <c r="M831" s="119"/>
      <c r="N831" s="330"/>
    </row>
    <row r="832" spans="1:74">
      <c r="A832" s="329"/>
      <c r="B832" s="119"/>
      <c r="C832" s="119"/>
      <c r="D832" s="119"/>
      <c r="E832" s="119"/>
      <c r="F832" s="119"/>
      <c r="G832" s="119"/>
      <c r="H832" s="119"/>
      <c r="I832" s="119"/>
      <c r="J832" s="119"/>
      <c r="K832" s="119"/>
      <c r="L832" s="119"/>
      <c r="M832" s="119"/>
      <c r="N832" s="330"/>
      <c r="BV832" s="49" t="s">
        <v>3</v>
      </c>
    </row>
    <row r="833" spans="1:74">
      <c r="A833" s="329"/>
      <c r="B833" s="119"/>
      <c r="C833" s="119"/>
      <c r="D833" s="119"/>
      <c r="E833" s="119"/>
      <c r="F833" s="119"/>
      <c r="G833" s="119"/>
      <c r="H833" s="119"/>
      <c r="I833" s="119"/>
      <c r="J833" s="119"/>
      <c r="K833" s="119"/>
      <c r="L833" s="119"/>
      <c r="M833" s="119"/>
      <c r="N833" s="330"/>
    </row>
    <row r="834" spans="1:74">
      <c r="A834" s="329"/>
      <c r="B834" s="119"/>
      <c r="C834" s="119"/>
      <c r="D834" s="119"/>
      <c r="E834" s="119"/>
      <c r="F834" s="119"/>
      <c r="G834" s="119"/>
      <c r="H834" s="119"/>
      <c r="I834" s="119"/>
      <c r="J834" s="119"/>
      <c r="K834" s="119"/>
      <c r="L834" s="119"/>
      <c r="M834" s="119"/>
      <c r="N834" s="330"/>
    </row>
    <row r="835" spans="1:74">
      <c r="A835" s="326"/>
      <c r="B835" s="328"/>
      <c r="C835" s="328"/>
      <c r="D835" s="328"/>
      <c r="E835" s="328"/>
      <c r="F835" s="328"/>
      <c r="G835" s="328"/>
      <c r="H835" s="328"/>
      <c r="I835" s="328"/>
      <c r="J835" s="328"/>
      <c r="K835" s="328"/>
      <c r="L835" s="328"/>
      <c r="M835" s="328"/>
      <c r="N835" s="327"/>
    </row>
    <row r="836" spans="1:74">
      <c r="A836" s="326"/>
      <c r="B836" s="328"/>
      <c r="C836" s="328"/>
      <c r="D836" s="328"/>
      <c r="E836" s="328"/>
      <c r="F836" s="328"/>
      <c r="G836" s="328"/>
      <c r="H836" s="328"/>
      <c r="I836" s="328"/>
      <c r="J836" s="328"/>
      <c r="K836" s="328"/>
      <c r="L836" s="328"/>
      <c r="M836" s="328"/>
      <c r="N836" s="327"/>
      <c r="BV836" s="49" t="s">
        <v>3</v>
      </c>
    </row>
    <row r="837" spans="1:74">
      <c r="A837" s="326"/>
      <c r="B837" s="328"/>
      <c r="C837" s="328"/>
      <c r="D837" s="328"/>
      <c r="E837" s="328"/>
      <c r="F837" s="328"/>
      <c r="G837" s="328"/>
      <c r="H837" s="328"/>
      <c r="I837" s="328"/>
      <c r="J837" s="328"/>
      <c r="K837" s="328"/>
      <c r="L837" s="328"/>
      <c r="M837" s="328"/>
      <c r="N837" s="327"/>
    </row>
    <row r="838" spans="1:74">
      <c r="A838" s="326"/>
      <c r="B838" s="328"/>
      <c r="C838" s="328"/>
      <c r="D838" s="328"/>
      <c r="E838" s="328"/>
      <c r="F838" s="328"/>
      <c r="G838" s="328"/>
      <c r="H838" s="328"/>
      <c r="I838" s="328"/>
      <c r="J838" s="328"/>
      <c r="K838" s="328"/>
      <c r="L838" s="328"/>
      <c r="M838" s="328"/>
      <c r="N838" s="327"/>
    </row>
    <row r="839" spans="1:74">
      <c r="A839" s="326"/>
      <c r="B839" s="328"/>
      <c r="C839" s="328"/>
      <c r="D839" s="328"/>
      <c r="E839" s="328"/>
      <c r="F839" s="328"/>
      <c r="G839" s="328"/>
      <c r="H839" s="328"/>
      <c r="I839" s="328"/>
      <c r="J839" s="328"/>
      <c r="K839" s="328"/>
      <c r="L839" s="328"/>
      <c r="M839" s="328"/>
      <c r="N839" s="327"/>
      <c r="BV839" s="49" t="s">
        <v>3</v>
      </c>
    </row>
    <row r="840" spans="1:74">
      <c r="A840" s="326"/>
      <c r="B840" s="328"/>
      <c r="C840" s="328"/>
      <c r="D840" s="328"/>
      <c r="E840" s="328"/>
      <c r="F840" s="328"/>
      <c r="G840" s="328"/>
      <c r="H840" s="328"/>
      <c r="I840" s="328"/>
      <c r="J840" s="328"/>
      <c r="K840" s="328"/>
      <c r="L840" s="328"/>
      <c r="M840" s="328"/>
      <c r="N840" s="327"/>
    </row>
    <row r="841" spans="1:74">
      <c r="A841" s="326"/>
      <c r="B841" s="328"/>
      <c r="C841" s="328"/>
      <c r="D841" s="328"/>
      <c r="E841" s="328"/>
      <c r="F841" s="328"/>
      <c r="G841" s="328"/>
      <c r="H841" s="328"/>
      <c r="I841" s="328"/>
      <c r="J841" s="328"/>
      <c r="K841" s="328"/>
      <c r="L841" s="328"/>
      <c r="M841" s="328"/>
      <c r="N841" s="327"/>
    </row>
    <row r="842" spans="1:74">
      <c r="A842" s="326"/>
      <c r="B842" s="328"/>
      <c r="C842" s="328"/>
      <c r="D842" s="328"/>
      <c r="E842" s="328"/>
      <c r="F842" s="328"/>
      <c r="G842" s="328"/>
      <c r="H842" s="328"/>
      <c r="I842" s="328"/>
      <c r="J842" s="328"/>
      <c r="K842" s="328"/>
      <c r="L842" s="328"/>
      <c r="M842" s="328"/>
      <c r="N842" s="327"/>
      <c r="BV842" s="49" t="s">
        <v>3</v>
      </c>
    </row>
    <row r="843" spans="1:74">
      <c r="A843" s="326"/>
      <c r="B843" s="328"/>
      <c r="C843" s="328"/>
      <c r="D843" s="328"/>
      <c r="E843" s="328"/>
      <c r="F843" s="328"/>
      <c r="G843" s="328"/>
      <c r="H843" s="328"/>
      <c r="I843" s="328"/>
      <c r="J843" s="328"/>
      <c r="K843" s="328"/>
      <c r="L843" s="328"/>
      <c r="M843" s="328"/>
      <c r="N843" s="327"/>
    </row>
    <row r="844" spans="1:74">
      <c r="A844" s="337"/>
      <c r="B844" s="30"/>
      <c r="C844" s="30"/>
      <c r="D844" s="30"/>
      <c r="E844" s="30"/>
      <c r="F844" s="30"/>
      <c r="G844" s="30"/>
      <c r="H844" s="30"/>
      <c r="I844" s="30"/>
      <c r="J844" s="30"/>
      <c r="K844" s="30"/>
      <c r="L844" s="30"/>
      <c r="M844" s="30"/>
      <c r="N844" s="338"/>
    </row>
    <row r="845" spans="1:74">
      <c r="A845" s="337"/>
      <c r="B845" s="30"/>
      <c r="C845" s="30"/>
      <c r="D845" s="30"/>
      <c r="E845" s="30"/>
      <c r="F845" s="30"/>
      <c r="G845" s="30"/>
      <c r="H845" s="30"/>
      <c r="I845" s="30"/>
      <c r="J845" s="30"/>
      <c r="K845" s="30"/>
      <c r="L845" s="30"/>
      <c r="M845" s="30"/>
      <c r="N845" s="338"/>
      <c r="BV845" s="49" t="s">
        <v>3</v>
      </c>
    </row>
    <row r="846" spans="1:74">
      <c r="A846" s="337"/>
      <c r="B846" s="30"/>
      <c r="C846" s="30"/>
      <c r="D846" s="30"/>
      <c r="E846" s="30"/>
      <c r="F846" s="30"/>
      <c r="G846" s="30"/>
      <c r="H846" s="30"/>
      <c r="I846" s="30"/>
      <c r="J846" s="30"/>
      <c r="K846" s="30"/>
      <c r="L846" s="30"/>
      <c r="M846" s="30"/>
      <c r="N846" s="338"/>
    </row>
    <row r="847" spans="1:74">
      <c r="A847" s="337"/>
      <c r="B847" s="30"/>
      <c r="C847" s="30"/>
      <c r="D847" s="30"/>
      <c r="E847" s="30"/>
      <c r="F847" s="30"/>
      <c r="G847" s="30"/>
      <c r="H847" s="30"/>
      <c r="I847" s="30"/>
      <c r="J847" s="30"/>
      <c r="K847" s="30"/>
      <c r="L847" s="30"/>
      <c r="M847" s="30"/>
      <c r="N847" s="338"/>
    </row>
    <row r="848" spans="1:74">
      <c r="A848" s="337"/>
      <c r="B848" s="30"/>
      <c r="C848" s="30"/>
      <c r="D848" s="30"/>
      <c r="E848" s="30"/>
      <c r="F848" s="30"/>
      <c r="G848" s="30"/>
      <c r="H848" s="30"/>
      <c r="I848" s="30"/>
      <c r="J848" s="30"/>
      <c r="K848" s="30"/>
      <c r="L848" s="30"/>
      <c r="M848" s="30"/>
      <c r="N848" s="338"/>
    </row>
    <row r="849" spans="1:14">
      <c r="A849" s="329"/>
      <c r="B849" s="119"/>
      <c r="C849" s="119"/>
      <c r="D849" s="119"/>
      <c r="E849" s="119"/>
      <c r="F849" s="119"/>
      <c r="G849" s="119"/>
      <c r="H849" s="119"/>
      <c r="I849" s="119"/>
      <c r="J849" s="119"/>
      <c r="K849" s="119"/>
      <c r="L849" s="119"/>
      <c r="M849" s="119"/>
      <c r="N849" s="330"/>
    </row>
    <row r="850" spans="1:14">
      <c r="A850" s="329"/>
      <c r="B850" s="119"/>
      <c r="C850" s="119"/>
      <c r="D850" s="119"/>
      <c r="E850" s="119"/>
      <c r="F850" s="119"/>
      <c r="G850" s="119"/>
      <c r="H850" s="119"/>
      <c r="I850" s="119"/>
      <c r="J850" s="119"/>
      <c r="K850" s="119"/>
      <c r="L850" s="119"/>
      <c r="M850" s="119"/>
      <c r="N850" s="330"/>
    </row>
    <row r="851" spans="1:14">
      <c r="A851" s="329"/>
      <c r="B851" s="119"/>
      <c r="C851" s="119"/>
      <c r="D851" s="119"/>
      <c r="E851" s="119"/>
      <c r="F851" s="119"/>
      <c r="G851" s="119"/>
      <c r="H851" s="119"/>
      <c r="I851" s="119"/>
      <c r="J851" s="119"/>
      <c r="K851" s="119"/>
      <c r="L851" s="119"/>
      <c r="M851" s="119"/>
      <c r="N851" s="330"/>
    </row>
    <row r="852" spans="1:14">
      <c r="A852" s="329"/>
      <c r="B852" s="119"/>
      <c r="C852" s="119"/>
      <c r="D852" s="119"/>
      <c r="E852" s="119"/>
      <c r="F852" s="119"/>
      <c r="G852" s="119"/>
      <c r="H852" s="119"/>
      <c r="I852" s="119"/>
      <c r="J852" s="119"/>
      <c r="K852" s="119"/>
      <c r="L852" s="119"/>
      <c r="M852" s="119"/>
      <c r="N852" s="330"/>
    </row>
    <row r="853" spans="1:14">
      <c r="A853" s="329"/>
      <c r="B853" s="119"/>
      <c r="C853" s="119"/>
      <c r="D853" s="119"/>
      <c r="E853" s="119"/>
      <c r="F853" s="119"/>
      <c r="G853" s="119"/>
      <c r="H853" s="119"/>
      <c r="I853" s="119"/>
      <c r="J853" s="119"/>
      <c r="K853" s="119"/>
      <c r="L853" s="119"/>
      <c r="M853" s="119"/>
      <c r="N853" s="330"/>
    </row>
    <row r="854" spans="1:14">
      <c r="A854" s="329"/>
      <c r="B854" s="119"/>
      <c r="C854" s="119"/>
      <c r="D854" s="119"/>
      <c r="E854" s="119"/>
      <c r="F854" s="119"/>
      <c r="G854" s="119"/>
      <c r="H854" s="119"/>
      <c r="I854" s="119"/>
      <c r="J854" s="119"/>
      <c r="K854" s="119"/>
      <c r="L854" s="119"/>
      <c r="M854" s="119"/>
      <c r="N854" s="330"/>
    </row>
    <row r="855" spans="1:14">
      <c r="A855" s="329"/>
      <c r="B855" s="119"/>
      <c r="C855" s="119"/>
      <c r="D855" s="119"/>
      <c r="E855" s="119"/>
      <c r="F855" s="119"/>
      <c r="G855" s="119"/>
      <c r="H855" s="119"/>
      <c r="I855" s="119"/>
      <c r="J855" s="119"/>
      <c r="K855" s="119"/>
      <c r="L855" s="119"/>
      <c r="M855" s="119"/>
      <c r="N855" s="330"/>
    </row>
    <row r="856" spans="1:14">
      <c r="A856" s="329"/>
      <c r="B856" s="119"/>
      <c r="C856" s="119"/>
      <c r="D856" s="119"/>
      <c r="E856" s="119"/>
      <c r="F856" s="119"/>
      <c r="G856" s="119"/>
      <c r="H856" s="119"/>
      <c r="I856" s="119"/>
      <c r="J856" s="119"/>
      <c r="K856" s="119"/>
      <c r="L856" s="119"/>
      <c r="M856" s="119"/>
      <c r="N856" s="330"/>
    </row>
    <row r="857" spans="1:14">
      <c r="A857" s="329"/>
      <c r="B857" s="119"/>
      <c r="C857" s="119"/>
      <c r="D857" s="119"/>
      <c r="E857" s="119"/>
      <c r="F857" s="119"/>
      <c r="G857" s="119"/>
      <c r="H857" s="119"/>
      <c r="I857" s="119"/>
      <c r="J857" s="119"/>
      <c r="K857" s="119"/>
      <c r="L857" s="119"/>
      <c r="M857" s="119"/>
      <c r="N857" s="330"/>
    </row>
    <row r="858" spans="1:14">
      <c r="A858" s="329"/>
      <c r="B858" s="119"/>
      <c r="C858" s="119"/>
      <c r="D858" s="119"/>
      <c r="E858" s="119"/>
      <c r="F858" s="119"/>
      <c r="G858" s="119"/>
      <c r="H858" s="119"/>
      <c r="I858" s="119"/>
      <c r="J858" s="119"/>
      <c r="K858" s="119"/>
      <c r="L858" s="119"/>
      <c r="M858" s="119"/>
      <c r="N858" s="330"/>
    </row>
    <row r="859" spans="1:14">
      <c r="A859" s="329"/>
      <c r="B859" s="119"/>
      <c r="C859" s="119"/>
      <c r="D859" s="119"/>
      <c r="E859" s="119"/>
      <c r="F859" s="119"/>
      <c r="G859" s="119"/>
      <c r="H859" s="119"/>
      <c r="I859" s="119"/>
      <c r="J859" s="119"/>
      <c r="K859" s="119"/>
      <c r="L859" s="119"/>
      <c r="M859" s="119"/>
      <c r="N859" s="330"/>
    </row>
    <row r="860" spans="1:14">
      <c r="A860" s="329"/>
      <c r="B860" s="119"/>
      <c r="C860" s="119"/>
      <c r="D860" s="119"/>
      <c r="E860" s="119"/>
      <c r="F860" s="119"/>
      <c r="G860" s="119"/>
      <c r="H860" s="119"/>
      <c r="I860" s="119"/>
      <c r="J860" s="119"/>
      <c r="K860" s="119"/>
      <c r="L860" s="119"/>
      <c r="M860" s="119"/>
      <c r="N860" s="330"/>
    </row>
    <row r="861" spans="1:14">
      <c r="A861" s="329"/>
      <c r="B861" s="119"/>
      <c r="C861" s="119"/>
      <c r="D861" s="119"/>
      <c r="E861" s="119"/>
      <c r="F861" s="119"/>
      <c r="G861" s="119"/>
      <c r="H861" s="119"/>
      <c r="I861" s="119"/>
      <c r="J861" s="119"/>
      <c r="K861" s="119"/>
      <c r="L861" s="119"/>
      <c r="M861" s="119"/>
      <c r="N861" s="330"/>
    </row>
    <row r="862" spans="1:14">
      <c r="A862" s="329"/>
      <c r="B862" s="119"/>
      <c r="C862" s="119"/>
      <c r="D862" s="119"/>
      <c r="E862" s="119"/>
      <c r="F862" s="119"/>
      <c r="G862" s="119"/>
      <c r="H862" s="119"/>
      <c r="I862" s="119"/>
      <c r="J862" s="119"/>
      <c r="K862" s="119"/>
      <c r="L862" s="119"/>
      <c r="M862" s="119"/>
      <c r="N862" s="330"/>
    </row>
    <row r="863" spans="1:14">
      <c r="A863" s="329"/>
      <c r="B863" s="119"/>
      <c r="C863" s="119"/>
      <c r="D863" s="119"/>
      <c r="E863" s="119"/>
      <c r="F863" s="119"/>
      <c r="G863" s="119"/>
      <c r="H863" s="119"/>
      <c r="I863" s="119"/>
      <c r="J863" s="119"/>
      <c r="K863" s="119"/>
      <c r="L863" s="119"/>
      <c r="M863" s="119"/>
      <c r="N863" s="330"/>
    </row>
    <row r="864" spans="1:14">
      <c r="A864" s="326"/>
      <c r="B864" s="328"/>
      <c r="C864" s="328"/>
      <c r="D864" s="328"/>
      <c r="E864" s="328"/>
      <c r="F864" s="328"/>
      <c r="G864" s="328"/>
      <c r="H864" s="328"/>
      <c r="I864" s="328"/>
      <c r="J864" s="328"/>
      <c r="K864" s="328"/>
      <c r="L864" s="328"/>
      <c r="M864" s="328"/>
      <c r="N864" s="327"/>
    </row>
    <row r="865" spans="1:14">
      <c r="A865" s="326"/>
      <c r="B865" s="328"/>
      <c r="C865" s="328"/>
      <c r="D865" s="328"/>
      <c r="E865" s="328"/>
      <c r="F865" s="328"/>
      <c r="G865" s="328"/>
      <c r="H865" s="328"/>
      <c r="I865" s="328"/>
      <c r="J865" s="328"/>
      <c r="K865" s="328"/>
      <c r="L865" s="328"/>
      <c r="M865" s="328"/>
      <c r="N865" s="327"/>
    </row>
    <row r="866" spans="1:14">
      <c r="A866" s="326"/>
      <c r="B866" s="328"/>
      <c r="C866" s="328"/>
      <c r="D866" s="328"/>
      <c r="E866" s="328"/>
      <c r="F866" s="328"/>
      <c r="G866" s="328"/>
      <c r="H866" s="328"/>
      <c r="I866" s="328"/>
      <c r="J866" s="328"/>
      <c r="K866" s="328"/>
      <c r="L866" s="328"/>
      <c r="M866" s="328"/>
      <c r="N866" s="327"/>
    </row>
    <row r="867" spans="1:14">
      <c r="A867" s="326"/>
      <c r="B867" s="328"/>
      <c r="C867" s="328"/>
      <c r="D867" s="328"/>
      <c r="E867" s="328"/>
      <c r="F867" s="328"/>
      <c r="G867" s="328"/>
      <c r="H867" s="328"/>
      <c r="I867" s="328"/>
      <c r="J867" s="328"/>
      <c r="K867" s="328"/>
      <c r="L867" s="328"/>
      <c r="M867" s="328"/>
      <c r="N867" s="327"/>
    </row>
    <row r="868" spans="1:14">
      <c r="A868" s="326"/>
      <c r="B868" s="328"/>
      <c r="C868" s="328"/>
      <c r="D868" s="328"/>
      <c r="E868" s="328"/>
      <c r="F868" s="328"/>
      <c r="G868" s="328"/>
      <c r="H868" s="328"/>
      <c r="I868" s="328"/>
      <c r="J868" s="328"/>
      <c r="K868" s="328"/>
      <c r="L868" s="328"/>
      <c r="M868" s="328"/>
      <c r="N868" s="327"/>
    </row>
    <row r="869" spans="1:14">
      <c r="A869" s="326"/>
      <c r="B869" s="328"/>
      <c r="C869" s="328"/>
      <c r="D869" s="328"/>
      <c r="E869" s="328"/>
      <c r="F869" s="328"/>
      <c r="G869" s="328"/>
      <c r="H869" s="328"/>
      <c r="I869" s="328"/>
      <c r="J869" s="328"/>
      <c r="K869" s="328"/>
      <c r="L869" s="328"/>
      <c r="M869" s="328"/>
      <c r="N869" s="327"/>
    </row>
    <row r="870" spans="1:14">
      <c r="A870" s="326"/>
      <c r="B870" s="328"/>
      <c r="C870" s="328"/>
      <c r="D870" s="328"/>
      <c r="E870" s="328"/>
      <c r="F870" s="328"/>
      <c r="G870" s="328"/>
      <c r="H870" s="328"/>
      <c r="I870" s="328"/>
      <c r="J870" s="328"/>
      <c r="K870" s="328"/>
      <c r="L870" s="328"/>
      <c r="M870" s="328"/>
      <c r="N870" s="327"/>
    </row>
    <row r="871" spans="1:14">
      <c r="A871" s="345"/>
      <c r="B871" s="346"/>
      <c r="C871" s="346"/>
      <c r="D871" s="346"/>
      <c r="E871" s="346"/>
      <c r="F871" s="346"/>
      <c r="G871" s="346"/>
      <c r="H871" s="346"/>
      <c r="I871" s="346"/>
      <c r="J871" s="346"/>
      <c r="K871" s="346"/>
      <c r="L871" s="346"/>
      <c r="M871" s="346"/>
      <c r="N871" s="347"/>
    </row>
    <row r="872" spans="1:14" ht="30" customHeight="1">
      <c r="A872" s="342" t="s">
        <v>1158</v>
      </c>
      <c r="B872" s="519" t="s">
        <v>1143</v>
      </c>
      <c r="C872" s="519"/>
      <c r="D872" s="519"/>
      <c r="E872" s="519"/>
      <c r="F872" s="519"/>
      <c r="G872" s="519"/>
      <c r="H872" s="519"/>
      <c r="I872" s="519"/>
      <c r="J872" s="519"/>
      <c r="K872" s="519"/>
      <c r="L872" s="519"/>
      <c r="M872" s="343"/>
      <c r="N872" s="344" t="s">
        <v>1159</v>
      </c>
    </row>
    <row r="873" spans="1:14">
      <c r="A873" s="329"/>
      <c r="B873" s="119"/>
      <c r="C873" s="119"/>
      <c r="D873" s="119"/>
      <c r="E873" s="119"/>
      <c r="F873" s="119"/>
      <c r="G873" s="119"/>
      <c r="H873" s="119"/>
      <c r="I873" s="119"/>
      <c r="J873" s="119"/>
      <c r="K873" s="119"/>
      <c r="L873" s="119"/>
      <c r="M873" s="119"/>
      <c r="N873" s="330"/>
    </row>
    <row r="874" spans="1:14">
      <c r="A874" s="329"/>
      <c r="B874" s="119"/>
      <c r="C874" s="119"/>
      <c r="D874" s="119"/>
      <c r="E874" s="119"/>
      <c r="F874" s="119"/>
      <c r="G874" s="119"/>
      <c r="H874" s="119"/>
      <c r="I874" s="119"/>
      <c r="J874" s="119"/>
      <c r="K874" s="119"/>
      <c r="L874" s="119"/>
      <c r="M874" s="119"/>
      <c r="N874" s="330"/>
    </row>
    <row r="875" spans="1:14">
      <c r="A875" s="329"/>
      <c r="B875" s="119"/>
      <c r="C875" s="119"/>
      <c r="D875" s="119"/>
      <c r="E875" s="119"/>
      <c r="F875" s="119"/>
      <c r="G875" s="119"/>
      <c r="H875" s="119"/>
      <c r="I875" s="119"/>
      <c r="J875" s="119"/>
      <c r="K875" s="119"/>
      <c r="L875" s="119"/>
      <c r="M875" s="119"/>
      <c r="N875" s="330"/>
    </row>
    <row r="876" spans="1:14">
      <c r="A876" s="329"/>
      <c r="B876" s="119"/>
      <c r="C876" s="119"/>
      <c r="D876" s="328"/>
      <c r="E876" s="328"/>
      <c r="F876" s="328"/>
      <c r="G876" s="328"/>
      <c r="H876" s="328"/>
      <c r="I876" s="328"/>
      <c r="J876" s="328"/>
      <c r="K876" s="328"/>
      <c r="L876" s="119"/>
      <c r="M876" s="119"/>
      <c r="N876" s="330"/>
    </row>
    <row r="877" spans="1:14">
      <c r="A877" s="329"/>
      <c r="B877" s="119"/>
      <c r="C877" s="119"/>
      <c r="D877" s="328"/>
      <c r="E877" s="328"/>
      <c r="F877" s="328"/>
      <c r="G877" s="328"/>
      <c r="H877" s="328"/>
      <c r="I877" s="328"/>
      <c r="J877" s="328"/>
      <c r="K877" s="328"/>
      <c r="L877" s="119"/>
      <c r="M877" s="119"/>
      <c r="N877" s="330"/>
    </row>
    <row r="878" spans="1:14">
      <c r="A878" s="329"/>
      <c r="B878" s="119"/>
      <c r="C878" s="119"/>
      <c r="D878" s="119"/>
      <c r="E878" s="119"/>
      <c r="F878" s="119"/>
      <c r="G878" s="119"/>
      <c r="H878" s="119"/>
      <c r="I878" s="119"/>
      <c r="J878" s="119"/>
      <c r="K878" s="119"/>
      <c r="L878" s="119"/>
      <c r="M878" s="119"/>
      <c r="N878" s="330"/>
    </row>
    <row r="879" spans="1:14">
      <c r="A879" s="329"/>
      <c r="B879" s="119"/>
      <c r="C879" s="119"/>
      <c r="D879" s="119"/>
      <c r="E879" s="119"/>
      <c r="F879" s="119"/>
      <c r="G879" s="119"/>
      <c r="H879" s="119"/>
      <c r="I879" s="119"/>
      <c r="J879" s="119"/>
      <c r="K879" s="119"/>
      <c r="L879" s="119"/>
      <c r="M879" s="119"/>
      <c r="N879" s="330"/>
    </row>
    <row r="880" spans="1:14">
      <c r="A880" s="329"/>
      <c r="B880" s="119"/>
      <c r="C880" s="119"/>
      <c r="D880" s="119"/>
      <c r="E880" s="119"/>
      <c r="F880" s="119"/>
      <c r="G880" s="119"/>
      <c r="H880" s="119"/>
      <c r="I880" s="119"/>
      <c r="J880" s="119"/>
      <c r="K880" s="119"/>
      <c r="L880" s="119"/>
      <c r="M880" s="119"/>
      <c r="N880" s="330"/>
    </row>
    <row r="881" spans="1:14">
      <c r="A881" s="329"/>
      <c r="B881" s="119"/>
      <c r="C881" s="119"/>
      <c r="D881" s="119"/>
      <c r="E881" s="119"/>
      <c r="F881" s="119"/>
      <c r="G881" s="119"/>
      <c r="H881" s="119"/>
      <c r="I881" s="119"/>
      <c r="J881" s="119"/>
      <c r="K881" s="119"/>
      <c r="L881" s="119"/>
      <c r="M881" s="119"/>
      <c r="N881" s="330"/>
    </row>
    <row r="882" spans="1:14">
      <c r="A882" s="329"/>
      <c r="B882" s="119"/>
      <c r="C882" s="119"/>
      <c r="D882" s="119"/>
      <c r="E882" s="119"/>
      <c r="F882" s="119"/>
      <c r="G882" s="119"/>
      <c r="H882" s="119"/>
      <c r="I882" s="119"/>
      <c r="J882" s="119"/>
      <c r="K882" s="119"/>
      <c r="L882" s="119"/>
      <c r="M882" s="119"/>
      <c r="N882" s="330"/>
    </row>
    <row r="883" spans="1:14">
      <c r="A883" s="329"/>
      <c r="B883" s="119"/>
      <c r="C883" s="119"/>
      <c r="D883" s="119"/>
      <c r="E883" s="119"/>
      <c r="F883" s="119"/>
      <c r="G883" s="119"/>
      <c r="H883" s="119"/>
      <c r="I883" s="119"/>
      <c r="J883" s="119"/>
      <c r="K883" s="119"/>
      <c r="L883" s="119"/>
      <c r="M883" s="119"/>
      <c r="N883" s="330"/>
    </row>
    <row r="884" spans="1:14">
      <c r="A884" s="329"/>
      <c r="B884" s="119"/>
      <c r="C884" s="119"/>
      <c r="D884" s="119"/>
      <c r="E884" s="119"/>
      <c r="F884" s="119"/>
      <c r="G884" s="119"/>
      <c r="H884" s="119"/>
      <c r="I884" s="119"/>
      <c r="J884" s="119"/>
      <c r="K884" s="119"/>
      <c r="L884" s="119"/>
      <c r="M884" s="119"/>
      <c r="N884" s="330"/>
    </row>
    <row r="885" spans="1:14">
      <c r="A885" s="329"/>
      <c r="B885" s="119"/>
      <c r="C885" s="119"/>
      <c r="D885" s="119"/>
      <c r="E885" s="119"/>
      <c r="F885" s="119"/>
      <c r="G885" s="119"/>
      <c r="H885" s="119"/>
      <c r="I885" s="119"/>
      <c r="J885" s="119"/>
      <c r="K885" s="119"/>
      <c r="L885" s="119"/>
      <c r="M885" s="119"/>
      <c r="N885" s="330"/>
    </row>
    <row r="886" spans="1:14">
      <c r="A886" s="329"/>
      <c r="B886" s="119"/>
      <c r="C886" s="119"/>
      <c r="D886" s="119"/>
      <c r="E886" s="119"/>
      <c r="F886" s="119"/>
      <c r="G886" s="119"/>
      <c r="H886" s="119"/>
      <c r="I886" s="119"/>
      <c r="J886" s="119"/>
      <c r="K886" s="119"/>
      <c r="L886" s="119"/>
      <c r="M886" s="119"/>
      <c r="N886" s="330"/>
    </row>
    <row r="887" spans="1:14">
      <c r="A887" s="329"/>
      <c r="B887" s="119"/>
      <c r="C887" s="119"/>
      <c r="D887" s="119"/>
      <c r="E887" s="119"/>
      <c r="F887" s="119"/>
      <c r="G887" s="119"/>
      <c r="H887" s="119"/>
      <c r="I887" s="119"/>
      <c r="J887" s="119"/>
      <c r="K887" s="119"/>
      <c r="L887" s="119"/>
      <c r="M887" s="119"/>
      <c r="N887" s="330"/>
    </row>
    <row r="888" spans="1:14">
      <c r="A888" s="329"/>
      <c r="B888" s="119"/>
      <c r="C888" s="119"/>
      <c r="D888" s="119"/>
      <c r="E888" s="119"/>
      <c r="F888" s="119"/>
      <c r="G888" s="119"/>
      <c r="H888" s="119"/>
      <c r="I888" s="119"/>
      <c r="J888" s="119"/>
      <c r="K888" s="119"/>
      <c r="L888" s="119"/>
      <c r="M888" s="119"/>
      <c r="N888" s="330"/>
    </row>
    <row r="889" spans="1:14">
      <c r="A889" s="329"/>
      <c r="B889" s="119"/>
      <c r="C889" s="119"/>
      <c r="D889" s="119"/>
      <c r="E889" s="119"/>
      <c r="F889" s="119"/>
      <c r="G889" s="119"/>
      <c r="H889" s="119"/>
      <c r="I889" s="119"/>
      <c r="J889" s="119"/>
      <c r="K889" s="119"/>
      <c r="L889" s="119"/>
      <c r="M889" s="119"/>
      <c r="N889" s="330"/>
    </row>
    <row r="890" spans="1:14">
      <c r="A890" s="329"/>
      <c r="B890" s="119"/>
      <c r="C890" s="119"/>
      <c r="D890" s="119"/>
      <c r="E890" s="119"/>
      <c r="F890" s="119"/>
      <c r="G890" s="119"/>
      <c r="H890" s="119"/>
      <c r="I890" s="119"/>
      <c r="J890" s="119"/>
      <c r="K890" s="119"/>
      <c r="L890" s="119"/>
      <c r="M890" s="119"/>
      <c r="N890" s="330"/>
    </row>
    <row r="891" spans="1:14">
      <c r="A891" s="329"/>
      <c r="B891" s="119"/>
      <c r="C891" s="119"/>
      <c r="D891" s="119"/>
      <c r="E891" s="119"/>
      <c r="F891" s="119"/>
      <c r="G891" s="119"/>
      <c r="H891" s="119"/>
      <c r="I891" s="119"/>
      <c r="J891" s="119"/>
      <c r="K891" s="119"/>
      <c r="L891" s="119"/>
      <c r="M891" s="119"/>
      <c r="N891" s="330"/>
    </row>
    <row r="892" spans="1:14">
      <c r="A892" s="329"/>
      <c r="B892" s="119"/>
      <c r="C892" s="119"/>
      <c r="D892" s="119"/>
      <c r="E892" s="119"/>
      <c r="F892" s="119"/>
      <c r="G892" s="119"/>
      <c r="H892" s="119"/>
      <c r="I892" s="119"/>
      <c r="J892" s="119"/>
      <c r="K892" s="119"/>
      <c r="L892" s="119"/>
      <c r="M892" s="119"/>
      <c r="N892" s="330"/>
    </row>
    <row r="893" spans="1:14">
      <c r="A893" s="329"/>
      <c r="B893" s="119"/>
      <c r="C893" s="119"/>
      <c r="D893" s="119"/>
      <c r="E893" s="119"/>
      <c r="F893" s="119"/>
      <c r="G893" s="119"/>
      <c r="H893" s="119"/>
      <c r="I893" s="119"/>
      <c r="J893" s="119"/>
      <c r="K893" s="119"/>
      <c r="L893" s="119"/>
      <c r="M893" s="119"/>
      <c r="N893" s="330"/>
    </row>
    <row r="894" spans="1:14">
      <c r="A894" s="329"/>
      <c r="B894" s="119"/>
      <c r="C894" s="119"/>
      <c r="D894" s="119"/>
      <c r="E894" s="119"/>
      <c r="F894" s="119"/>
      <c r="G894" s="119"/>
      <c r="H894" s="119"/>
      <c r="I894" s="119"/>
      <c r="J894" s="119"/>
      <c r="K894" s="119"/>
      <c r="L894" s="119"/>
      <c r="M894" s="119"/>
      <c r="N894" s="330"/>
    </row>
    <row r="895" spans="1:14">
      <c r="A895" s="329"/>
      <c r="B895" s="119"/>
      <c r="C895" s="119"/>
      <c r="D895" s="119"/>
      <c r="E895" s="119"/>
      <c r="F895" s="119"/>
      <c r="G895" s="119"/>
      <c r="H895" s="119"/>
      <c r="I895" s="119"/>
      <c r="J895" s="119"/>
      <c r="K895" s="119"/>
      <c r="L895" s="119"/>
      <c r="M895" s="119"/>
      <c r="N895" s="330"/>
    </row>
    <row r="896" spans="1:14">
      <c r="A896" s="329"/>
      <c r="B896" s="119"/>
      <c r="C896" s="119"/>
      <c r="D896" s="119"/>
      <c r="E896" s="119"/>
      <c r="F896" s="119"/>
      <c r="G896" s="119"/>
      <c r="H896" s="119"/>
      <c r="I896" s="119"/>
      <c r="J896" s="119"/>
      <c r="K896" s="119"/>
      <c r="L896" s="119"/>
      <c r="M896" s="119"/>
      <c r="N896" s="330"/>
    </row>
    <row r="897" spans="1:14">
      <c r="A897" s="329"/>
      <c r="B897" s="119"/>
      <c r="C897" s="119"/>
      <c r="D897" s="119"/>
      <c r="E897" s="119"/>
      <c r="F897" s="119"/>
      <c r="G897" s="119"/>
      <c r="H897" s="119"/>
      <c r="I897" s="119"/>
      <c r="J897" s="119"/>
      <c r="K897" s="119"/>
      <c r="L897" s="119"/>
      <c r="M897" s="119"/>
      <c r="N897" s="330"/>
    </row>
    <row r="898" spans="1:14">
      <c r="A898" s="329"/>
      <c r="B898" s="119"/>
      <c r="C898" s="119"/>
      <c r="D898" s="119"/>
      <c r="E898" s="119"/>
      <c r="F898" s="119"/>
      <c r="G898" s="119"/>
      <c r="H898" s="119"/>
      <c r="I898" s="119"/>
      <c r="J898" s="119"/>
      <c r="K898" s="119"/>
      <c r="L898" s="119"/>
      <c r="M898" s="119"/>
      <c r="N898" s="330"/>
    </row>
    <row r="899" spans="1:14">
      <c r="A899" s="329"/>
      <c r="B899" s="119"/>
      <c r="C899" s="119"/>
      <c r="D899" s="119"/>
      <c r="E899" s="119"/>
      <c r="F899" s="119"/>
      <c r="G899" s="119"/>
      <c r="H899" s="119"/>
      <c r="I899" s="119"/>
      <c r="J899" s="119"/>
      <c r="K899" s="119"/>
      <c r="L899" s="119"/>
      <c r="M899" s="119"/>
      <c r="N899" s="330"/>
    </row>
    <row r="900" spans="1:14">
      <c r="A900" s="329"/>
      <c r="B900" s="119"/>
      <c r="C900" s="119"/>
      <c r="D900" s="119"/>
      <c r="E900" s="119"/>
      <c r="F900" s="119"/>
      <c r="G900" s="119"/>
      <c r="H900" s="119"/>
      <c r="I900" s="119"/>
      <c r="J900" s="119"/>
      <c r="K900" s="119"/>
      <c r="L900" s="119"/>
      <c r="M900" s="119"/>
      <c r="N900" s="330"/>
    </row>
    <row r="901" spans="1:14">
      <c r="A901" s="329"/>
      <c r="B901" s="119"/>
      <c r="C901" s="119"/>
      <c r="D901" s="119"/>
      <c r="E901" s="119"/>
      <c r="F901" s="119"/>
      <c r="G901" s="119"/>
      <c r="H901" s="119"/>
      <c r="I901" s="119"/>
      <c r="J901" s="119"/>
      <c r="K901" s="119"/>
      <c r="L901" s="119"/>
      <c r="M901" s="119"/>
      <c r="N901" s="330"/>
    </row>
    <row r="902" spans="1:14">
      <c r="A902" s="329"/>
      <c r="B902" s="119"/>
      <c r="C902" s="119"/>
      <c r="D902" s="119"/>
      <c r="E902" s="119"/>
      <c r="F902" s="119"/>
      <c r="G902" s="119"/>
      <c r="H902" s="119"/>
      <c r="I902" s="119"/>
      <c r="J902" s="119"/>
      <c r="K902" s="119"/>
      <c r="L902" s="119"/>
      <c r="M902" s="119"/>
      <c r="N902" s="330"/>
    </row>
    <row r="903" spans="1:14">
      <c r="A903" s="329"/>
      <c r="B903" s="119"/>
      <c r="C903" s="119"/>
      <c r="D903" s="119"/>
      <c r="E903" s="119"/>
      <c r="F903" s="119"/>
      <c r="G903" s="119"/>
      <c r="H903" s="119"/>
      <c r="I903" s="119"/>
      <c r="J903" s="119"/>
      <c r="K903" s="119"/>
      <c r="L903" s="119"/>
      <c r="M903" s="119"/>
      <c r="N903" s="330"/>
    </row>
    <row r="904" spans="1:14">
      <c r="A904" s="329"/>
      <c r="B904" s="119"/>
      <c r="C904" s="119"/>
      <c r="D904" s="119"/>
      <c r="E904" s="119"/>
      <c r="F904" s="119"/>
      <c r="G904" s="119"/>
      <c r="H904" s="119"/>
      <c r="I904" s="119"/>
      <c r="J904" s="119"/>
      <c r="K904" s="119"/>
      <c r="L904" s="119"/>
      <c r="M904" s="119"/>
      <c r="N904" s="330"/>
    </row>
    <row r="905" spans="1:14">
      <c r="A905" s="329"/>
      <c r="B905" s="119"/>
      <c r="C905" s="119"/>
      <c r="D905" s="119"/>
      <c r="E905" s="119"/>
      <c r="F905" s="119"/>
      <c r="G905" s="119"/>
      <c r="H905" s="119"/>
      <c r="I905" s="119"/>
      <c r="J905" s="119"/>
      <c r="K905" s="119"/>
      <c r="L905" s="119"/>
      <c r="M905" s="119"/>
      <c r="N905" s="330"/>
    </row>
    <row r="906" spans="1:14">
      <c r="A906" s="329"/>
      <c r="B906" s="119"/>
      <c r="C906" s="119"/>
      <c r="D906" s="119"/>
      <c r="E906" s="119"/>
      <c r="F906" s="119"/>
      <c r="G906" s="119"/>
      <c r="H906" s="119"/>
      <c r="I906" s="119"/>
      <c r="J906" s="119"/>
      <c r="K906" s="119"/>
      <c r="L906" s="119"/>
      <c r="M906" s="119"/>
      <c r="N906" s="330"/>
    </row>
    <row r="907" spans="1:14">
      <c r="A907" s="329"/>
      <c r="B907" s="119"/>
      <c r="C907" s="119"/>
      <c r="D907" s="119"/>
      <c r="E907" s="119"/>
      <c r="F907" s="119"/>
      <c r="G907" s="119"/>
      <c r="H907" s="119"/>
      <c r="I907" s="119"/>
      <c r="J907" s="119"/>
      <c r="K907" s="119"/>
      <c r="L907" s="119"/>
      <c r="M907" s="119"/>
      <c r="N907" s="330"/>
    </row>
    <row r="908" spans="1:14">
      <c r="A908" s="329"/>
      <c r="B908" s="119"/>
      <c r="C908" s="119"/>
      <c r="D908" s="119"/>
      <c r="E908" s="119"/>
      <c r="F908" s="119"/>
      <c r="G908" s="119"/>
      <c r="H908" s="119"/>
      <c r="I908" s="119"/>
      <c r="J908" s="119"/>
      <c r="K908" s="119"/>
      <c r="L908" s="119"/>
      <c r="M908" s="119"/>
      <c r="N908" s="330"/>
    </row>
    <row r="909" spans="1:14">
      <c r="A909" s="329"/>
      <c r="B909" s="119"/>
      <c r="C909" s="119"/>
      <c r="D909" s="119"/>
      <c r="E909" s="119"/>
      <c r="F909" s="119"/>
      <c r="G909" s="119"/>
      <c r="H909" s="119"/>
      <c r="I909" s="119"/>
      <c r="J909" s="119"/>
      <c r="K909" s="119"/>
      <c r="L909" s="119"/>
      <c r="M909" s="119"/>
      <c r="N909" s="330"/>
    </row>
    <row r="910" spans="1:14">
      <c r="A910" s="329"/>
      <c r="B910" s="119"/>
      <c r="C910" s="119"/>
      <c r="D910" s="119"/>
      <c r="E910" s="119"/>
      <c r="F910" s="119"/>
      <c r="G910" s="119"/>
      <c r="H910" s="119"/>
      <c r="I910" s="119"/>
      <c r="J910" s="119"/>
      <c r="K910" s="119"/>
      <c r="L910" s="119"/>
      <c r="M910" s="119"/>
      <c r="N910" s="330"/>
    </row>
    <row r="911" spans="1:14">
      <c r="A911" s="329"/>
      <c r="B911" s="119"/>
      <c r="C911" s="119"/>
      <c r="D911" s="119"/>
      <c r="E911" s="119"/>
      <c r="F911" s="119"/>
      <c r="G911" s="119"/>
      <c r="H911" s="119"/>
      <c r="I911" s="119"/>
      <c r="J911" s="119"/>
      <c r="K911" s="119"/>
      <c r="L911" s="119"/>
      <c r="M911" s="119"/>
      <c r="N911" s="330"/>
    </row>
    <row r="912" spans="1:14">
      <c r="A912" s="329"/>
      <c r="B912" s="119"/>
      <c r="C912" s="119"/>
      <c r="D912" s="119"/>
      <c r="E912" s="119"/>
      <c r="F912" s="119"/>
      <c r="G912" s="119"/>
      <c r="H912" s="119"/>
      <c r="I912" s="119"/>
      <c r="J912" s="119"/>
      <c r="K912" s="119"/>
      <c r="L912" s="119"/>
      <c r="M912" s="119"/>
      <c r="N912" s="330"/>
    </row>
    <row r="913" spans="1:14">
      <c r="A913" s="329"/>
      <c r="B913" s="119"/>
      <c r="C913" s="119"/>
      <c r="D913" s="119"/>
      <c r="E913" s="119"/>
      <c r="F913" s="119"/>
      <c r="G913" s="119"/>
      <c r="H913" s="119"/>
      <c r="I913" s="119"/>
      <c r="J913" s="119"/>
      <c r="K913" s="119"/>
      <c r="L913" s="119"/>
      <c r="M913" s="119"/>
      <c r="N913" s="330"/>
    </row>
    <row r="914" spans="1:14">
      <c r="A914" s="329"/>
      <c r="B914" s="119"/>
      <c r="C914" s="119"/>
      <c r="D914" s="119"/>
      <c r="E914" s="119"/>
      <c r="F914" s="119"/>
      <c r="G914" s="119"/>
      <c r="H914" s="119"/>
      <c r="I914" s="119"/>
      <c r="J914" s="119"/>
      <c r="K914" s="119"/>
      <c r="L914" s="119"/>
      <c r="M914" s="119"/>
      <c r="N914" s="330"/>
    </row>
    <row r="915" spans="1:14">
      <c r="A915" s="329"/>
      <c r="B915" s="119"/>
      <c r="C915" s="119"/>
      <c r="D915" s="119"/>
      <c r="E915" s="119"/>
      <c r="F915" s="119"/>
      <c r="G915" s="119"/>
      <c r="H915" s="119"/>
      <c r="I915" s="119"/>
      <c r="J915" s="119"/>
      <c r="K915" s="119"/>
      <c r="L915" s="119"/>
      <c r="M915" s="119"/>
      <c r="N915" s="330"/>
    </row>
    <row r="916" spans="1:14">
      <c r="A916" s="329"/>
      <c r="B916" s="119"/>
      <c r="C916" s="119"/>
      <c r="D916" s="119"/>
      <c r="E916" s="119"/>
      <c r="F916" s="119"/>
      <c r="G916" s="119"/>
      <c r="H916" s="119"/>
      <c r="I916" s="119"/>
      <c r="J916" s="119"/>
      <c r="K916" s="119"/>
      <c r="L916" s="119"/>
      <c r="M916" s="119"/>
      <c r="N916" s="330"/>
    </row>
    <row r="917" spans="1:14">
      <c r="A917" s="329"/>
      <c r="B917" s="119"/>
      <c r="C917" s="119"/>
      <c r="D917" s="119"/>
      <c r="E917" s="119"/>
      <c r="F917" s="119"/>
      <c r="G917" s="119"/>
      <c r="H917" s="119"/>
      <c r="I917" s="119"/>
      <c r="J917" s="119"/>
      <c r="K917" s="119"/>
      <c r="L917" s="119"/>
      <c r="M917" s="119"/>
      <c r="N917" s="330"/>
    </row>
    <row r="918" spans="1:14">
      <c r="A918" s="331"/>
      <c r="B918" s="332"/>
      <c r="C918" s="332"/>
      <c r="D918" s="332"/>
      <c r="E918" s="332"/>
      <c r="F918" s="332"/>
      <c r="G918" s="332"/>
      <c r="H918" s="332"/>
      <c r="I918" s="332"/>
      <c r="J918" s="332"/>
      <c r="K918" s="332"/>
      <c r="L918" s="332"/>
      <c r="M918" s="332"/>
      <c r="N918" s="333"/>
    </row>
    <row r="919" spans="1:14" ht="30" customHeight="1">
      <c r="A919" s="342" t="s">
        <v>1158</v>
      </c>
      <c r="B919" s="519" t="s">
        <v>1230</v>
      </c>
      <c r="C919" s="519"/>
      <c r="D919" s="519"/>
      <c r="E919" s="519"/>
      <c r="F919" s="519"/>
      <c r="G919" s="519"/>
      <c r="H919" s="519"/>
      <c r="I919" s="519"/>
      <c r="J919" s="519"/>
      <c r="K919" s="519"/>
      <c r="L919" s="519"/>
      <c r="M919" s="343"/>
      <c r="N919" s="344" t="s">
        <v>1159</v>
      </c>
    </row>
    <row r="920" spans="1:14">
      <c r="A920" s="337"/>
      <c r="B920" s="30"/>
      <c r="C920" s="30"/>
      <c r="D920" s="30"/>
      <c r="E920" s="30"/>
      <c r="F920" s="30"/>
      <c r="G920" s="30"/>
      <c r="H920" s="30"/>
      <c r="I920" s="30"/>
      <c r="J920" s="30"/>
      <c r="K920" s="30"/>
      <c r="L920" s="30"/>
      <c r="M920" s="30"/>
      <c r="N920" s="338"/>
    </row>
    <row r="921" spans="1:14">
      <c r="A921" s="337"/>
      <c r="B921" s="30"/>
      <c r="C921" s="30"/>
      <c r="D921" s="30"/>
      <c r="E921" s="30"/>
      <c r="F921" s="30"/>
      <c r="G921" s="30"/>
      <c r="H921" s="30"/>
      <c r="I921" s="30"/>
      <c r="J921" s="30"/>
      <c r="K921" s="30"/>
      <c r="L921" s="30"/>
      <c r="M921" s="30"/>
      <c r="N921" s="338"/>
    </row>
    <row r="922" spans="1:14">
      <c r="A922" s="337"/>
      <c r="B922" s="30"/>
      <c r="C922" s="30"/>
      <c r="D922" s="30"/>
      <c r="E922" s="30"/>
      <c r="F922" s="30"/>
      <c r="G922" s="30"/>
      <c r="H922" s="30"/>
      <c r="I922" s="30"/>
      <c r="J922" s="30"/>
      <c r="K922" s="30"/>
      <c r="L922" s="30"/>
      <c r="M922" s="30"/>
      <c r="N922" s="338"/>
    </row>
    <row r="923" spans="1:14">
      <c r="A923" s="337"/>
      <c r="B923" s="30"/>
      <c r="C923" s="30"/>
      <c r="D923" s="30"/>
      <c r="E923" s="30"/>
      <c r="F923" s="30"/>
      <c r="G923" s="30"/>
      <c r="H923" s="30"/>
      <c r="I923" s="30"/>
      <c r="J923" s="30"/>
      <c r="K923" s="30"/>
      <c r="L923" s="30"/>
      <c r="M923" s="30"/>
      <c r="N923" s="338"/>
    </row>
    <row r="924" spans="1:14">
      <c r="A924" s="337"/>
      <c r="B924" s="30"/>
      <c r="C924" s="30"/>
      <c r="D924" s="30"/>
      <c r="E924" s="30"/>
      <c r="F924" s="30"/>
      <c r="G924" s="30"/>
      <c r="H924" s="30"/>
      <c r="I924" s="30"/>
      <c r="J924" s="30"/>
      <c r="K924" s="30"/>
      <c r="L924" s="30"/>
      <c r="M924" s="30"/>
      <c r="N924" s="338"/>
    </row>
    <row r="925" spans="1:14">
      <c r="A925" s="337"/>
      <c r="B925" s="30"/>
      <c r="C925" s="30"/>
      <c r="D925" s="30"/>
      <c r="E925" s="30"/>
      <c r="F925" s="30"/>
      <c r="G925" s="30"/>
      <c r="H925" s="30"/>
      <c r="I925" s="30"/>
      <c r="J925" s="30"/>
      <c r="K925" s="30"/>
      <c r="L925" s="30"/>
      <c r="M925" s="30"/>
      <c r="N925" s="338"/>
    </row>
    <row r="926" spans="1:14">
      <c r="A926" s="337"/>
      <c r="B926" s="30"/>
      <c r="C926" s="30"/>
      <c r="D926" s="30"/>
      <c r="E926" s="30"/>
      <c r="F926" s="30"/>
      <c r="G926" s="30"/>
      <c r="H926" s="30"/>
      <c r="I926" s="30"/>
      <c r="J926" s="30"/>
      <c r="K926" s="30"/>
      <c r="L926" s="30"/>
      <c r="M926" s="30"/>
      <c r="N926" s="338"/>
    </row>
    <row r="927" spans="1:14">
      <c r="A927" s="337"/>
      <c r="B927" s="30"/>
      <c r="C927" s="30"/>
      <c r="D927" s="30"/>
      <c r="E927" s="30"/>
      <c r="F927" s="30"/>
      <c r="G927" s="30"/>
      <c r="H927" s="30"/>
      <c r="I927" s="30"/>
      <c r="J927" s="30"/>
      <c r="K927" s="30"/>
      <c r="L927" s="30"/>
      <c r="M927" s="30"/>
      <c r="N927" s="338"/>
    </row>
    <row r="928" spans="1:14">
      <c r="A928" s="337"/>
      <c r="B928" s="30"/>
      <c r="C928" s="30"/>
      <c r="D928" s="30"/>
      <c r="E928" s="30"/>
      <c r="F928" s="30"/>
      <c r="G928" s="30"/>
      <c r="H928" s="30"/>
      <c r="I928" s="30"/>
      <c r="J928" s="30"/>
      <c r="K928" s="30"/>
      <c r="L928" s="30"/>
      <c r="M928" s="30"/>
      <c r="N928" s="338"/>
    </row>
    <row r="929" spans="1:14">
      <c r="A929" s="337"/>
      <c r="B929" s="30"/>
      <c r="C929" s="30"/>
      <c r="D929" s="30"/>
      <c r="E929" s="30"/>
      <c r="F929" s="30"/>
      <c r="G929" s="30"/>
      <c r="H929" s="30"/>
      <c r="I929" s="30"/>
      <c r="J929" s="30"/>
      <c r="K929" s="30"/>
      <c r="L929" s="30"/>
      <c r="M929" s="30"/>
      <c r="N929" s="338"/>
    </row>
    <row r="930" spans="1:14">
      <c r="A930" s="337"/>
      <c r="B930" s="30"/>
      <c r="C930" s="30"/>
      <c r="D930" s="30"/>
      <c r="E930" s="30"/>
      <c r="F930" s="30"/>
      <c r="G930" s="30"/>
      <c r="H930" s="30"/>
      <c r="I930" s="30"/>
      <c r="J930" s="30"/>
      <c r="K930" s="30"/>
      <c r="L930" s="30"/>
      <c r="M930" s="30"/>
      <c r="N930" s="338"/>
    </row>
    <row r="931" spans="1:14">
      <c r="A931" s="337"/>
      <c r="B931" s="30"/>
      <c r="C931" s="30"/>
      <c r="D931" s="30"/>
      <c r="E931" s="30"/>
      <c r="F931" s="30"/>
      <c r="G931" s="30"/>
      <c r="H931" s="30"/>
      <c r="I931" s="30"/>
      <c r="J931" s="30"/>
      <c r="K931" s="30"/>
      <c r="L931" s="30"/>
      <c r="M931" s="30"/>
      <c r="N931" s="338"/>
    </row>
    <row r="932" spans="1:14">
      <c r="A932" s="337"/>
      <c r="B932" s="30"/>
      <c r="C932" s="30"/>
      <c r="D932" s="30"/>
      <c r="E932" s="30"/>
      <c r="F932" s="30"/>
      <c r="G932" s="30"/>
      <c r="H932" s="30"/>
      <c r="I932" s="30"/>
      <c r="J932" s="30"/>
      <c r="K932" s="30"/>
      <c r="L932" s="30"/>
      <c r="M932" s="30"/>
      <c r="N932" s="338"/>
    </row>
    <row r="933" spans="1:14">
      <c r="A933" s="337"/>
      <c r="B933" s="30"/>
      <c r="C933" s="30"/>
      <c r="D933" s="30"/>
      <c r="E933" s="30"/>
      <c r="F933" s="30"/>
      <c r="G933" s="30"/>
      <c r="H933" s="30"/>
      <c r="I933" s="30"/>
      <c r="J933" s="30"/>
      <c r="K933" s="30"/>
      <c r="L933" s="30"/>
      <c r="M933" s="30"/>
      <c r="N933" s="338"/>
    </row>
    <row r="934" spans="1:14">
      <c r="A934" s="337"/>
      <c r="B934" s="30"/>
      <c r="C934" s="30"/>
      <c r="D934" s="30"/>
      <c r="E934" s="30"/>
      <c r="F934" s="30"/>
      <c r="G934" s="30"/>
      <c r="H934" s="30"/>
      <c r="I934" s="30"/>
      <c r="J934" s="30"/>
      <c r="K934" s="30"/>
      <c r="L934" s="30"/>
      <c r="M934" s="30"/>
      <c r="N934" s="338"/>
    </row>
    <row r="935" spans="1:14">
      <c r="A935" s="337"/>
      <c r="B935" s="30"/>
      <c r="C935" s="30"/>
      <c r="D935" s="30"/>
      <c r="E935" s="30"/>
      <c r="F935" s="30"/>
      <c r="G935" s="30"/>
      <c r="H935" s="30"/>
      <c r="I935" s="30"/>
      <c r="J935" s="30"/>
      <c r="K935" s="30"/>
      <c r="L935" s="30"/>
      <c r="M935" s="30"/>
      <c r="N935" s="338"/>
    </row>
    <row r="936" spans="1:14">
      <c r="A936" s="337"/>
      <c r="B936" s="30"/>
      <c r="C936" s="30"/>
      <c r="D936" s="30"/>
      <c r="E936" s="30"/>
      <c r="F936" s="30"/>
      <c r="G936" s="30"/>
      <c r="H936" s="30"/>
      <c r="I936" s="30"/>
      <c r="J936" s="30"/>
      <c r="K936" s="30"/>
      <c r="L936" s="30"/>
      <c r="M936" s="30"/>
      <c r="N936" s="338"/>
    </row>
    <row r="937" spans="1:14">
      <c r="A937" s="337"/>
      <c r="B937" s="30"/>
      <c r="C937" s="30"/>
      <c r="D937" s="30"/>
      <c r="E937" s="30"/>
      <c r="F937" s="30"/>
      <c r="G937" s="30"/>
      <c r="H937" s="30"/>
      <c r="I937" s="30"/>
      <c r="J937" s="30"/>
      <c r="K937" s="30"/>
      <c r="L937" s="30"/>
      <c r="M937" s="30"/>
      <c r="N937" s="338"/>
    </row>
    <row r="938" spans="1:14">
      <c r="A938" s="337"/>
      <c r="B938" s="30"/>
      <c r="C938" s="30"/>
      <c r="D938" s="30"/>
      <c r="E938" s="30"/>
      <c r="F938" s="30"/>
      <c r="G938" s="30"/>
      <c r="H938" s="30"/>
      <c r="I938" s="30"/>
      <c r="J938" s="30"/>
      <c r="K938" s="30"/>
      <c r="L938" s="30"/>
      <c r="M938" s="30"/>
      <c r="N938" s="338"/>
    </row>
    <row r="939" spans="1:14">
      <c r="A939" s="337"/>
      <c r="B939" s="30"/>
      <c r="C939" s="30"/>
      <c r="D939" s="30"/>
      <c r="E939" s="30"/>
      <c r="F939" s="30"/>
      <c r="G939" s="30"/>
      <c r="H939" s="30"/>
      <c r="I939" s="30"/>
      <c r="J939" s="30"/>
      <c r="K939" s="30"/>
      <c r="L939" s="30"/>
      <c r="M939" s="30"/>
      <c r="N939" s="338"/>
    </row>
    <row r="940" spans="1:14">
      <c r="A940" s="337"/>
      <c r="B940" s="30"/>
      <c r="C940" s="30"/>
      <c r="D940" s="30"/>
      <c r="E940" s="30"/>
      <c r="F940" s="30"/>
      <c r="G940" s="30"/>
      <c r="H940" s="30"/>
      <c r="I940" s="30"/>
      <c r="J940" s="30"/>
      <c r="K940" s="30"/>
      <c r="L940" s="30"/>
      <c r="M940" s="30"/>
      <c r="N940" s="338"/>
    </row>
    <row r="941" spans="1:14">
      <c r="A941" s="337"/>
      <c r="B941" s="30"/>
      <c r="C941" s="30"/>
      <c r="D941" s="30"/>
      <c r="E941" s="30"/>
      <c r="F941" s="30"/>
      <c r="G941" s="30"/>
      <c r="H941" s="30"/>
      <c r="I941" s="30"/>
      <c r="J941" s="30"/>
      <c r="K941" s="30"/>
      <c r="L941" s="30"/>
      <c r="M941" s="30"/>
      <c r="N941" s="338"/>
    </row>
    <row r="942" spans="1:14">
      <c r="A942" s="337"/>
      <c r="B942" s="30"/>
      <c r="C942" s="30"/>
      <c r="D942" s="30"/>
      <c r="E942" s="30"/>
      <c r="F942" s="30"/>
      <c r="G942" s="30"/>
      <c r="H942" s="30"/>
      <c r="I942" s="30"/>
      <c r="J942" s="30"/>
      <c r="K942" s="30"/>
      <c r="L942" s="30"/>
      <c r="M942" s="30"/>
      <c r="N942" s="338"/>
    </row>
    <row r="943" spans="1:14">
      <c r="A943" s="337"/>
      <c r="B943" s="30"/>
      <c r="C943" s="30"/>
      <c r="D943" s="30"/>
      <c r="E943" s="30"/>
      <c r="F943" s="30"/>
      <c r="G943" s="30"/>
      <c r="H943" s="30"/>
      <c r="I943" s="30"/>
      <c r="J943" s="30"/>
      <c r="K943" s="30"/>
      <c r="L943" s="30"/>
      <c r="M943" s="30"/>
      <c r="N943" s="338"/>
    </row>
    <row r="944" spans="1:14">
      <c r="A944" s="337"/>
      <c r="B944" s="30"/>
      <c r="C944" s="30"/>
      <c r="D944" s="30"/>
      <c r="E944" s="30"/>
      <c r="F944" s="30"/>
      <c r="G944" s="30"/>
      <c r="H944" s="30"/>
      <c r="I944" s="30"/>
      <c r="J944" s="30"/>
      <c r="K944" s="30"/>
      <c r="L944" s="30"/>
      <c r="M944" s="30"/>
      <c r="N944" s="338"/>
    </row>
    <row r="945" spans="1:14">
      <c r="A945" s="337"/>
      <c r="B945" s="30"/>
      <c r="C945" s="30"/>
      <c r="D945" s="30"/>
      <c r="E945" s="30"/>
      <c r="F945" s="30"/>
      <c r="G945" s="30"/>
      <c r="H945" s="30"/>
      <c r="I945" s="30"/>
      <c r="J945" s="30"/>
      <c r="K945" s="30"/>
      <c r="L945" s="30"/>
      <c r="M945" s="30"/>
      <c r="N945" s="338"/>
    </row>
    <row r="946" spans="1:14">
      <c r="A946" s="337"/>
      <c r="B946" s="30"/>
      <c r="C946" s="30"/>
      <c r="D946" s="30"/>
      <c r="E946" s="30"/>
      <c r="F946" s="30"/>
      <c r="G946" s="30"/>
      <c r="H946" s="30"/>
      <c r="I946" s="30"/>
      <c r="J946" s="30"/>
      <c r="K946" s="30"/>
      <c r="L946" s="30"/>
      <c r="M946" s="30"/>
      <c r="N946" s="338"/>
    </row>
    <row r="947" spans="1:14">
      <c r="A947" s="337"/>
      <c r="B947" s="30"/>
      <c r="C947" s="30"/>
      <c r="D947" s="30"/>
      <c r="E947" s="30"/>
      <c r="F947" s="30"/>
      <c r="G947" s="30"/>
      <c r="H947" s="30"/>
      <c r="I947" s="30"/>
      <c r="J947" s="30"/>
      <c r="K947" s="30"/>
      <c r="L947" s="30"/>
      <c r="M947" s="30"/>
      <c r="N947" s="338"/>
    </row>
    <row r="948" spans="1:14">
      <c r="A948" s="337"/>
      <c r="B948" s="30"/>
      <c r="C948" s="30"/>
      <c r="D948" s="30"/>
      <c r="E948" s="30"/>
      <c r="F948" s="30"/>
      <c r="G948" s="30"/>
      <c r="H948" s="30"/>
      <c r="I948" s="30"/>
      <c r="J948" s="30"/>
      <c r="K948" s="30"/>
      <c r="L948" s="30"/>
      <c r="M948" s="30"/>
      <c r="N948" s="338"/>
    </row>
    <row r="949" spans="1:14">
      <c r="A949" s="337"/>
      <c r="B949" s="30"/>
      <c r="C949" s="30"/>
      <c r="D949" s="30"/>
      <c r="E949" s="30"/>
      <c r="F949" s="30"/>
      <c r="G949" s="30"/>
      <c r="H949" s="30"/>
      <c r="I949" s="30"/>
      <c r="J949" s="30"/>
      <c r="K949" s="30"/>
      <c r="L949" s="30"/>
      <c r="M949" s="30"/>
      <c r="N949" s="338"/>
    </row>
    <row r="950" spans="1:14">
      <c r="A950" s="337"/>
      <c r="B950" s="30"/>
      <c r="C950" s="30"/>
      <c r="D950" s="30"/>
      <c r="E950" s="30"/>
      <c r="F950" s="30"/>
      <c r="G950" s="30"/>
      <c r="H950" s="30"/>
      <c r="I950" s="30"/>
      <c r="J950" s="30"/>
      <c r="K950" s="30"/>
      <c r="L950" s="30"/>
      <c r="M950" s="30"/>
      <c r="N950" s="338"/>
    </row>
    <row r="951" spans="1:14">
      <c r="A951" s="337"/>
      <c r="B951" s="30"/>
      <c r="C951" s="30"/>
      <c r="D951" s="30"/>
      <c r="E951" s="30"/>
      <c r="F951" s="30"/>
      <c r="G951" s="30"/>
      <c r="H951" s="30"/>
      <c r="I951" s="30"/>
      <c r="J951" s="30"/>
      <c r="K951" s="30"/>
      <c r="L951" s="30"/>
      <c r="M951" s="30"/>
      <c r="N951" s="338"/>
    </row>
    <row r="952" spans="1:14">
      <c r="A952" s="337"/>
      <c r="B952" s="30"/>
      <c r="C952" s="30"/>
      <c r="D952" s="30"/>
      <c r="E952" s="30"/>
      <c r="F952" s="30"/>
      <c r="G952" s="30"/>
      <c r="H952" s="30"/>
      <c r="I952" s="30"/>
      <c r="J952" s="30"/>
      <c r="K952" s="30"/>
      <c r="L952" s="30"/>
      <c r="M952" s="30"/>
      <c r="N952" s="338"/>
    </row>
    <row r="953" spans="1:14">
      <c r="A953" s="337"/>
      <c r="B953" s="30"/>
      <c r="C953" s="30"/>
      <c r="D953" s="30"/>
      <c r="E953" s="30"/>
      <c r="F953" s="30"/>
      <c r="G953" s="30"/>
      <c r="H953" s="30"/>
      <c r="I953" s="30"/>
      <c r="J953" s="30"/>
      <c r="K953" s="30"/>
      <c r="L953" s="30"/>
      <c r="M953" s="30"/>
      <c r="N953" s="338"/>
    </row>
    <row r="954" spans="1:14">
      <c r="A954" s="337"/>
      <c r="B954" s="30"/>
      <c r="C954" s="30"/>
      <c r="D954" s="30"/>
      <c r="E954" s="30"/>
      <c r="F954" s="30"/>
      <c r="G954" s="30"/>
      <c r="H954" s="30"/>
      <c r="I954" s="30"/>
      <c r="J954" s="30"/>
      <c r="K954" s="30"/>
      <c r="L954" s="30"/>
      <c r="M954" s="30"/>
      <c r="N954" s="338"/>
    </row>
    <row r="955" spans="1:14">
      <c r="A955" s="337"/>
      <c r="B955" s="30"/>
      <c r="C955" s="30"/>
      <c r="D955" s="30"/>
      <c r="E955" s="30"/>
      <c r="F955" s="30"/>
      <c r="G955" s="30"/>
      <c r="H955" s="30"/>
      <c r="I955" s="30"/>
      <c r="J955" s="30"/>
      <c r="K955" s="30"/>
      <c r="L955" s="30"/>
      <c r="M955" s="30"/>
      <c r="N955" s="338"/>
    </row>
    <row r="956" spans="1:14">
      <c r="A956" s="337"/>
      <c r="B956" s="30"/>
      <c r="C956" s="30"/>
      <c r="D956" s="30"/>
      <c r="E956" s="30"/>
      <c r="F956" s="30"/>
      <c r="G956" s="30"/>
      <c r="H956" s="30"/>
      <c r="I956" s="30"/>
      <c r="J956" s="30"/>
      <c r="K956" s="30"/>
      <c r="L956" s="30"/>
      <c r="M956" s="30"/>
      <c r="N956" s="338"/>
    </row>
    <row r="957" spans="1:14">
      <c r="A957" s="337"/>
      <c r="B957" s="30"/>
      <c r="C957" s="30"/>
      <c r="D957" s="30"/>
      <c r="E957" s="30"/>
      <c r="F957" s="30"/>
      <c r="G957" s="30"/>
      <c r="H957" s="30"/>
      <c r="I957" s="30"/>
      <c r="J957" s="30"/>
      <c r="K957" s="30"/>
      <c r="L957" s="30"/>
      <c r="M957" s="30"/>
      <c r="N957" s="338"/>
    </row>
    <row r="958" spans="1:14">
      <c r="A958" s="337"/>
      <c r="B958" s="30"/>
      <c r="C958" s="30"/>
      <c r="D958" s="30"/>
      <c r="E958" s="30"/>
      <c r="F958" s="30"/>
      <c r="G958" s="30"/>
      <c r="H958" s="30"/>
      <c r="I958" s="30"/>
      <c r="J958" s="30"/>
      <c r="K958" s="30"/>
      <c r="L958" s="30"/>
      <c r="M958" s="30"/>
      <c r="N958" s="338"/>
    </row>
    <row r="959" spans="1:14">
      <c r="A959" s="337"/>
      <c r="B959" s="30"/>
      <c r="C959" s="30"/>
      <c r="D959" s="30"/>
      <c r="E959" s="30"/>
      <c r="F959" s="30"/>
      <c r="G959" s="30"/>
      <c r="H959" s="30"/>
      <c r="I959" s="30"/>
      <c r="J959" s="30"/>
      <c r="K959" s="30"/>
      <c r="L959" s="30"/>
      <c r="M959" s="30"/>
      <c r="N959" s="338"/>
    </row>
    <row r="960" spans="1:14">
      <c r="A960" s="337"/>
      <c r="B960" s="30"/>
      <c r="C960" s="30"/>
      <c r="D960" s="30"/>
      <c r="E960" s="30"/>
      <c r="F960" s="30"/>
      <c r="G960" s="30"/>
      <c r="H960" s="30"/>
      <c r="I960" s="30"/>
      <c r="J960" s="30"/>
      <c r="K960" s="30"/>
      <c r="L960" s="30"/>
      <c r="M960" s="30"/>
      <c r="N960" s="338"/>
    </row>
    <row r="961" spans="1:54">
      <c r="A961" s="337"/>
      <c r="B961" s="30"/>
      <c r="C961" s="30"/>
      <c r="D961" s="30"/>
      <c r="E961" s="30"/>
      <c r="F961" s="30"/>
      <c r="G961" s="30"/>
      <c r="H961" s="30"/>
      <c r="I961" s="30"/>
      <c r="J961" s="30"/>
      <c r="K961" s="30"/>
      <c r="L961" s="30"/>
      <c r="M961" s="30"/>
      <c r="N961" s="338"/>
    </row>
    <row r="962" spans="1:54">
      <c r="A962" s="337"/>
      <c r="B962" s="30"/>
      <c r="C962" s="30"/>
      <c r="D962" s="30"/>
      <c r="E962" s="30"/>
      <c r="F962" s="30"/>
      <c r="G962" s="30"/>
      <c r="H962" s="30"/>
      <c r="I962" s="30"/>
      <c r="J962" s="30"/>
      <c r="K962" s="30"/>
      <c r="L962" s="30"/>
      <c r="M962" s="30"/>
      <c r="N962" s="338"/>
    </row>
    <row r="963" spans="1:54">
      <c r="A963" s="337"/>
      <c r="B963" s="30"/>
      <c r="C963" s="30"/>
      <c r="D963" s="30"/>
      <c r="E963" s="30"/>
      <c r="F963" s="30"/>
      <c r="G963" s="30"/>
      <c r="H963" s="30"/>
      <c r="I963" s="30"/>
      <c r="J963" s="30"/>
      <c r="K963" s="30"/>
      <c r="L963" s="30"/>
      <c r="M963" s="30"/>
      <c r="N963" s="338"/>
    </row>
    <row r="964" spans="1:54">
      <c r="A964" s="337"/>
      <c r="B964" s="30"/>
      <c r="C964" s="30"/>
      <c r="D964" s="30"/>
      <c r="E964" s="30"/>
      <c r="F964" s="30"/>
      <c r="G964" s="30"/>
      <c r="H964" s="30"/>
      <c r="I964" s="30"/>
      <c r="J964" s="30"/>
      <c r="K964" s="30"/>
      <c r="L964" s="30"/>
      <c r="M964" s="30"/>
      <c r="N964" s="338"/>
    </row>
    <row r="965" spans="1:54">
      <c r="A965" s="339"/>
      <c r="B965" s="340"/>
      <c r="C965" s="340"/>
      <c r="D965" s="340"/>
      <c r="E965" s="340"/>
      <c r="F965" s="340"/>
      <c r="G965" s="340"/>
      <c r="H965" s="340"/>
      <c r="I965" s="340"/>
      <c r="J965" s="340"/>
      <c r="K965" s="340"/>
      <c r="L965" s="340"/>
      <c r="M965" s="340"/>
      <c r="N965" s="341"/>
    </row>
    <row r="966" spans="1:54" ht="30" customHeight="1">
      <c r="A966" s="334" t="s">
        <v>1158</v>
      </c>
      <c r="B966" s="539" t="s">
        <v>1728</v>
      </c>
      <c r="C966" s="539"/>
      <c r="D966" s="539"/>
      <c r="E966" s="539"/>
      <c r="F966" s="539"/>
      <c r="G966" s="539"/>
      <c r="H966" s="539"/>
      <c r="I966" s="539"/>
      <c r="J966" s="539"/>
      <c r="K966" s="539"/>
      <c r="L966" s="539"/>
      <c r="M966" s="335"/>
      <c r="N966" s="336" t="s">
        <v>1159</v>
      </c>
    </row>
    <row r="967" spans="1:54" ht="24.6" customHeight="1">
      <c r="A967" s="337"/>
      <c r="B967" s="30"/>
      <c r="C967" s="30"/>
      <c r="D967" s="30"/>
      <c r="E967" s="30"/>
      <c r="F967" s="30"/>
      <c r="G967" s="30"/>
      <c r="H967" s="30"/>
      <c r="I967" s="30"/>
      <c r="J967" s="30"/>
      <c r="K967" s="30"/>
      <c r="L967" s="30"/>
      <c r="M967" s="30"/>
      <c r="N967" s="338"/>
    </row>
    <row r="968" spans="1:54">
      <c r="A968" s="337"/>
      <c r="B968" s="30"/>
      <c r="C968" s="30"/>
      <c r="D968" s="30"/>
      <c r="E968" s="30"/>
      <c r="F968" s="30"/>
      <c r="G968" s="30"/>
      <c r="H968" s="30"/>
      <c r="I968" s="30"/>
      <c r="J968" s="30"/>
      <c r="K968" s="30"/>
      <c r="L968" s="30"/>
      <c r="M968" s="30"/>
      <c r="N968" s="338"/>
    </row>
    <row r="969" spans="1:54" ht="25.2" customHeight="1">
      <c r="A969" s="337"/>
      <c r="B969" s="30"/>
      <c r="C969" s="30"/>
      <c r="D969" s="30"/>
      <c r="E969" s="30"/>
      <c r="F969" s="30"/>
      <c r="G969" s="30"/>
      <c r="H969" s="30"/>
      <c r="I969" s="30"/>
      <c r="J969" s="30"/>
      <c r="K969" s="30"/>
      <c r="L969" s="30"/>
      <c r="M969" s="30"/>
      <c r="N969" s="338"/>
    </row>
    <row r="970" spans="1:54" ht="19.95" customHeight="1">
      <c r="A970" s="337"/>
      <c r="B970" s="30"/>
      <c r="C970" s="30"/>
      <c r="D970" s="30"/>
      <c r="E970" s="30"/>
      <c r="F970" s="30"/>
      <c r="G970" s="30"/>
      <c r="H970" s="30"/>
      <c r="I970" s="30"/>
      <c r="J970" s="30"/>
      <c r="K970" s="30"/>
      <c r="L970" s="30"/>
      <c r="M970" s="30"/>
      <c r="N970" s="338"/>
    </row>
    <row r="971" spans="1:54" ht="19.95" customHeight="1">
      <c r="A971" s="337"/>
      <c r="B971" s="30"/>
      <c r="C971" s="30"/>
      <c r="D971" s="30"/>
      <c r="E971" s="30"/>
      <c r="F971" s="30"/>
      <c r="G971" s="30"/>
      <c r="H971" s="30"/>
      <c r="I971" s="30"/>
      <c r="J971" s="30"/>
      <c r="K971" s="30"/>
      <c r="L971" s="30"/>
      <c r="M971" s="30"/>
      <c r="N971" s="338"/>
      <c r="BB971" s="147" t="s">
        <v>1117</v>
      </c>
    </row>
    <row r="972" spans="1:54" ht="19.95" customHeight="1">
      <c r="A972" s="337"/>
      <c r="B972" s="30"/>
      <c r="C972" s="30"/>
      <c r="D972" s="30"/>
      <c r="E972" s="30"/>
      <c r="F972" s="30"/>
      <c r="G972" s="30"/>
      <c r="H972" s="30"/>
      <c r="I972" s="30"/>
      <c r="J972" s="30"/>
      <c r="K972" s="30"/>
      <c r="L972" s="30"/>
      <c r="M972" s="30"/>
      <c r="N972" s="338"/>
      <c r="BB972" s="147" t="s">
        <v>1118</v>
      </c>
    </row>
    <row r="973" spans="1:54" ht="19.95" customHeight="1">
      <c r="A973" s="337"/>
      <c r="B973" s="30"/>
      <c r="C973" s="30"/>
      <c r="D973" s="30"/>
      <c r="E973" s="30"/>
      <c r="F973" s="30"/>
      <c r="G973" s="30"/>
      <c r="H973" s="30"/>
      <c r="I973" s="30"/>
      <c r="J973" s="30"/>
      <c r="K973" s="30"/>
      <c r="L973" s="30"/>
      <c r="M973" s="30"/>
      <c r="N973" s="338"/>
      <c r="BB973" s="147" t="s">
        <v>1119</v>
      </c>
    </row>
    <row r="974" spans="1:54" ht="19.95" customHeight="1">
      <c r="A974" s="337"/>
      <c r="B974" s="30"/>
      <c r="C974" s="30"/>
      <c r="D974" s="30"/>
      <c r="E974" s="30"/>
      <c r="F974" s="30"/>
      <c r="G974" s="30"/>
      <c r="H974" s="30"/>
      <c r="I974" s="30"/>
      <c r="J974" s="30"/>
      <c r="K974" s="30"/>
      <c r="L974" s="30"/>
      <c r="M974" s="30"/>
      <c r="N974" s="338"/>
      <c r="BB974" s="147" t="s">
        <v>1120</v>
      </c>
    </row>
    <row r="975" spans="1:54" ht="19.95" customHeight="1">
      <c r="A975" s="337"/>
      <c r="B975" s="30"/>
      <c r="C975" s="30"/>
      <c r="D975" s="30"/>
      <c r="E975" s="30"/>
      <c r="F975" s="30"/>
      <c r="G975" s="30"/>
      <c r="H975" s="30"/>
      <c r="I975" s="30"/>
      <c r="J975" s="30"/>
      <c r="K975" s="30"/>
      <c r="L975" s="30"/>
      <c r="M975" s="30"/>
      <c r="N975" s="338"/>
      <c r="BB975" s="147" t="s">
        <v>1121</v>
      </c>
    </row>
    <row r="976" spans="1:54" ht="19.95" customHeight="1">
      <c r="A976" s="337"/>
      <c r="B976" s="30"/>
      <c r="C976" s="30"/>
      <c r="D976" s="30"/>
      <c r="E976" s="30"/>
      <c r="F976" s="30"/>
      <c r="G976" s="30"/>
      <c r="H976" s="30"/>
      <c r="I976" s="30"/>
      <c r="J976" s="30"/>
      <c r="K976" s="30"/>
      <c r="L976" s="30"/>
      <c r="M976" s="30"/>
      <c r="N976" s="338"/>
    </row>
    <row r="977" spans="1:62" ht="19.95" customHeight="1" thickBot="1">
      <c r="A977" s="337"/>
      <c r="B977" s="30"/>
      <c r="C977" s="30"/>
      <c r="D977" s="30"/>
      <c r="E977" s="30"/>
      <c r="F977" s="30"/>
      <c r="G977" s="30"/>
      <c r="H977" s="30"/>
      <c r="I977" s="30"/>
      <c r="J977" s="30"/>
      <c r="K977" s="30"/>
      <c r="L977" s="30"/>
      <c r="M977" s="30"/>
      <c r="N977" s="338"/>
    </row>
    <row r="978" spans="1:62" ht="19.95" customHeight="1">
      <c r="A978" s="337"/>
      <c r="B978" s="30"/>
      <c r="C978" s="30"/>
      <c r="D978" s="30"/>
      <c r="E978" s="30"/>
      <c r="F978" s="30"/>
      <c r="G978" s="678"/>
      <c r="H978" s="679"/>
      <c r="I978" s="679"/>
      <c r="J978" s="679"/>
      <c r="K978" s="679"/>
      <c r="L978" s="679"/>
      <c r="M978" s="680"/>
      <c r="N978" s="338"/>
    </row>
    <row r="979" spans="1:62" ht="19.95" customHeight="1" thickBot="1">
      <c r="A979" s="337"/>
      <c r="B979" s="30"/>
      <c r="C979" s="30"/>
      <c r="D979" s="30"/>
      <c r="E979" s="30"/>
      <c r="F979" s="30"/>
      <c r="G979" s="681"/>
      <c r="H979" s="682"/>
      <c r="I979" s="682"/>
      <c r="J979" s="682"/>
      <c r="K979" s="682"/>
      <c r="L979" s="682"/>
      <c r="M979" s="683"/>
      <c r="N979" s="338"/>
    </row>
    <row r="980" spans="1:62" ht="10.050000000000001" customHeight="1">
      <c r="A980" s="337"/>
      <c r="B980" s="30"/>
      <c r="C980" s="30"/>
      <c r="D980" s="30"/>
      <c r="E980" s="30"/>
      <c r="F980" s="30"/>
      <c r="G980" s="30"/>
      <c r="H980" s="30"/>
      <c r="I980" s="30"/>
      <c r="J980" s="30"/>
      <c r="K980" s="30"/>
      <c r="L980" s="30"/>
      <c r="M980" s="30"/>
      <c r="N980" s="338"/>
    </row>
    <row r="981" spans="1:62" ht="19.95" customHeight="1">
      <c r="A981" s="337"/>
      <c r="B981" s="694" t="str">
        <f>BB981</f>
        <v>SELECT FROM THE DROPDOWN LIST HOW READY YOU ARE TO TRY THIS</v>
      </c>
      <c r="C981" s="694"/>
      <c r="D981" s="694"/>
      <c r="E981" s="694"/>
      <c r="F981" s="694"/>
      <c r="G981" s="694"/>
      <c r="H981" s="694"/>
      <c r="I981" s="694"/>
      <c r="J981" s="694"/>
      <c r="K981" s="694"/>
      <c r="L981" s="694"/>
      <c r="M981" s="694"/>
      <c r="N981" s="338"/>
      <c r="BB981" s="2" t="str">
        <f>IF($G$978=BB$971,BD981,IF($G$978=BB$972,BE981,IF($G$978=BB$973,BF981,IF($G$978=BB$974,BG981,IF($G$978=BB$975,BH981,BJ981)))))</f>
        <v>SELECT FROM THE DROPDOWN LIST HOW READY YOU ARE TO TRY THIS</v>
      </c>
      <c r="BD981" s="2" t="s">
        <v>1746</v>
      </c>
      <c r="BE981" s="2" t="s">
        <v>1747</v>
      </c>
      <c r="BF981" s="2" t="s">
        <v>1132</v>
      </c>
      <c r="BG981" s="2" t="s">
        <v>1133</v>
      </c>
      <c r="BH981" s="2" t="s">
        <v>1134</v>
      </c>
      <c r="BI981" s="2" t="s">
        <v>555</v>
      </c>
      <c r="BJ981" s="2" t="s">
        <v>1135</v>
      </c>
    </row>
    <row r="982" spans="1:62" ht="19.95" customHeight="1">
      <c r="A982" s="337"/>
      <c r="B982" s="694"/>
      <c r="C982" s="694"/>
      <c r="D982" s="694"/>
      <c r="E982" s="694"/>
      <c r="F982" s="694"/>
      <c r="G982" s="694"/>
      <c r="H982" s="694"/>
      <c r="I982" s="694"/>
      <c r="J982" s="694"/>
      <c r="K982" s="694"/>
      <c r="L982" s="694"/>
      <c r="M982" s="694"/>
      <c r="N982" s="338"/>
      <c r="BB982" s="2" t="str">
        <f>IF($G$978=BB$971,BD982,IF($G$978=BB$972,BE982,IF($G$978=BB$973,BF982,IF($G$978=BB$974,BG982,IF($G$978=BB$975,BH982,BJ982)))))</f>
        <v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v>
      </c>
      <c r="BD982" s="2" t="s">
        <v>1122</v>
      </c>
      <c r="BE982" s="2" t="s">
        <v>1122</v>
      </c>
      <c r="BF982" s="2" t="s">
        <v>1122</v>
      </c>
      <c r="BG982" s="2" t="s">
        <v>1122</v>
      </c>
      <c r="BH982" s="2" t="s">
        <v>1122</v>
      </c>
      <c r="BI982" s="2" t="s">
        <v>555</v>
      </c>
      <c r="BJ982" s="2" t="s">
        <v>1136</v>
      </c>
    </row>
    <row r="983" spans="1:62" ht="19.95" customHeight="1">
      <c r="A983" s="337"/>
      <c r="B983" s="694"/>
      <c r="C983" s="694"/>
      <c r="D983" s="694"/>
      <c r="E983" s="694"/>
      <c r="F983" s="694"/>
      <c r="G983" s="694"/>
      <c r="H983" s="694"/>
      <c r="I983" s="694"/>
      <c r="J983" s="694"/>
      <c r="K983" s="694"/>
      <c r="L983" s="694"/>
      <c r="M983" s="694"/>
      <c r="N983" s="338"/>
      <c r="BB983" s="2" t="str">
        <f>IF($G$978=BB$971,BD983,IF($G$978=BB$972,BE983,IF($G$978=BB$973,BF983,IF($G$978=BB$974,BG983,IF($G$978=BB$975,BH983,BJ983)))))</f>
        <v>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v>
      </c>
      <c r="BD983" s="2" t="s">
        <v>1128</v>
      </c>
      <c r="BE983" s="2" t="s">
        <v>1129</v>
      </c>
      <c r="BF983" s="2" t="s">
        <v>1139</v>
      </c>
      <c r="BG983" s="2" t="s">
        <v>1130</v>
      </c>
      <c r="BH983" s="2" t="s">
        <v>1131</v>
      </c>
      <c r="BI983" s="2" t="s">
        <v>555</v>
      </c>
      <c r="BJ983" s="2" t="s">
        <v>1745</v>
      </c>
    </row>
    <row r="984" spans="1:62" ht="19.95" customHeight="1">
      <c r="A984" s="337"/>
      <c r="B984" s="694" t="str">
        <f>BB982</f>
        <v xml:space="preserve">According to anankelogy, a need cannot exist without prior experience of being fully resolved. You can never be thirsty, for example, without the prior experience of fully satisfying that thirst with water. Likewise, every politicized need stems from some barrier to fully resolve that public facing need, as it naturally exists. Politics misses the mark wherever a politicized need fails to fully resolve on all sides. </v>
      </c>
      <c r="C984" s="694"/>
      <c r="D984" s="694"/>
      <c r="E984" s="694"/>
      <c r="F984" s="694"/>
      <c r="G984" s="694"/>
      <c r="H984" s="694"/>
      <c r="I984" s="694"/>
      <c r="J984" s="694"/>
      <c r="K984" s="694"/>
      <c r="L984" s="694"/>
      <c r="M984" s="694"/>
      <c r="N984" s="338"/>
      <c r="BB984" s="2" t="str">
        <f t="shared" ref="BB984:BB985" si="19">IF($G$978=BB$971,BD984,IF($G$978=BB$972,BE984,IF($G$978=BB$973,BF984,IF($G$978=BB$974,BG984,IF($G$978=BB$975,BH984,BJ984)))))</f>
        <v>Politics exist to guide our behavior to serve needs, namely to shape laws. While no one sits above the law, no law sits above the needs it exists to serve. Whose needs are best served in how our laws are formed, interpreted, enforced, and politicized?</v>
      </c>
      <c r="BD984" s="2" t="s">
        <v>1123</v>
      </c>
      <c r="BE984" s="2" t="s">
        <v>1124</v>
      </c>
      <c r="BF984" s="2" t="s">
        <v>1125</v>
      </c>
      <c r="BG984" s="2" t="s">
        <v>1126</v>
      </c>
      <c r="BH984" s="2" t="s">
        <v>1127</v>
      </c>
      <c r="BI984" s="2" t="s">
        <v>555</v>
      </c>
      <c r="BJ984" s="2" t="s">
        <v>1138</v>
      </c>
    </row>
    <row r="985" spans="1:62" ht="19.95" customHeight="1">
      <c r="A985" s="337"/>
      <c r="B985" s="694"/>
      <c r="C985" s="694"/>
      <c r="D985" s="694"/>
      <c r="E985" s="694"/>
      <c r="F985" s="694"/>
      <c r="G985" s="694"/>
      <c r="H985" s="694"/>
      <c r="I985" s="694"/>
      <c r="J985" s="694"/>
      <c r="K985" s="694"/>
      <c r="L985" s="694"/>
      <c r="M985" s="694"/>
      <c r="N985" s="338"/>
      <c r="BB985" s="2" t="str">
        <f t="shared" si="19"/>
        <v>Widespread anxiety and depression suggest our politics and our system of laws fail to properly serve our many specific needs. Such anxiety and depression arise from unmet needs, so let's look at particular pain points on both sides of eight key political issues.</v>
      </c>
      <c r="BD985" s="2" t="s">
        <v>1137</v>
      </c>
      <c r="BE985" s="2" t="s">
        <v>1137</v>
      </c>
      <c r="BF985" s="2" t="s">
        <v>1137</v>
      </c>
      <c r="BG985" s="2" t="s">
        <v>1137</v>
      </c>
      <c r="BH985" s="2" t="s">
        <v>1137</v>
      </c>
      <c r="BI985" s="2" t="s">
        <v>555</v>
      </c>
      <c r="BJ985" s="2" t="s">
        <v>1140</v>
      </c>
    </row>
    <row r="986" spans="1:62" ht="19.95" customHeight="1">
      <c r="A986" s="337"/>
      <c r="B986" s="694"/>
      <c r="C986" s="694"/>
      <c r="D986" s="694"/>
      <c r="E986" s="694"/>
      <c r="F986" s="694"/>
      <c r="G986" s="694"/>
      <c r="H986" s="694"/>
      <c r="I986" s="694"/>
      <c r="J986" s="694"/>
      <c r="K986" s="694"/>
      <c r="L986" s="694"/>
      <c r="M986" s="694"/>
      <c r="N986" s="338"/>
    </row>
    <row r="987" spans="1:62" ht="19.95" customHeight="1">
      <c r="A987" s="337"/>
      <c r="B987" s="694"/>
      <c r="C987" s="694"/>
      <c r="D987" s="694"/>
      <c r="E987" s="694"/>
      <c r="F987" s="694"/>
      <c r="G987" s="694"/>
      <c r="H987" s="694"/>
      <c r="I987" s="694"/>
      <c r="J987" s="694"/>
      <c r="K987" s="694"/>
      <c r="L987" s="694"/>
      <c r="M987" s="694"/>
      <c r="N987" s="338"/>
    </row>
    <row r="988" spans="1:62" ht="19.95" customHeight="1">
      <c r="A988" s="337"/>
      <c r="B988" s="694"/>
      <c r="C988" s="694"/>
      <c r="D988" s="694"/>
      <c r="E988" s="694"/>
      <c r="F988" s="694"/>
      <c r="G988" s="694"/>
      <c r="H988" s="694"/>
      <c r="I988" s="694"/>
      <c r="J988" s="694"/>
      <c r="K988" s="694"/>
      <c r="L988" s="694"/>
      <c r="M988" s="694"/>
      <c r="N988" s="338"/>
    </row>
    <row r="989" spans="1:62" ht="19.95" customHeight="1">
      <c r="A989" s="337"/>
      <c r="B989" s="694" t="str">
        <f>BB983</f>
        <v>Politics lack legitimacy where it fails to enable full resolution of needs. Opposing the needs themselves enables pathology. Legit opposition starts with how we address the needs, after affirming the needs themselves. The best politics results in each side being able to fully resolve each other's needs in their own spaces. Harmony Politics raises the bar by insisting our politicized needs become fully resolved.</v>
      </c>
      <c r="C989" s="694"/>
      <c r="D989" s="694"/>
      <c r="E989" s="694"/>
      <c r="F989" s="694"/>
      <c r="G989" s="694"/>
      <c r="H989" s="694"/>
      <c r="I989" s="694"/>
      <c r="J989" s="694"/>
      <c r="K989" s="694"/>
      <c r="L989" s="694"/>
      <c r="M989" s="694"/>
      <c r="N989" s="338"/>
    </row>
    <row r="990" spans="1:62" ht="19.95" customHeight="1">
      <c r="A990" s="337"/>
      <c r="B990" s="694"/>
      <c r="C990" s="694"/>
      <c r="D990" s="694"/>
      <c r="E990" s="694"/>
      <c r="F990" s="694"/>
      <c r="G990" s="694"/>
      <c r="H990" s="694"/>
      <c r="I990" s="694"/>
      <c r="J990" s="694"/>
      <c r="K990" s="694"/>
      <c r="L990" s="694"/>
      <c r="M990" s="694"/>
      <c r="N990" s="338"/>
    </row>
    <row r="991" spans="1:62" ht="19.95" customHeight="1">
      <c r="A991" s="337"/>
      <c r="B991" s="694"/>
      <c r="C991" s="694"/>
      <c r="D991" s="694"/>
      <c r="E991" s="694"/>
      <c r="F991" s="694"/>
      <c r="G991" s="694"/>
      <c r="H991" s="694"/>
      <c r="I991" s="694"/>
      <c r="J991" s="694"/>
      <c r="K991" s="694"/>
      <c r="L991" s="694"/>
      <c r="M991" s="694"/>
      <c r="N991" s="338"/>
    </row>
    <row r="992" spans="1:62" ht="19.95" customHeight="1">
      <c r="A992" s="337"/>
      <c r="B992" s="694"/>
      <c r="C992" s="694"/>
      <c r="D992" s="694"/>
      <c r="E992" s="694"/>
      <c r="F992" s="694"/>
      <c r="G992" s="694"/>
      <c r="H992" s="694"/>
      <c r="I992" s="694"/>
      <c r="J992" s="694"/>
      <c r="K992" s="694"/>
      <c r="L992" s="694"/>
      <c r="M992" s="694"/>
      <c r="N992" s="338"/>
    </row>
    <row r="993" spans="1:14" ht="19.95" customHeight="1">
      <c r="A993" s="337"/>
      <c r="B993" s="694" t="str">
        <f>BB984</f>
        <v>Politics exist to guide our behavior to serve needs, namely to shape laws. While no one sits above the law, no law sits above the needs it exists to serve. Whose needs are best served in how our laws are formed, interpreted, enforced, and politicized?</v>
      </c>
      <c r="C993" s="694"/>
      <c r="D993" s="694"/>
      <c r="E993" s="694"/>
      <c r="F993" s="694"/>
      <c r="G993" s="694"/>
      <c r="H993" s="694"/>
      <c r="I993" s="694"/>
      <c r="J993" s="694"/>
      <c r="K993" s="694"/>
      <c r="L993" s="694"/>
      <c r="M993" s="694"/>
      <c r="N993" s="338"/>
    </row>
    <row r="994" spans="1:14" ht="19.95" customHeight="1">
      <c r="A994" s="337"/>
      <c r="B994" s="694"/>
      <c r="C994" s="694"/>
      <c r="D994" s="694"/>
      <c r="E994" s="694"/>
      <c r="F994" s="694"/>
      <c r="G994" s="694"/>
      <c r="H994" s="694"/>
      <c r="I994" s="694"/>
      <c r="J994" s="694"/>
      <c r="K994" s="694"/>
      <c r="L994" s="694"/>
      <c r="M994" s="694"/>
      <c r="N994" s="338"/>
    </row>
    <row r="995" spans="1:14" ht="19.95" customHeight="1">
      <c r="A995" s="337"/>
      <c r="B995" s="694"/>
      <c r="C995" s="694"/>
      <c r="D995" s="694"/>
      <c r="E995" s="694"/>
      <c r="F995" s="694"/>
      <c r="G995" s="694"/>
      <c r="H995" s="694"/>
      <c r="I995" s="694"/>
      <c r="J995" s="694"/>
      <c r="K995" s="694"/>
      <c r="L995" s="694"/>
      <c r="M995" s="694"/>
      <c r="N995" s="338"/>
    </row>
    <row r="996" spans="1:14" ht="19.95" customHeight="1">
      <c r="A996" s="337"/>
      <c r="B996" s="695" t="str">
        <f>BB985</f>
        <v>Widespread anxiety and depression suggest our politics and our system of laws fail to properly serve our many specific needs. Such anxiety and depression arise from unmet needs, so let's look at particular pain points on both sides of eight key political issues.</v>
      </c>
      <c r="C996" s="695"/>
      <c r="D996" s="695"/>
      <c r="E996" s="695"/>
      <c r="F996" s="695"/>
      <c r="G996" s="695"/>
      <c r="H996" s="695"/>
      <c r="I996" s="695"/>
      <c r="J996" s="695"/>
      <c r="K996" s="695"/>
      <c r="L996" s="695"/>
      <c r="M996" s="695"/>
      <c r="N996" s="338"/>
    </row>
    <row r="997" spans="1:14" ht="19.95" customHeight="1">
      <c r="A997" s="337"/>
      <c r="B997" s="695"/>
      <c r="C997" s="695"/>
      <c r="D997" s="695"/>
      <c r="E997" s="695"/>
      <c r="F997" s="695"/>
      <c r="G997" s="695"/>
      <c r="H997" s="695"/>
      <c r="I997" s="695"/>
      <c r="J997" s="695"/>
      <c r="K997" s="695"/>
      <c r="L997" s="695"/>
      <c r="M997" s="695"/>
      <c r="N997" s="338"/>
    </row>
    <row r="998" spans="1:14" ht="19.95" customHeight="1">
      <c r="A998" s="337"/>
      <c r="B998" s="695"/>
      <c r="C998" s="695"/>
      <c r="D998" s="695"/>
      <c r="E998" s="695"/>
      <c r="F998" s="695"/>
      <c r="G998" s="695"/>
      <c r="H998" s="695"/>
      <c r="I998" s="695"/>
      <c r="J998" s="695"/>
      <c r="K998" s="695"/>
      <c r="L998" s="695"/>
      <c r="M998" s="695"/>
      <c r="N998" s="338"/>
    </row>
    <row r="999" spans="1:14">
      <c r="A999" s="339"/>
      <c r="B999" s="340"/>
      <c r="C999" s="340"/>
      <c r="D999" s="340"/>
      <c r="E999" s="340"/>
      <c r="F999" s="340"/>
      <c r="G999" s="340"/>
      <c r="H999" s="340"/>
      <c r="I999" s="340"/>
      <c r="J999" s="340"/>
      <c r="K999" s="340"/>
      <c r="L999" s="340"/>
      <c r="M999" s="340"/>
      <c r="N999" s="341"/>
    </row>
    <row r="1000" spans="1:14" ht="30" customHeight="1">
      <c r="A1000" s="322" t="s">
        <v>1158</v>
      </c>
      <c r="B1000" s="776" t="s">
        <v>1153</v>
      </c>
      <c r="C1000" s="776"/>
      <c r="D1000" s="776"/>
      <c r="E1000" s="776"/>
      <c r="F1000" s="776"/>
      <c r="G1000" s="776"/>
      <c r="H1000" s="776"/>
      <c r="I1000" s="776"/>
      <c r="J1000" s="776"/>
      <c r="K1000" s="776"/>
      <c r="L1000" s="776"/>
      <c r="M1000" s="776"/>
      <c r="N1000" s="323" t="s">
        <v>1159</v>
      </c>
    </row>
    <row r="1001" spans="1:14" ht="34.950000000000003" customHeight="1">
      <c r="A1001" s="324"/>
      <c r="B1001" s="520" t="s">
        <v>1116</v>
      </c>
      <c r="C1001" s="520"/>
      <c r="D1001" s="520"/>
      <c r="E1001" s="520"/>
      <c r="F1001" s="520"/>
      <c r="G1001" s="520"/>
      <c r="H1001" s="520"/>
      <c r="I1001" s="520"/>
      <c r="J1001" s="520"/>
      <c r="K1001" s="520"/>
      <c r="L1001" s="520"/>
      <c r="M1001" s="520"/>
      <c r="N1001" s="325"/>
    </row>
    <row r="1002" spans="1:14" ht="37.049999999999997" customHeight="1">
      <c r="A1002" s="326"/>
      <c r="B1002" s="521" t="s">
        <v>956</v>
      </c>
      <c r="C1002" s="521"/>
      <c r="D1002" s="521"/>
      <c r="E1002" s="521"/>
      <c r="F1002" s="521"/>
      <c r="G1002" s="521"/>
      <c r="H1002" s="521"/>
      <c r="I1002" s="521"/>
      <c r="J1002" s="521"/>
      <c r="K1002" s="521"/>
      <c r="L1002" s="521"/>
      <c r="M1002" s="521"/>
      <c r="N1002" s="327"/>
    </row>
    <row r="1003" spans="1:14" ht="37.049999999999997" customHeight="1">
      <c r="A1003" s="326"/>
      <c r="B1003" s="521"/>
      <c r="C1003" s="521"/>
      <c r="D1003" s="521"/>
      <c r="E1003" s="521"/>
      <c r="F1003" s="521"/>
      <c r="G1003" s="521"/>
      <c r="H1003" s="521"/>
      <c r="I1003" s="521"/>
      <c r="J1003" s="521"/>
      <c r="K1003" s="521"/>
      <c r="L1003" s="521"/>
      <c r="M1003" s="521"/>
      <c r="N1003" s="327"/>
    </row>
    <row r="1004" spans="1:14" ht="4.95" customHeight="1">
      <c r="A1004" s="326"/>
      <c r="B1004" s="328"/>
      <c r="C1004" s="328"/>
      <c r="D1004" s="328"/>
      <c r="E1004" s="328"/>
      <c r="F1004" s="328"/>
      <c r="G1004" s="328"/>
      <c r="H1004" s="328"/>
      <c r="I1004" s="328"/>
      <c r="J1004" s="328"/>
      <c r="K1004" s="328"/>
      <c r="L1004" s="328"/>
      <c r="M1004" s="328"/>
      <c r="N1004" s="327"/>
    </row>
    <row r="1005" spans="1:14" ht="30" customHeight="1">
      <c r="A1005" s="326"/>
      <c r="B1005" s="116" t="s">
        <v>420</v>
      </c>
      <c r="C1005" s="114"/>
      <c r="D1005" s="114"/>
      <c r="E1005" s="114"/>
      <c r="F1005" s="114"/>
      <c r="G1005" s="114"/>
      <c r="H1005" s="115"/>
      <c r="I1005" s="115"/>
      <c r="J1005" s="115"/>
      <c r="K1005" s="115"/>
      <c r="L1005" s="115"/>
      <c r="M1005" s="117" t="s">
        <v>421</v>
      </c>
      <c r="N1005" s="327"/>
    </row>
    <row r="1006" spans="1:14" ht="15" customHeight="1">
      <c r="A1006" s="326"/>
      <c r="B1006" s="122" t="s">
        <v>423</v>
      </c>
      <c r="C1006" s="109"/>
      <c r="D1006" s="109"/>
      <c r="E1006" s="109"/>
      <c r="F1006" s="109"/>
      <c r="G1006" s="109"/>
      <c r="H1006" s="110"/>
      <c r="I1006" s="110"/>
      <c r="J1006" s="110"/>
      <c r="K1006" s="110"/>
      <c r="L1006" s="110"/>
      <c r="M1006" s="123" t="s">
        <v>422</v>
      </c>
      <c r="N1006" s="327"/>
    </row>
    <row r="1007" spans="1:14" ht="4.95" customHeight="1">
      <c r="A1007" s="326"/>
      <c r="B1007" s="328"/>
      <c r="C1007" s="328"/>
      <c r="D1007" s="328"/>
      <c r="E1007" s="328"/>
      <c r="F1007" s="328"/>
      <c r="G1007" s="328"/>
      <c r="H1007" s="328"/>
      <c r="I1007" s="328"/>
      <c r="J1007" s="328"/>
      <c r="K1007" s="328"/>
      <c r="L1007" s="328"/>
      <c r="M1007" s="328"/>
      <c r="N1007" s="327"/>
    </row>
    <row r="1008" spans="1:14" ht="10.050000000000001" customHeight="1">
      <c r="A1008" s="329"/>
      <c r="B1008" s="119"/>
      <c r="C1008" s="119"/>
      <c r="D1008" s="119"/>
      <c r="E1008" s="119"/>
      <c r="F1008" s="119"/>
      <c r="G1008" s="119"/>
      <c r="H1008" s="119"/>
      <c r="I1008" s="119"/>
      <c r="J1008" s="119"/>
      <c r="K1008" s="119"/>
      <c r="L1008" s="119"/>
      <c r="M1008" s="119"/>
      <c r="N1008" s="330"/>
    </row>
    <row r="1009" spans="1:14" ht="15" customHeight="1">
      <c r="A1009" s="329"/>
      <c r="B1009" s="120" t="s">
        <v>426</v>
      </c>
      <c r="C1009" s="119"/>
      <c r="D1009" s="119"/>
      <c r="E1009" s="463" t="s">
        <v>53</v>
      </c>
      <c r="F1009" s="463"/>
      <c r="G1009" s="463"/>
      <c r="H1009" s="463"/>
      <c r="I1009" s="463"/>
      <c r="J1009" s="463"/>
      <c r="K1009" s="119"/>
      <c r="L1009" s="119"/>
      <c r="M1009" s="121" t="s">
        <v>426</v>
      </c>
      <c r="N1009" s="330"/>
    </row>
    <row r="1010" spans="1:14" ht="15" customHeight="1">
      <c r="A1010" s="329"/>
      <c r="B1010" s="108" t="s">
        <v>427</v>
      </c>
      <c r="C1010" s="109"/>
      <c r="D1010" s="109"/>
      <c r="E1010" s="109"/>
      <c r="F1010" s="109"/>
      <c r="G1010" s="109"/>
      <c r="H1010" s="110"/>
      <c r="I1010" s="110"/>
      <c r="J1010" s="110"/>
      <c r="K1010" s="110"/>
      <c r="L1010" s="110"/>
      <c r="M1010" s="111" t="s">
        <v>428</v>
      </c>
      <c r="N1010" s="330"/>
    </row>
    <row r="1011" spans="1:14" ht="15" customHeight="1">
      <c r="A1011" s="329"/>
      <c r="B1011" s="112" t="s">
        <v>430</v>
      </c>
      <c r="C1011" s="109"/>
      <c r="D1011" s="109"/>
      <c r="E1011" s="109"/>
      <c r="F1011" s="109"/>
      <c r="G1011" s="109"/>
      <c r="H1011" s="110"/>
      <c r="I1011" s="110"/>
      <c r="J1011" s="110"/>
      <c r="K1011" s="110"/>
      <c r="L1011" s="110"/>
      <c r="M1011" s="113" t="s">
        <v>429</v>
      </c>
      <c r="N1011" s="330"/>
    </row>
    <row r="1012" spans="1:14" ht="10.050000000000001" customHeight="1">
      <c r="A1012" s="329"/>
      <c r="B1012" s="119"/>
      <c r="C1012" s="119"/>
      <c r="D1012" s="119"/>
      <c r="E1012" s="119"/>
      <c r="F1012" s="119"/>
      <c r="G1012" s="119"/>
      <c r="H1012" s="119"/>
      <c r="I1012" s="119"/>
      <c r="J1012" s="119"/>
      <c r="K1012" s="119"/>
      <c r="L1012" s="119"/>
      <c r="M1012" s="119"/>
      <c r="N1012" s="330"/>
    </row>
    <row r="1013" spans="1:14" ht="15" customHeight="1">
      <c r="A1013" s="329"/>
      <c r="B1013" s="120" t="s">
        <v>426</v>
      </c>
      <c r="C1013" s="119"/>
      <c r="D1013" s="119"/>
      <c r="E1013" s="463" t="s">
        <v>81</v>
      </c>
      <c r="F1013" s="463"/>
      <c r="G1013" s="463"/>
      <c r="H1013" s="463"/>
      <c r="I1013" s="463"/>
      <c r="J1013" s="463"/>
      <c r="K1013" s="119"/>
      <c r="L1013" s="119"/>
      <c r="M1013" s="121" t="s">
        <v>426</v>
      </c>
      <c r="N1013" s="330"/>
    </row>
    <row r="1014" spans="1:14" ht="15" customHeight="1">
      <c r="A1014" s="329"/>
      <c r="B1014" s="108" t="s">
        <v>433</v>
      </c>
      <c r="C1014" s="109"/>
      <c r="D1014" s="109"/>
      <c r="E1014" s="109"/>
      <c r="F1014" s="109"/>
      <c r="G1014" s="109"/>
      <c r="H1014" s="110"/>
      <c r="I1014" s="110"/>
      <c r="J1014" s="110"/>
      <c r="K1014" s="110"/>
      <c r="L1014" s="110"/>
      <c r="M1014" s="111" t="s">
        <v>445</v>
      </c>
      <c r="N1014" s="330"/>
    </row>
    <row r="1015" spans="1:14" ht="15" customHeight="1">
      <c r="A1015" s="329"/>
      <c r="B1015" s="112" t="s">
        <v>434</v>
      </c>
      <c r="C1015" s="109"/>
      <c r="D1015" s="109"/>
      <c r="E1015" s="109"/>
      <c r="F1015" s="109"/>
      <c r="G1015" s="109"/>
      <c r="H1015" s="110"/>
      <c r="I1015" s="110"/>
      <c r="J1015" s="110"/>
      <c r="K1015" s="110"/>
      <c r="L1015" s="110"/>
      <c r="M1015" s="113" t="s">
        <v>446</v>
      </c>
      <c r="N1015" s="330"/>
    </row>
    <row r="1016" spans="1:14" ht="10.050000000000001" customHeight="1">
      <c r="A1016" s="329"/>
      <c r="B1016" s="119"/>
      <c r="C1016" s="119"/>
      <c r="D1016" s="119"/>
      <c r="E1016" s="119"/>
      <c r="F1016" s="119"/>
      <c r="G1016" s="119"/>
      <c r="H1016" s="119"/>
      <c r="I1016" s="119"/>
      <c r="J1016" s="119"/>
      <c r="K1016" s="119"/>
      <c r="L1016" s="119"/>
      <c r="M1016" s="119"/>
      <c r="N1016" s="330"/>
    </row>
    <row r="1017" spans="1:14" ht="15" customHeight="1">
      <c r="A1017" s="329"/>
      <c r="B1017" s="120" t="s">
        <v>426</v>
      </c>
      <c r="C1017" s="119"/>
      <c r="D1017" s="119"/>
      <c r="E1017" s="463" t="s">
        <v>82</v>
      </c>
      <c r="F1017" s="463"/>
      <c r="G1017" s="463"/>
      <c r="H1017" s="463"/>
      <c r="I1017" s="463"/>
      <c r="J1017" s="463"/>
      <c r="K1017" s="119"/>
      <c r="L1017" s="119"/>
      <c r="M1017" s="121" t="s">
        <v>426</v>
      </c>
      <c r="N1017" s="330"/>
    </row>
    <row r="1018" spans="1:14" ht="15" customHeight="1">
      <c r="A1018" s="329"/>
      <c r="B1018" s="108" t="s">
        <v>435</v>
      </c>
      <c r="C1018" s="109"/>
      <c r="D1018" s="109"/>
      <c r="E1018" s="109"/>
      <c r="F1018" s="109"/>
      <c r="G1018" s="109"/>
      <c r="H1018" s="110"/>
      <c r="I1018" s="110"/>
      <c r="J1018" s="110"/>
      <c r="K1018" s="110"/>
      <c r="L1018" s="110"/>
      <c r="M1018" s="111" t="s">
        <v>447</v>
      </c>
      <c r="N1018" s="330"/>
    </row>
    <row r="1019" spans="1:14" ht="15" customHeight="1">
      <c r="A1019" s="329"/>
      <c r="B1019" s="112" t="s">
        <v>436</v>
      </c>
      <c r="C1019" s="109"/>
      <c r="D1019" s="109"/>
      <c r="E1019" s="109"/>
      <c r="F1019" s="109"/>
      <c r="G1019" s="109"/>
      <c r="H1019" s="110"/>
      <c r="I1019" s="110"/>
      <c r="J1019" s="110"/>
      <c r="K1019" s="110"/>
      <c r="L1019" s="110"/>
      <c r="M1019" s="113" t="s">
        <v>448</v>
      </c>
      <c r="N1019" s="330"/>
    </row>
    <row r="1020" spans="1:14" ht="10.050000000000001" customHeight="1">
      <c r="A1020" s="329"/>
      <c r="B1020" s="119"/>
      <c r="C1020" s="119"/>
      <c r="D1020" s="119"/>
      <c r="E1020" s="119"/>
      <c r="F1020" s="119"/>
      <c r="G1020" s="119"/>
      <c r="H1020" s="119"/>
      <c r="I1020" s="119"/>
      <c r="J1020" s="119"/>
      <c r="K1020" s="119"/>
      <c r="L1020" s="119"/>
      <c r="M1020" s="119"/>
      <c r="N1020" s="330"/>
    </row>
    <row r="1021" spans="1:14" ht="15" customHeight="1">
      <c r="A1021" s="329"/>
      <c r="B1021" s="120" t="s">
        <v>426</v>
      </c>
      <c r="C1021" s="119"/>
      <c r="D1021" s="119"/>
      <c r="E1021" s="463" t="s">
        <v>83</v>
      </c>
      <c r="F1021" s="463"/>
      <c r="G1021" s="463"/>
      <c r="H1021" s="463"/>
      <c r="I1021" s="463"/>
      <c r="J1021" s="463"/>
      <c r="K1021" s="119"/>
      <c r="L1021" s="119"/>
      <c r="M1021" s="121" t="s">
        <v>426</v>
      </c>
      <c r="N1021" s="330"/>
    </row>
    <row r="1022" spans="1:14" ht="15" customHeight="1">
      <c r="A1022" s="329"/>
      <c r="B1022" s="108" t="s">
        <v>437</v>
      </c>
      <c r="C1022" s="109"/>
      <c r="D1022" s="109"/>
      <c r="E1022" s="109"/>
      <c r="F1022" s="109"/>
      <c r="G1022" s="109"/>
      <c r="H1022" s="110"/>
      <c r="I1022" s="110"/>
      <c r="J1022" s="110"/>
      <c r="K1022" s="110"/>
      <c r="L1022" s="110"/>
      <c r="M1022" s="111" t="s">
        <v>449</v>
      </c>
      <c r="N1022" s="330"/>
    </row>
    <row r="1023" spans="1:14" ht="15" customHeight="1">
      <c r="A1023" s="329"/>
      <c r="B1023" s="112" t="s">
        <v>438</v>
      </c>
      <c r="C1023" s="109"/>
      <c r="D1023" s="109"/>
      <c r="E1023" s="109"/>
      <c r="F1023" s="109"/>
      <c r="G1023" s="109"/>
      <c r="H1023" s="110"/>
      <c r="I1023" s="110"/>
      <c r="J1023" s="110"/>
      <c r="K1023" s="110"/>
      <c r="L1023" s="110"/>
      <c r="M1023" s="113" t="s">
        <v>450</v>
      </c>
      <c r="N1023" s="330"/>
    </row>
    <row r="1024" spans="1:14" ht="10.050000000000001" customHeight="1">
      <c r="A1024" s="329"/>
      <c r="B1024" s="119"/>
      <c r="C1024" s="119"/>
      <c r="D1024" s="119"/>
      <c r="E1024" s="119"/>
      <c r="F1024" s="119"/>
      <c r="G1024" s="119"/>
      <c r="H1024" s="119"/>
      <c r="I1024" s="119"/>
      <c r="J1024" s="119"/>
      <c r="K1024" s="119"/>
      <c r="L1024" s="119"/>
      <c r="M1024" s="119"/>
      <c r="N1024" s="330"/>
    </row>
    <row r="1025" spans="1:14" ht="15" customHeight="1">
      <c r="A1025" s="329"/>
      <c r="B1025" s="120" t="s">
        <v>426</v>
      </c>
      <c r="C1025" s="119"/>
      <c r="D1025" s="119"/>
      <c r="E1025" s="463" t="s">
        <v>84</v>
      </c>
      <c r="F1025" s="463"/>
      <c r="G1025" s="463"/>
      <c r="H1025" s="463"/>
      <c r="I1025" s="463"/>
      <c r="J1025" s="463"/>
      <c r="K1025" s="119"/>
      <c r="L1025" s="119"/>
      <c r="M1025" s="121" t="s">
        <v>426</v>
      </c>
      <c r="N1025" s="330"/>
    </row>
    <row r="1026" spans="1:14" ht="15" customHeight="1">
      <c r="A1026" s="329"/>
      <c r="B1026" s="108" t="s">
        <v>439</v>
      </c>
      <c r="C1026" s="109"/>
      <c r="D1026" s="109"/>
      <c r="E1026" s="109"/>
      <c r="F1026" s="109"/>
      <c r="G1026" s="109"/>
      <c r="H1026" s="110"/>
      <c r="I1026" s="110"/>
      <c r="J1026" s="110"/>
      <c r="K1026" s="110"/>
      <c r="L1026" s="110"/>
      <c r="M1026" s="111" t="s">
        <v>451</v>
      </c>
      <c r="N1026" s="330"/>
    </row>
    <row r="1027" spans="1:14" ht="15" customHeight="1">
      <c r="A1027" s="329"/>
      <c r="B1027" s="112" t="s">
        <v>440</v>
      </c>
      <c r="C1027" s="109"/>
      <c r="D1027" s="109"/>
      <c r="E1027" s="109"/>
      <c r="F1027" s="109"/>
      <c r="G1027" s="109"/>
      <c r="H1027" s="110"/>
      <c r="I1027" s="110"/>
      <c r="J1027" s="110"/>
      <c r="K1027" s="110"/>
      <c r="L1027" s="110"/>
      <c r="M1027" s="113" t="s">
        <v>452</v>
      </c>
      <c r="N1027" s="330"/>
    </row>
    <row r="1028" spans="1:14" ht="10.050000000000001" customHeight="1">
      <c r="A1028" s="329"/>
      <c r="B1028" s="119"/>
      <c r="C1028" s="119"/>
      <c r="D1028" s="119"/>
      <c r="E1028" s="119"/>
      <c r="F1028" s="119"/>
      <c r="G1028" s="119"/>
      <c r="H1028" s="119"/>
      <c r="I1028" s="119"/>
      <c r="J1028" s="119"/>
      <c r="K1028" s="119"/>
      <c r="L1028" s="119"/>
      <c r="M1028" s="119"/>
      <c r="N1028" s="330"/>
    </row>
    <row r="1029" spans="1:14" ht="15" customHeight="1">
      <c r="A1029" s="329"/>
      <c r="B1029" s="120" t="s">
        <v>426</v>
      </c>
      <c r="C1029" s="119"/>
      <c r="D1029" s="119"/>
      <c r="E1029" s="463" t="s">
        <v>85</v>
      </c>
      <c r="F1029" s="463"/>
      <c r="G1029" s="463"/>
      <c r="H1029" s="463"/>
      <c r="I1029" s="463"/>
      <c r="J1029" s="463"/>
      <c r="K1029" s="119"/>
      <c r="L1029" s="119"/>
      <c r="M1029" s="121" t="s">
        <v>426</v>
      </c>
      <c r="N1029" s="330"/>
    </row>
    <row r="1030" spans="1:14" ht="15" customHeight="1">
      <c r="A1030" s="329"/>
      <c r="B1030" s="108" t="s">
        <v>441</v>
      </c>
      <c r="C1030" s="109"/>
      <c r="D1030" s="109"/>
      <c r="E1030" s="109"/>
      <c r="F1030" s="109"/>
      <c r="G1030" s="109"/>
      <c r="H1030" s="110"/>
      <c r="I1030" s="110"/>
      <c r="J1030" s="110"/>
      <c r="K1030" s="110"/>
      <c r="L1030" s="110"/>
      <c r="M1030" s="111" t="s">
        <v>453</v>
      </c>
      <c r="N1030" s="330"/>
    </row>
    <row r="1031" spans="1:14" ht="15" customHeight="1">
      <c r="A1031" s="329"/>
      <c r="B1031" s="112" t="s">
        <v>442</v>
      </c>
      <c r="C1031" s="109"/>
      <c r="D1031" s="109"/>
      <c r="E1031" s="109"/>
      <c r="F1031" s="109"/>
      <c r="G1031" s="109"/>
      <c r="H1031" s="110"/>
      <c r="I1031" s="110"/>
      <c r="J1031" s="110"/>
      <c r="K1031" s="110"/>
      <c r="L1031" s="110"/>
      <c r="M1031" s="113" t="s">
        <v>454</v>
      </c>
      <c r="N1031" s="330"/>
    </row>
    <row r="1032" spans="1:14" ht="10.050000000000001" customHeight="1">
      <c r="A1032" s="329"/>
      <c r="B1032" s="119"/>
      <c r="C1032" s="119"/>
      <c r="D1032" s="119"/>
      <c r="E1032" s="119"/>
      <c r="F1032" s="119"/>
      <c r="G1032" s="119"/>
      <c r="H1032" s="119"/>
      <c r="I1032" s="119"/>
      <c r="J1032" s="119"/>
      <c r="K1032" s="119"/>
      <c r="L1032" s="119"/>
      <c r="M1032" s="119"/>
      <c r="N1032" s="330"/>
    </row>
    <row r="1033" spans="1:14" ht="15" customHeight="1">
      <c r="A1033" s="329"/>
      <c r="B1033" s="120" t="s">
        <v>426</v>
      </c>
      <c r="C1033" s="119"/>
      <c r="D1033" s="119"/>
      <c r="E1033" s="463" t="s">
        <v>86</v>
      </c>
      <c r="F1033" s="463"/>
      <c r="G1033" s="463"/>
      <c r="H1033" s="463"/>
      <c r="I1033" s="463"/>
      <c r="J1033" s="463"/>
      <c r="K1033" s="119"/>
      <c r="L1033" s="119"/>
      <c r="M1033" s="121" t="s">
        <v>426</v>
      </c>
      <c r="N1033" s="330"/>
    </row>
    <row r="1034" spans="1:14" ht="15" customHeight="1">
      <c r="A1034" s="329"/>
      <c r="B1034" s="108" t="s">
        <v>443</v>
      </c>
      <c r="C1034" s="109"/>
      <c r="D1034" s="109"/>
      <c r="E1034" s="109"/>
      <c r="F1034" s="109"/>
      <c r="G1034" s="109"/>
      <c r="H1034" s="110"/>
      <c r="I1034" s="110"/>
      <c r="J1034" s="110"/>
      <c r="K1034" s="110"/>
      <c r="L1034" s="110"/>
      <c r="M1034" s="111" t="s">
        <v>455</v>
      </c>
      <c r="N1034" s="330"/>
    </row>
    <row r="1035" spans="1:14" ht="15" customHeight="1">
      <c r="A1035" s="329"/>
      <c r="B1035" s="112" t="s">
        <v>444</v>
      </c>
      <c r="C1035" s="109"/>
      <c r="D1035" s="109"/>
      <c r="E1035" s="109"/>
      <c r="F1035" s="109"/>
      <c r="G1035" s="109"/>
      <c r="H1035" s="110"/>
      <c r="I1035" s="110"/>
      <c r="J1035" s="110"/>
      <c r="K1035" s="110"/>
      <c r="L1035" s="110"/>
      <c r="M1035" s="113" t="s">
        <v>456</v>
      </c>
      <c r="N1035" s="330"/>
    </row>
    <row r="1036" spans="1:14" ht="10.050000000000001" customHeight="1">
      <c r="A1036" s="329"/>
      <c r="B1036" s="119"/>
      <c r="C1036" s="119"/>
      <c r="D1036" s="119"/>
      <c r="E1036" s="119"/>
      <c r="F1036" s="119"/>
      <c r="G1036" s="119"/>
      <c r="H1036" s="119"/>
      <c r="I1036" s="119"/>
      <c r="J1036" s="119"/>
      <c r="K1036" s="119"/>
      <c r="L1036" s="119"/>
      <c r="M1036" s="119"/>
      <c r="N1036" s="330"/>
    </row>
    <row r="1037" spans="1:14" ht="15" customHeight="1">
      <c r="A1037" s="329"/>
      <c r="B1037" s="120" t="s">
        <v>426</v>
      </c>
      <c r="C1037" s="119"/>
      <c r="D1037" s="119"/>
      <c r="E1037" s="463" t="s">
        <v>642</v>
      </c>
      <c r="F1037" s="463"/>
      <c r="G1037" s="463"/>
      <c r="H1037" s="463"/>
      <c r="I1037" s="463"/>
      <c r="J1037" s="463"/>
      <c r="K1037" s="119"/>
      <c r="L1037" s="119"/>
      <c r="M1037" s="121" t="s">
        <v>426</v>
      </c>
      <c r="N1037" s="330"/>
    </row>
    <row r="1038" spans="1:14" ht="15" customHeight="1">
      <c r="A1038" s="329"/>
      <c r="B1038" s="108" t="s">
        <v>416</v>
      </c>
      <c r="C1038" s="109"/>
      <c r="D1038" s="109"/>
      <c r="E1038" s="109"/>
      <c r="F1038" s="109"/>
      <c r="G1038" s="109"/>
      <c r="H1038" s="110"/>
      <c r="I1038" s="110"/>
      <c r="J1038" s="110"/>
      <c r="K1038" s="110"/>
      <c r="L1038" s="110"/>
      <c r="M1038" s="111" t="s">
        <v>418</v>
      </c>
      <c r="N1038" s="330"/>
    </row>
    <row r="1039" spans="1:14" ht="15" customHeight="1">
      <c r="A1039" s="329"/>
      <c r="B1039" s="112" t="s">
        <v>417</v>
      </c>
      <c r="C1039" s="109"/>
      <c r="D1039" s="109"/>
      <c r="E1039" s="109"/>
      <c r="F1039" s="109"/>
      <c r="G1039" s="109"/>
      <c r="H1039" s="110"/>
      <c r="I1039" s="110"/>
      <c r="J1039" s="110"/>
      <c r="K1039" s="110"/>
      <c r="L1039" s="110"/>
      <c r="M1039" s="113" t="s">
        <v>419</v>
      </c>
      <c r="N1039" s="330"/>
    </row>
    <row r="1040" spans="1:14" ht="4.95" customHeight="1">
      <c r="A1040" s="329"/>
      <c r="B1040" s="119"/>
      <c r="C1040" s="119"/>
      <c r="D1040" s="119"/>
      <c r="E1040" s="119"/>
      <c r="F1040" s="119"/>
      <c r="G1040" s="119"/>
      <c r="H1040" s="119"/>
      <c r="I1040" s="119"/>
      <c r="J1040" s="119"/>
      <c r="K1040" s="119"/>
      <c r="L1040" s="119"/>
      <c r="M1040" s="119"/>
      <c r="N1040" s="330"/>
    </row>
    <row r="1041" spans="1:79" ht="15" customHeight="1">
      <c r="A1041" s="329"/>
      <c r="B1041" s="596" t="s">
        <v>457</v>
      </c>
      <c r="C1041" s="596"/>
      <c r="D1041" s="596"/>
      <c r="E1041" s="596"/>
      <c r="F1041" s="596"/>
      <c r="G1041" s="596"/>
      <c r="H1041" s="597" t="s">
        <v>458</v>
      </c>
      <c r="I1041" s="597"/>
      <c r="J1041" s="597"/>
      <c r="K1041" s="597"/>
      <c r="L1041" s="597"/>
      <c r="M1041" s="597"/>
      <c r="N1041" s="330"/>
    </row>
    <row r="1042" spans="1:79" ht="15" customHeight="1">
      <c r="A1042" s="329"/>
      <c r="B1042" s="596"/>
      <c r="C1042" s="596"/>
      <c r="D1042" s="596"/>
      <c r="E1042" s="596"/>
      <c r="F1042" s="596"/>
      <c r="G1042" s="596"/>
      <c r="H1042" s="597"/>
      <c r="I1042" s="597"/>
      <c r="J1042" s="597"/>
      <c r="K1042" s="597"/>
      <c r="L1042" s="597"/>
      <c r="M1042" s="597"/>
      <c r="N1042" s="330"/>
    </row>
    <row r="1043" spans="1:79" ht="4.95" customHeight="1">
      <c r="A1043" s="331"/>
      <c r="B1043" s="332"/>
      <c r="C1043" s="332"/>
      <c r="D1043" s="332"/>
      <c r="E1043" s="332"/>
      <c r="F1043" s="332"/>
      <c r="G1043" s="332"/>
      <c r="H1043" s="332"/>
      <c r="I1043" s="332"/>
      <c r="J1043" s="332"/>
      <c r="K1043" s="332"/>
      <c r="L1043" s="332"/>
      <c r="M1043" s="332"/>
      <c r="N1043" s="333"/>
    </row>
    <row r="1044" spans="1:79" ht="30" customHeight="1">
      <c r="A1044" s="301" t="s">
        <v>1158</v>
      </c>
      <c r="B1044" s="777" t="s">
        <v>61</v>
      </c>
      <c r="C1044" s="777"/>
      <c r="D1044" s="777"/>
      <c r="E1044" s="777"/>
      <c r="F1044" s="777"/>
      <c r="G1044" s="777"/>
      <c r="H1044" s="777"/>
      <c r="I1044" s="777"/>
      <c r="J1044" s="777"/>
      <c r="K1044" s="777"/>
      <c r="L1044" s="777"/>
      <c r="M1044" s="303"/>
      <c r="N1044" s="304" t="s">
        <v>1159</v>
      </c>
      <c r="AC1044" s="1"/>
    </row>
    <row r="1045" spans="1:79">
      <c r="A1045" s="305"/>
      <c r="B1045" s="25"/>
      <c r="C1045" s="25"/>
      <c r="D1045" s="25"/>
      <c r="E1045" s="25"/>
      <c r="F1045" s="25"/>
      <c r="G1045" s="25"/>
      <c r="H1045" s="25"/>
      <c r="I1045" s="43"/>
      <c r="J1045" s="25"/>
      <c r="K1045" s="25"/>
      <c r="L1045" s="25"/>
      <c r="M1045" s="25"/>
      <c r="N1045" s="306"/>
      <c r="AC1045" s="1"/>
    </row>
    <row r="1046" spans="1:79" ht="14.4" thickBot="1">
      <c r="A1046" s="305"/>
      <c r="B1046" s="25"/>
      <c r="C1046" s="25"/>
      <c r="D1046" s="25"/>
      <c r="E1046" s="25"/>
      <c r="F1046" s="25"/>
      <c r="G1046" s="25"/>
      <c r="H1046" s="25"/>
      <c r="I1046" s="25"/>
      <c r="J1046" s="25"/>
      <c r="K1046" s="25"/>
      <c r="L1046" s="25"/>
      <c r="M1046" s="25"/>
      <c r="N1046" s="306"/>
      <c r="AC1046" s="1"/>
    </row>
    <row r="1047" spans="1:79" ht="45" customHeight="1" thickTop="1" thickBot="1">
      <c r="A1047" s="305"/>
      <c r="B1047" s="25"/>
      <c r="C1047" s="598" t="s">
        <v>53</v>
      </c>
      <c r="D1047" s="599"/>
      <c r="E1047" s="599"/>
      <c r="F1047" s="599"/>
      <c r="G1047" s="599"/>
      <c r="H1047" s="599"/>
      <c r="I1047" s="599"/>
      <c r="J1047" s="599"/>
      <c r="K1047" s="599"/>
      <c r="L1047" s="600"/>
      <c r="M1047" s="25"/>
      <c r="N1047" s="306"/>
      <c r="AC1047" s="1"/>
      <c r="BB1047" s="39" t="s">
        <v>53</v>
      </c>
      <c r="BD1047" s="39" t="s">
        <v>73</v>
      </c>
      <c r="BF1047" s="2" t="s">
        <v>996</v>
      </c>
      <c r="BH1047" s="2" t="s">
        <v>1103</v>
      </c>
    </row>
    <row r="1048" spans="1:79" ht="14.4" thickTop="1">
      <c r="A1048" s="305"/>
      <c r="B1048" s="25"/>
      <c r="C1048" s="25"/>
      <c r="D1048" s="25"/>
      <c r="E1048" s="25"/>
      <c r="F1048" s="25"/>
      <c r="G1048" s="25"/>
      <c r="H1048" s="25"/>
      <c r="I1048" s="25"/>
      <c r="J1048" s="25"/>
      <c r="K1048" s="25"/>
      <c r="L1048" s="25"/>
      <c r="M1048" s="118"/>
      <c r="N1048" s="306"/>
      <c r="AC1048" s="1"/>
      <c r="BB1048" s="39" t="s">
        <v>81</v>
      </c>
      <c r="BD1048" s="39" t="s">
        <v>74</v>
      </c>
      <c r="BF1048" s="2" t="s">
        <v>997</v>
      </c>
      <c r="BH1048" s="2" t="s">
        <v>1104</v>
      </c>
    </row>
    <row r="1049" spans="1:79" ht="30" customHeight="1">
      <c r="A1049" s="305"/>
      <c r="B1049" s="601" t="s">
        <v>424</v>
      </c>
      <c r="C1049" s="601"/>
      <c r="D1049" s="602" t="s">
        <v>4</v>
      </c>
      <c r="E1049" s="602"/>
      <c r="F1049" s="602"/>
      <c r="G1049" s="603" t="s">
        <v>5</v>
      </c>
      <c r="H1049" s="603"/>
      <c r="I1049" s="604" t="s">
        <v>6</v>
      </c>
      <c r="J1049" s="604"/>
      <c r="K1049" s="604"/>
      <c r="L1049" s="605" t="s">
        <v>425</v>
      </c>
      <c r="M1049" s="605"/>
      <c r="N1049" s="306"/>
      <c r="AC1049" s="1"/>
      <c r="AD1049" s="47"/>
      <c r="BB1049" s="39" t="s">
        <v>82</v>
      </c>
      <c r="BD1049" s="39" t="s">
        <v>75</v>
      </c>
      <c r="BF1049" s="2" t="s">
        <v>998</v>
      </c>
      <c r="BH1049" s="2" t="s">
        <v>1105</v>
      </c>
    </row>
    <row r="1050" spans="1:79" ht="30" customHeight="1">
      <c r="A1050" s="305"/>
      <c r="B1050" s="601"/>
      <c r="C1050" s="601"/>
      <c r="D1050" s="602" t="s">
        <v>7</v>
      </c>
      <c r="E1050" s="602"/>
      <c r="F1050" s="602"/>
      <c r="G1050" s="603" t="s">
        <v>5</v>
      </c>
      <c r="H1050" s="603"/>
      <c r="I1050" s="604" t="s">
        <v>8</v>
      </c>
      <c r="J1050" s="604"/>
      <c r="K1050" s="604"/>
      <c r="L1050" s="605"/>
      <c r="M1050" s="605"/>
      <c r="N1050" s="306"/>
      <c r="AC1050" s="1"/>
      <c r="BB1050" s="39" t="s">
        <v>83</v>
      </c>
      <c r="BD1050" s="39" t="s">
        <v>76</v>
      </c>
      <c r="BF1050" s="2" t="s">
        <v>999</v>
      </c>
      <c r="BH1050" s="2" t="s">
        <v>1106</v>
      </c>
    </row>
    <row r="1051" spans="1:79" ht="30" customHeight="1">
      <c r="A1051" s="305"/>
      <c r="B1051" s="601"/>
      <c r="C1051" s="601"/>
      <c r="D1051" s="602" t="s">
        <v>9</v>
      </c>
      <c r="E1051" s="602"/>
      <c r="F1051" s="602"/>
      <c r="G1051" s="603" t="s">
        <v>5</v>
      </c>
      <c r="H1051" s="603"/>
      <c r="I1051" s="604" t="s">
        <v>10</v>
      </c>
      <c r="J1051" s="604"/>
      <c r="K1051" s="604"/>
      <c r="L1051" s="605"/>
      <c r="M1051" s="605"/>
      <c r="N1051" s="306"/>
      <c r="AC1051" s="1"/>
      <c r="BB1051" s="39" t="s">
        <v>84</v>
      </c>
      <c r="BD1051" s="39" t="s">
        <v>77</v>
      </c>
      <c r="BF1051" s="2" t="s">
        <v>1000</v>
      </c>
      <c r="BH1051" s="2" t="s">
        <v>1107</v>
      </c>
    </row>
    <row r="1052" spans="1:79">
      <c r="A1052" s="305"/>
      <c r="B1052" s="25"/>
      <c r="C1052" s="25"/>
      <c r="D1052" s="25"/>
      <c r="E1052" s="25"/>
      <c r="F1052" s="25"/>
      <c r="G1052" s="25"/>
      <c r="H1052" s="25"/>
      <c r="I1052" s="25"/>
      <c r="J1052" s="25"/>
      <c r="K1052" s="25"/>
      <c r="L1052" s="25"/>
      <c r="M1052" s="25"/>
      <c r="N1052" s="306"/>
      <c r="AC1052" s="1"/>
      <c r="BB1052" s="39" t="s">
        <v>85</v>
      </c>
      <c r="BD1052" s="39" t="s">
        <v>78</v>
      </c>
      <c r="BF1052" s="2" t="s">
        <v>1001</v>
      </c>
      <c r="BH1052" s="2" t="s">
        <v>1108</v>
      </c>
    </row>
    <row r="1053" spans="1:79" ht="14.4" thickBot="1">
      <c r="A1053" s="305"/>
      <c r="B1053" s="25"/>
      <c r="C1053" s="25"/>
      <c r="D1053" s="25"/>
      <c r="E1053" s="25"/>
      <c r="F1053" s="25"/>
      <c r="G1053" s="25"/>
      <c r="H1053" s="25"/>
      <c r="I1053" s="25"/>
      <c r="J1053" s="25"/>
      <c r="K1053" s="25"/>
      <c r="L1053" s="25"/>
      <c r="M1053" s="25"/>
      <c r="N1053" s="306"/>
      <c r="AC1053" s="1"/>
      <c r="BB1053" s="39" t="s">
        <v>86</v>
      </c>
      <c r="BD1053" s="39" t="s">
        <v>79</v>
      </c>
      <c r="BF1053" s="2" t="s">
        <v>1002</v>
      </c>
      <c r="BH1053" s="2" t="s">
        <v>1109</v>
      </c>
    </row>
    <row r="1054" spans="1:79" ht="30" customHeight="1" thickTop="1">
      <c r="A1054" s="305"/>
      <c r="B1054" s="724" t="s">
        <v>952</v>
      </c>
      <c r="C1054" s="725"/>
      <c r="D1054" s="725"/>
      <c r="E1054" s="725"/>
      <c r="F1054" s="725"/>
      <c r="G1054" s="726"/>
      <c r="H1054" s="464" t="s">
        <v>953</v>
      </c>
      <c r="I1054" s="465"/>
      <c r="J1054" s="465"/>
      <c r="K1054" s="465"/>
      <c r="L1054" s="465"/>
      <c r="M1054" s="466"/>
      <c r="N1054" s="306"/>
      <c r="AC1054" s="1"/>
      <c r="BB1054" s="39" t="s">
        <v>1251</v>
      </c>
      <c r="BD1054" s="39" t="s">
        <v>80</v>
      </c>
      <c r="BF1054" s="2" t="s">
        <v>1003</v>
      </c>
      <c r="BH1054" s="2" t="s">
        <v>1110</v>
      </c>
    </row>
    <row r="1055" spans="1:79" ht="30" customHeight="1" thickBot="1">
      <c r="A1055" s="305"/>
      <c r="B1055" s="727" t="str">
        <f>BB1055</f>
        <v>EASY ENTRY</v>
      </c>
      <c r="C1055" s="728"/>
      <c r="D1055" s="728"/>
      <c r="E1055" s="728"/>
      <c r="F1055" s="728"/>
      <c r="G1055" s="729"/>
      <c r="H1055" s="467" t="str">
        <f>BB1056</f>
        <v>VETTED ENTRY</v>
      </c>
      <c r="I1055" s="468"/>
      <c r="J1055" s="468"/>
      <c r="K1055" s="468"/>
      <c r="L1055" s="468"/>
      <c r="M1055" s="469"/>
      <c r="N1055" s="306"/>
      <c r="AC1055" s="1"/>
      <c r="BB1055" s="2" t="str">
        <f>IF($C$1047=BB$1047,BE1055,IF($C$1047=BB$1048,BF1055,IF($C$1047=BB$1049,BG1055,IF($C$1047=BB$1050,BH1055,IF($C$1047=BB$1051,BI1055,IF($C$1047=BB$1052,BJ1055,IF($C$1047=BB$1053,BK1055,IF($C$1047=BB$1054,BL1055,""))))))))</f>
        <v>EASY ENTRY</v>
      </c>
      <c r="BD1055" s="50" t="s">
        <v>133</v>
      </c>
      <c r="BE1055" s="2" t="s">
        <v>135</v>
      </c>
      <c r="BF1055" s="2" t="s">
        <v>137</v>
      </c>
      <c r="BG1055" s="2" t="s">
        <v>138</v>
      </c>
      <c r="BH1055" s="2" t="s">
        <v>141</v>
      </c>
      <c r="BI1055" s="2" t="s">
        <v>142</v>
      </c>
      <c r="BJ1055" s="2" t="s">
        <v>144</v>
      </c>
      <c r="BK1055" s="2" t="s">
        <v>146</v>
      </c>
      <c r="BL1055" s="2" t="s">
        <v>148</v>
      </c>
      <c r="BT1055" s="39" t="s">
        <v>66</v>
      </c>
      <c r="BU1055" s="39" t="s">
        <v>67</v>
      </c>
    </row>
    <row r="1056" spans="1:79" ht="16.8" thickTop="1">
      <c r="A1056" s="305"/>
      <c r="B1056" s="25"/>
      <c r="C1056" s="25"/>
      <c r="D1056" s="25"/>
      <c r="E1056" s="25"/>
      <c r="F1056" s="25"/>
      <c r="G1056" s="25"/>
      <c r="H1056" s="25"/>
      <c r="I1056" s="25"/>
      <c r="J1056" s="25"/>
      <c r="K1056" s="25"/>
      <c r="L1056" s="25"/>
      <c r="M1056" s="25"/>
      <c r="N1056" s="306"/>
      <c r="AC1056" s="1"/>
      <c r="BB1056" s="2" t="str">
        <f>IF($C$1047=BB$1047,BE1056,IF($C$1047=BB$1048,BF1056,IF($C$1047=BB$1049,BG1056,IF($C$1047=BB$1050,BH1056,IF($C$1047=BB$1051,BI1056,IF($C$1047=BB$1052,BJ1056,IF($C$1047=BB$1053,BK1056,IF($C$1047=BB$1054,BL1056,""))))))))</f>
        <v>VETTED ENTRY</v>
      </c>
      <c r="BD1056" s="50" t="s">
        <v>134</v>
      </c>
      <c r="BE1056" s="2" t="s">
        <v>136</v>
      </c>
      <c r="BF1056" s="2" t="s">
        <v>981</v>
      </c>
      <c r="BG1056" s="2" t="s">
        <v>139</v>
      </c>
      <c r="BH1056" s="2" t="s">
        <v>140</v>
      </c>
      <c r="BI1056" s="2" t="s">
        <v>143</v>
      </c>
      <c r="BJ1056" s="2" t="s">
        <v>145</v>
      </c>
      <c r="BK1056" s="2" t="s">
        <v>147</v>
      </c>
      <c r="BL1056" s="2" t="s">
        <v>149</v>
      </c>
      <c r="BT1056" s="41" t="s">
        <v>559</v>
      </c>
      <c r="BU1056" s="40" t="s">
        <v>573</v>
      </c>
      <c r="BV1056" s="2" t="str">
        <f>CONCATENATE(BW1056,BX1056,BY1056,CA1056)</f>
        <v>Resolving 0 more than resolving 0</v>
      </c>
      <c r="BW1056" s="2" t="s">
        <v>557</v>
      </c>
      <c r="BX1056" s="2">
        <f>$B$173</f>
        <v>0</v>
      </c>
      <c r="BY1056" s="2" t="s">
        <v>558</v>
      </c>
      <c r="CA1056" s="2">
        <f>$H$173</f>
        <v>0</v>
      </c>
    </row>
    <row r="1057" spans="1:79">
      <c r="A1057" s="305"/>
      <c r="B1057" s="25"/>
      <c r="C1057" s="25"/>
      <c r="D1057" s="25"/>
      <c r="E1057" s="25"/>
      <c r="F1057" s="25"/>
      <c r="G1057" s="25"/>
      <c r="H1057" s="25"/>
      <c r="I1057" s="25"/>
      <c r="J1057" s="25"/>
      <c r="K1057" s="25"/>
      <c r="L1057" s="25"/>
      <c r="M1057" s="25"/>
      <c r="N1057" s="306"/>
      <c r="AC1057" s="1"/>
      <c r="BT1057" s="41" t="s">
        <v>560</v>
      </c>
      <c r="BU1057" s="40" t="s">
        <v>574</v>
      </c>
      <c r="BV1057" s="2" t="str">
        <f>CONCATENATE(BW1057,CA1057,BY1057,BX1057)</f>
        <v>Resolving 0 more than resolving 0</v>
      </c>
      <c r="BW1057" s="2" t="s">
        <v>557</v>
      </c>
      <c r="BX1057" s="2">
        <f>$B$173</f>
        <v>0</v>
      </c>
      <c r="BY1057" s="2" t="s">
        <v>558</v>
      </c>
      <c r="CA1057" s="2">
        <f>$H$173</f>
        <v>0</v>
      </c>
    </row>
    <row r="1058" spans="1:79" ht="19.95" customHeight="1" thickBot="1">
      <c r="A1058" s="305"/>
      <c r="B1058" s="172" t="s">
        <v>4</v>
      </c>
      <c r="C1058" s="173"/>
      <c r="D1058" s="173"/>
      <c r="E1058" s="173"/>
      <c r="F1058" s="173"/>
      <c r="G1058" s="173"/>
      <c r="H1058" s="173"/>
      <c r="I1058" s="173"/>
      <c r="J1058" s="173"/>
      <c r="K1058" s="173"/>
      <c r="L1058" s="173"/>
      <c r="M1058" s="174" t="str">
        <f>B1058</f>
        <v>ARGUE</v>
      </c>
      <c r="N1058" s="306"/>
      <c r="AC1058" s="1"/>
      <c r="BE1058" s="51" t="str">
        <f>BD1047</f>
        <v>IMM</v>
      </c>
      <c r="BF1058" s="51" t="str">
        <f>BD1048</f>
        <v>CLI</v>
      </c>
      <c r="BG1058" s="51" t="str">
        <f>BD1049</f>
        <v>GUN</v>
      </c>
      <c r="BH1058" s="51" t="str">
        <f>BD1050</f>
        <v>ABO</v>
      </c>
      <c r="BI1058" s="51" t="str">
        <f>BD1051</f>
        <v>HEA</v>
      </c>
      <c r="BJ1058" s="51" t="str">
        <f>BD1052</f>
        <v>CRI</v>
      </c>
      <c r="BK1058" s="51" t="str">
        <f>BD1053</f>
        <v>ECO</v>
      </c>
      <c r="BL1058" s="51" t="str">
        <f>BD1054</f>
        <v>RAC</v>
      </c>
      <c r="BM1058" s="49" t="s">
        <v>3</v>
      </c>
      <c r="BT1058" s="41" t="s">
        <v>561</v>
      </c>
      <c r="BU1058" s="40" t="s">
        <v>575</v>
      </c>
    </row>
    <row r="1059" spans="1:79" ht="19.95" customHeight="1">
      <c r="A1059" s="305"/>
      <c r="B1059" s="470" t="str">
        <f>BB1059</f>
        <v>No one is “illegal” and national borders reinforce discriminatory systems like racism and classism, usually against people exploited by US foreign interventions.</v>
      </c>
      <c r="C1059" s="471"/>
      <c r="D1059" s="471"/>
      <c r="E1059" s="471"/>
      <c r="F1059" s="471"/>
      <c r="G1059" s="471"/>
      <c r="H1059" s="476" t="str">
        <f>BB1060</f>
        <v xml:space="preserve">Migrants exploit loopholes in our outmoded immigration laws, or evade the law entirely, often with violent results and other harmful consequences. </v>
      </c>
      <c r="I1059" s="476"/>
      <c r="J1059" s="476"/>
      <c r="K1059" s="476"/>
      <c r="L1059" s="476"/>
      <c r="M1059" s="477"/>
      <c r="N1059" s="306"/>
      <c r="AC1059" s="1"/>
      <c r="BB1059" s="2" t="str">
        <f>IF($C$1047=$BB$1047,BE1059,IF($C$1047=$BB$1048,BF1059,IF($C$1047=$BB$1049,BG1059,IF($C$1047=$BB$1050,BH1059,IF($C$1047=$BB$1051,BI1059,IF($C$1047=$BB$1052,BJ1059,IF($C$1047=$BB$1053,BK1059,IF($C$1047=$BB$1054,BL1059,""))))))))</f>
        <v>No one is “illegal” and national borders reinforce discriminatory systems like racism and classism, usually against people exploited by US foreign interventions.</v>
      </c>
      <c r="BD1059" s="50" t="s">
        <v>89</v>
      </c>
      <c r="BE1059" s="2" t="s">
        <v>88</v>
      </c>
      <c r="BF1059" s="2" t="s">
        <v>101</v>
      </c>
      <c r="BG1059" s="2" t="s">
        <v>102</v>
      </c>
      <c r="BH1059" s="2" t="s">
        <v>103</v>
      </c>
      <c r="BI1059" s="2" t="s">
        <v>104</v>
      </c>
      <c r="BJ1059" s="2" t="s">
        <v>105</v>
      </c>
      <c r="BK1059" s="2" t="s">
        <v>106</v>
      </c>
      <c r="BL1059" s="2" t="s">
        <v>107</v>
      </c>
      <c r="BM1059" s="49" t="s">
        <v>3</v>
      </c>
      <c r="BT1059" s="41" t="s">
        <v>562</v>
      </c>
      <c r="BU1059" s="40" t="s">
        <v>576</v>
      </c>
    </row>
    <row r="1060" spans="1:79" ht="19.95" customHeight="1">
      <c r="A1060" s="305"/>
      <c r="B1060" s="472"/>
      <c r="C1060" s="473"/>
      <c r="D1060" s="473"/>
      <c r="E1060" s="473"/>
      <c r="F1060" s="473"/>
      <c r="G1060" s="473"/>
      <c r="H1060" s="478"/>
      <c r="I1060" s="478"/>
      <c r="J1060" s="478"/>
      <c r="K1060" s="478"/>
      <c r="L1060" s="478"/>
      <c r="M1060" s="479"/>
      <c r="N1060" s="306"/>
      <c r="AC1060" s="1"/>
      <c r="BB1060" s="2" t="str">
        <f>IF($C$1047=$BB$1047,BE1060,IF($C$1047=$BB$1048,BF1060,IF($C$1047=$BB$1049,BG1060,IF($C$1047=$BB$1050,BH1060,IF($C$1047=$BB$1051,BI1060,IF($C$1047=$BB$1052,BJ1060,IF($C$1047=$BB$1053,BK1060,IF($C$1047=$BB$1054,BL1060,""))))))))</f>
        <v xml:space="preserve">Migrants exploit loopholes in our outmoded immigration laws, or evade the law entirely, often with violent results and other harmful consequences. </v>
      </c>
      <c r="BD1060" s="50" t="s">
        <v>90</v>
      </c>
      <c r="BE1060" s="2" t="s">
        <v>87</v>
      </c>
      <c r="BF1060" s="2" t="s">
        <v>108</v>
      </c>
      <c r="BG1060" s="2" t="s">
        <v>109</v>
      </c>
      <c r="BH1060" s="2" t="s">
        <v>110</v>
      </c>
      <c r="BI1060" s="2" t="s">
        <v>111</v>
      </c>
      <c r="BJ1060" s="2" t="s">
        <v>112</v>
      </c>
      <c r="BK1060" s="2" t="s">
        <v>113</v>
      </c>
      <c r="BL1060" s="2" t="s">
        <v>114</v>
      </c>
      <c r="BM1060" s="49" t="s">
        <v>3</v>
      </c>
      <c r="BT1060" s="41" t="s">
        <v>563</v>
      </c>
      <c r="BU1060" s="40" t="s">
        <v>577</v>
      </c>
    </row>
    <row r="1061" spans="1:79" ht="19.95" customHeight="1">
      <c r="A1061" s="305"/>
      <c r="B1061" s="472"/>
      <c r="C1061" s="473"/>
      <c r="D1061" s="473"/>
      <c r="E1061" s="473"/>
      <c r="F1061" s="473"/>
      <c r="G1061" s="473"/>
      <c r="H1061" s="478"/>
      <c r="I1061" s="478"/>
      <c r="J1061" s="478"/>
      <c r="K1061" s="478"/>
      <c r="L1061" s="478"/>
      <c r="M1061" s="479"/>
      <c r="N1061" s="306"/>
      <c r="AC1061" s="1"/>
      <c r="BM1061" s="49" t="s">
        <v>3</v>
      </c>
      <c r="BT1061" s="41" t="s">
        <v>564</v>
      </c>
      <c r="BU1061" s="139" t="s">
        <v>181</v>
      </c>
      <c r="BW1061" s="2" t="str">
        <f>IF($B$176=BV1056,BX1064,BX1068)</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62" spans="1:79" ht="19.95" customHeight="1">
      <c r="A1062" s="305"/>
      <c r="B1062" s="472"/>
      <c r="C1062" s="473"/>
      <c r="D1062" s="473"/>
      <c r="E1062" s="473"/>
      <c r="F1062" s="473"/>
      <c r="G1062" s="473"/>
      <c r="H1062" s="478"/>
      <c r="I1062" s="478"/>
      <c r="J1062" s="478"/>
      <c r="K1062" s="478"/>
      <c r="L1062" s="478"/>
      <c r="M1062" s="479"/>
      <c r="N1062" s="306"/>
      <c r="AC1062" s="1"/>
      <c r="BM1062" s="49" t="s">
        <v>3</v>
      </c>
      <c r="BT1062" s="41" t="s">
        <v>565</v>
      </c>
      <c r="BU1062" s="40" t="s">
        <v>578</v>
      </c>
      <c r="BW1062" s="2" t="str">
        <f>IF($B$176=BV1057,BX1068,BX1064)</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63" spans="1:79" ht="19.95" customHeight="1" thickBot="1">
      <c r="A1063" s="305"/>
      <c r="B1063" s="474"/>
      <c r="C1063" s="475"/>
      <c r="D1063" s="475"/>
      <c r="E1063" s="475"/>
      <c r="F1063" s="475"/>
      <c r="G1063" s="475"/>
      <c r="H1063" s="480"/>
      <c r="I1063" s="480"/>
      <c r="J1063" s="480"/>
      <c r="K1063" s="480"/>
      <c r="L1063" s="480"/>
      <c r="M1063" s="481"/>
      <c r="N1063" s="306"/>
      <c r="AC1063" s="1"/>
      <c r="BM1063" s="49" t="s">
        <v>3</v>
      </c>
      <c r="BT1063" s="41" t="s">
        <v>566</v>
      </c>
      <c r="BU1063" s="40" t="s">
        <v>579</v>
      </c>
    </row>
    <row r="1064" spans="1:79" ht="19.95" customHeight="1" thickBot="1">
      <c r="A1064" s="305"/>
      <c r="B1064" s="172" t="s">
        <v>7</v>
      </c>
      <c r="C1064" s="173"/>
      <c r="D1064" s="173"/>
      <c r="E1064" s="173"/>
      <c r="F1064" s="173"/>
      <c r="G1064" s="173"/>
      <c r="H1064" s="173"/>
      <c r="I1064" s="173"/>
      <c r="J1064" s="173"/>
      <c r="K1064" s="173"/>
      <c r="L1064" s="173"/>
      <c r="M1064" s="174" t="str">
        <f>B1064</f>
        <v>REJECT</v>
      </c>
      <c r="N1064" s="306"/>
      <c r="AC1064" s="1"/>
      <c r="BE1064" s="51" t="str">
        <f>BE1058</f>
        <v>IMM</v>
      </c>
      <c r="BF1064" s="51" t="str">
        <f t="shared" ref="BF1064:BL1064" si="20">BF1058</f>
        <v>CLI</v>
      </c>
      <c r="BG1064" s="51" t="str">
        <f t="shared" si="20"/>
        <v>GUN</v>
      </c>
      <c r="BH1064" s="51" t="str">
        <f t="shared" si="20"/>
        <v>ABO</v>
      </c>
      <c r="BI1064" s="51" t="str">
        <f t="shared" si="20"/>
        <v>HEA</v>
      </c>
      <c r="BJ1064" s="51" t="str">
        <f t="shared" si="20"/>
        <v>CRI</v>
      </c>
      <c r="BK1064" s="51" t="str">
        <f t="shared" si="20"/>
        <v>ECO</v>
      </c>
      <c r="BL1064" s="51" t="str">
        <f t="shared" si="20"/>
        <v>RAC</v>
      </c>
      <c r="BM1064" s="49" t="s">
        <v>3</v>
      </c>
      <c r="BT1064" s="41" t="s">
        <v>567</v>
      </c>
      <c r="BU1064" s="40" t="s">
        <v>580</v>
      </c>
      <c r="BX1064" s="2" t="str">
        <f>CONCATENATE(BY1065,BY1066,BY1067)</f>
        <v xml:space="preserve">You demonstrate what anankelogy calls a "wide" psychosocial orientation. Your unmet social-needs pulls you to focus more on wider relationships, such as disadvantaged others you don't personally know. You guard your more resolved self-needs, like self-expression and authenticity. </v>
      </c>
    </row>
    <row r="1065" spans="1:79" ht="19.95" customHeight="1">
      <c r="A1065" s="305"/>
      <c r="B1065" s="470" t="str">
        <f>BB1065</f>
        <v>Republicans who oppose undocumented migrants are essentially racist.</v>
      </c>
      <c r="C1065" s="471"/>
      <c r="D1065" s="471"/>
      <c r="E1065" s="471"/>
      <c r="F1065" s="471"/>
      <c r="G1065" s="471"/>
      <c r="H1065" s="476" t="str">
        <f>BB1066</f>
        <v>Democrats who actively protect illegal aliens are essentially lawless.</v>
      </c>
      <c r="I1065" s="476"/>
      <c r="J1065" s="476"/>
      <c r="K1065" s="476"/>
      <c r="L1065" s="476"/>
      <c r="M1065" s="477"/>
      <c r="N1065" s="306"/>
      <c r="AC1065" s="1"/>
      <c r="BB1065" s="2" t="str">
        <f>IF($C$1047=$BB$1047,BE1065,IF($C$1047=$BB$1048,BF1065,IF($C$1047=$BB$1049,BG1065,IF($C$1047=$BB$1050,BH1065,IF($C$1047=$BB$1051,BI1065,IF($C$1047=$BB$1052,BJ1065,IF($C$1047=$BB$1053,BK1065,IF($C$1047=$BB$1054,BL1065,""))))))))</f>
        <v>Republicans who oppose undocumented migrants are essentially racist.</v>
      </c>
      <c r="BD1065" s="50" t="s">
        <v>91</v>
      </c>
      <c r="BE1065" s="2" t="s">
        <v>131</v>
      </c>
      <c r="BF1065" s="2" t="s">
        <v>157</v>
      </c>
      <c r="BG1065" s="2" t="s">
        <v>160</v>
      </c>
      <c r="BH1065" s="48" t="s">
        <v>263</v>
      </c>
      <c r="BI1065" s="2" t="s">
        <v>150</v>
      </c>
      <c r="BJ1065" s="2" t="s">
        <v>152</v>
      </c>
      <c r="BK1065" s="2" t="s">
        <v>154</v>
      </c>
      <c r="BL1065" s="2" t="s">
        <v>156</v>
      </c>
      <c r="BM1065" s="49" t="s">
        <v>3</v>
      </c>
      <c r="BT1065" s="41" t="s">
        <v>200</v>
      </c>
      <c r="BU1065" s="40" t="s">
        <v>581</v>
      </c>
      <c r="BY1065" s="2" t="s">
        <v>749</v>
      </c>
    </row>
    <row r="1066" spans="1:79" ht="19.95" customHeight="1">
      <c r="A1066" s="305"/>
      <c r="B1066" s="472"/>
      <c r="C1066" s="473"/>
      <c r="D1066" s="473"/>
      <c r="E1066" s="473"/>
      <c r="F1066" s="473"/>
      <c r="G1066" s="473"/>
      <c r="H1066" s="478"/>
      <c r="I1066" s="478"/>
      <c r="J1066" s="478"/>
      <c r="K1066" s="478"/>
      <c r="L1066" s="478"/>
      <c r="M1066" s="479"/>
      <c r="N1066" s="306"/>
      <c r="AC1066" s="1"/>
      <c r="BB1066" s="2" t="str">
        <f>IF($C$1047=$BB$1047,BE1066,IF($C$1047=$BB$1048,BF1066,IF($C$1047=$BB$1049,BG1066,IF($C$1047=$BB$1050,BH1066,IF($C$1047=$BB$1051,BI1066,IF($C$1047=$BB$1052,BJ1066,IF($C$1047=$BB$1053,BK1066,IF($C$1047=$BB$1054,BL1066,""))))))))</f>
        <v>Democrats who actively protect illegal aliens are essentially lawless.</v>
      </c>
      <c r="BD1066" s="50" t="s">
        <v>92</v>
      </c>
      <c r="BE1066" s="2" t="s">
        <v>132</v>
      </c>
      <c r="BF1066" s="2" t="s">
        <v>158</v>
      </c>
      <c r="BG1066" s="2" t="s">
        <v>161</v>
      </c>
      <c r="BH1066" s="48" t="s">
        <v>264</v>
      </c>
      <c r="BI1066" s="2" t="s">
        <v>151</v>
      </c>
      <c r="BJ1066" s="2" t="s">
        <v>153</v>
      </c>
      <c r="BK1066" s="2" t="s">
        <v>155</v>
      </c>
      <c r="BL1066" s="2" t="s">
        <v>162</v>
      </c>
      <c r="BM1066" s="49" t="s">
        <v>3</v>
      </c>
      <c r="BT1066" s="41" t="s">
        <v>568</v>
      </c>
      <c r="BU1066" s="40" t="s">
        <v>582</v>
      </c>
      <c r="BY1066" s="2" t="s">
        <v>751</v>
      </c>
    </row>
    <row r="1067" spans="1:79" ht="19.95" customHeight="1" thickBot="1">
      <c r="A1067" s="305"/>
      <c r="B1067" s="482"/>
      <c r="C1067" s="483"/>
      <c r="D1067" s="483"/>
      <c r="E1067" s="483"/>
      <c r="F1067" s="483"/>
      <c r="G1067" s="483"/>
      <c r="H1067" s="480"/>
      <c r="I1067" s="480"/>
      <c r="J1067" s="480"/>
      <c r="K1067" s="480"/>
      <c r="L1067" s="480"/>
      <c r="M1067" s="481"/>
      <c r="N1067" s="306"/>
      <c r="AC1067" s="1"/>
      <c r="BM1067" s="49" t="s">
        <v>3</v>
      </c>
      <c r="BT1067" s="41" t="s">
        <v>569</v>
      </c>
      <c r="BU1067" s="40" t="s">
        <v>179</v>
      </c>
      <c r="BY1067" s="2" t="s">
        <v>754</v>
      </c>
    </row>
    <row r="1068" spans="1:79" ht="19.95" customHeight="1" thickBot="1">
      <c r="A1068" s="305"/>
      <c r="B1068" s="172" t="s">
        <v>9</v>
      </c>
      <c r="C1068" s="173"/>
      <c r="D1068" s="173"/>
      <c r="E1068" s="173"/>
      <c r="F1068" s="173"/>
      <c r="G1068" s="173"/>
      <c r="H1068" s="173"/>
      <c r="I1068" s="173"/>
      <c r="J1068" s="173"/>
      <c r="K1068" s="173"/>
      <c r="L1068" s="173"/>
      <c r="M1068" s="174" t="str">
        <f>B1068</f>
        <v>DEMAND</v>
      </c>
      <c r="N1068" s="306"/>
      <c r="AC1068" s="1"/>
      <c r="BE1068" s="51" t="str">
        <f>BE1064</f>
        <v>IMM</v>
      </c>
      <c r="BF1068" s="51" t="str">
        <f t="shared" ref="BF1068:BL1068" si="21">BF1064</f>
        <v>CLI</v>
      </c>
      <c r="BG1068" s="51" t="str">
        <f t="shared" si="21"/>
        <v>GUN</v>
      </c>
      <c r="BH1068" s="51" t="str">
        <f t="shared" si="21"/>
        <v>ABO</v>
      </c>
      <c r="BI1068" s="51" t="str">
        <f t="shared" si="21"/>
        <v>HEA</v>
      </c>
      <c r="BJ1068" s="51" t="str">
        <f t="shared" si="21"/>
        <v>CRI</v>
      </c>
      <c r="BK1068" s="51" t="str">
        <f t="shared" si="21"/>
        <v>ECO</v>
      </c>
      <c r="BL1068" s="51" t="str">
        <f t="shared" si="21"/>
        <v>RAC</v>
      </c>
      <c r="BM1068" s="49" t="s">
        <v>3</v>
      </c>
      <c r="BT1068" s="41" t="s">
        <v>570</v>
      </c>
      <c r="BU1068" s="40" t="s">
        <v>583</v>
      </c>
      <c r="BX1068" s="2" t="str">
        <f>CONCATENATE(BY1069,BY1070,BY1071)</f>
        <v xml:space="preserve">You demonstrate what anankelogy calls a "deep" psychosocial orientation. Your unmet self-needs pulls you to focus more on deeper relationships, like your nuclear family and devotion to God and country. You guard your more resolved social-needs, like group cohesion and loyalty. </v>
      </c>
    </row>
    <row r="1069" spans="1:79" ht="19.95" customHeight="1">
      <c r="A1069" s="305"/>
      <c r="B1069" s="582" t="str">
        <f>BB1069</f>
        <v>Shut down ICE! Stop building the wall. End racism at the border. Stop separating families &amp; caging children. Stop criminalizing being born elsewhere.</v>
      </c>
      <c r="C1069" s="583"/>
      <c r="D1069" s="583"/>
      <c r="E1069" s="583"/>
      <c r="F1069" s="583"/>
      <c r="G1069" s="584"/>
      <c r="H1069" s="590" t="str">
        <f>BB1070</f>
        <v>Build the wall! Stem the tide of migrants, especially those who evade the law others dutifully follow. Then vet entry based on merit. MAGA!</v>
      </c>
      <c r="I1069" s="590"/>
      <c r="J1069" s="590"/>
      <c r="K1069" s="590"/>
      <c r="L1069" s="590"/>
      <c r="M1069" s="591"/>
      <c r="N1069" s="306"/>
      <c r="AC1069" s="1"/>
      <c r="BB1069" s="2" t="str">
        <f>IF($C$1047=$BB$1047,BE1069,IF($C$1047=$BB$1048,BF1069,IF($C$1047=$BB$1049,BG1069,IF($C$1047=$BB$1050,BH1069,IF($C$1047=$BB$1051,BI1069,IF($C$1047=$BB$1052,BJ1069,IF($C$1047=$BB$1053,BK1069,IF($C$1047=$BB$1054,BL1069,""))))))))</f>
        <v>Shut down ICE! Stop building the wall. End racism at the border. Stop separating families &amp; caging children. Stop criminalizing being born elsewhere.</v>
      </c>
      <c r="BD1069" s="50" t="s">
        <v>93</v>
      </c>
      <c r="BE1069" s="2" t="s">
        <v>163</v>
      </c>
      <c r="BF1069" s="2" t="s">
        <v>159</v>
      </c>
      <c r="BG1069" s="2" t="s">
        <v>165</v>
      </c>
      <c r="BH1069" s="2" t="s">
        <v>167</v>
      </c>
      <c r="BI1069" s="2" t="s">
        <v>169</v>
      </c>
      <c r="BJ1069" s="2" t="s">
        <v>171</v>
      </c>
      <c r="BK1069" s="2" t="s">
        <v>173</v>
      </c>
      <c r="BL1069" s="2" t="s">
        <v>175</v>
      </c>
      <c r="BM1069" s="49" t="s">
        <v>3</v>
      </c>
      <c r="BT1069" s="41" t="s">
        <v>198</v>
      </c>
      <c r="BU1069" s="40" t="s">
        <v>584</v>
      </c>
      <c r="BY1069" s="2" t="s">
        <v>750</v>
      </c>
    </row>
    <row r="1070" spans="1:79" ht="19.95" customHeight="1">
      <c r="A1070" s="305"/>
      <c r="B1070" s="585"/>
      <c r="C1070" s="484"/>
      <c r="D1070" s="484"/>
      <c r="E1070" s="484"/>
      <c r="F1070" s="484"/>
      <c r="G1070" s="586"/>
      <c r="H1070" s="592"/>
      <c r="I1070" s="592"/>
      <c r="J1070" s="592"/>
      <c r="K1070" s="592"/>
      <c r="L1070" s="592"/>
      <c r="M1070" s="593"/>
      <c r="N1070" s="306"/>
      <c r="AC1070" s="1"/>
      <c r="BB1070" s="2" t="str">
        <f>IF($C$1047=$BB$1047,BE1070,IF($C$1047=$BB$1048,BF1070,IF($C$1047=$BB$1049,BG1070,IF($C$1047=$BB$1050,BH1070,IF($C$1047=$BB$1051,BI1070,IF($C$1047=$BB$1052,BJ1070,IF($C$1047=$BB$1053,BK1070,IF($C$1047=$BB$1054,BL1070,""))))))))</f>
        <v>Build the wall! Stem the tide of migrants, especially those who evade the law others dutifully follow. Then vet entry based on merit. MAGA!</v>
      </c>
      <c r="BD1070" s="50" t="s">
        <v>94</v>
      </c>
      <c r="BE1070" s="2" t="s">
        <v>164</v>
      </c>
      <c r="BF1070" s="2" t="s">
        <v>1047</v>
      </c>
      <c r="BG1070" s="2" t="s">
        <v>166</v>
      </c>
      <c r="BH1070" s="2" t="s">
        <v>168</v>
      </c>
      <c r="BI1070" s="2" t="s">
        <v>170</v>
      </c>
      <c r="BJ1070" s="2" t="s">
        <v>172</v>
      </c>
      <c r="BK1070" s="2" t="s">
        <v>174</v>
      </c>
      <c r="BL1070" s="2" t="s">
        <v>176</v>
      </c>
      <c r="BM1070" s="49" t="s">
        <v>3</v>
      </c>
      <c r="BT1070" s="41" t="s">
        <v>571</v>
      </c>
      <c r="BU1070" s="40" t="s">
        <v>585</v>
      </c>
      <c r="BY1070" s="2" t="s">
        <v>752</v>
      </c>
    </row>
    <row r="1071" spans="1:79" ht="19.95" customHeight="1">
      <c r="A1071" s="305"/>
      <c r="B1071" s="585"/>
      <c r="C1071" s="484"/>
      <c r="D1071" s="484"/>
      <c r="E1071" s="484"/>
      <c r="F1071" s="484"/>
      <c r="G1071" s="586"/>
      <c r="H1071" s="592"/>
      <c r="I1071" s="592"/>
      <c r="J1071" s="592"/>
      <c r="K1071" s="592"/>
      <c r="L1071" s="592"/>
      <c r="M1071" s="593"/>
      <c r="N1071" s="306"/>
      <c r="AC1071" s="1"/>
      <c r="BT1071" s="41" t="s">
        <v>572</v>
      </c>
      <c r="BU1071" s="40" t="s">
        <v>197</v>
      </c>
      <c r="BY1071" s="2" t="s">
        <v>753</v>
      </c>
    </row>
    <row r="1072" spans="1:79" ht="19.95" customHeight="1">
      <c r="A1072" s="305"/>
      <c r="B1072" s="585"/>
      <c r="C1072" s="484"/>
      <c r="D1072" s="484"/>
      <c r="E1072" s="484"/>
      <c r="F1072" s="484"/>
      <c r="G1072" s="586"/>
      <c r="H1072" s="592"/>
      <c r="I1072" s="592"/>
      <c r="J1072" s="592"/>
      <c r="K1072" s="592"/>
      <c r="L1072" s="592"/>
      <c r="M1072" s="593"/>
      <c r="N1072" s="306"/>
      <c r="AC1072" s="1"/>
    </row>
    <row r="1073" spans="1:65" ht="19.95" customHeight="1" thickBot="1">
      <c r="A1073" s="305"/>
      <c r="B1073" s="587"/>
      <c r="C1073" s="588"/>
      <c r="D1073" s="588"/>
      <c r="E1073" s="588"/>
      <c r="F1073" s="588"/>
      <c r="G1073" s="589"/>
      <c r="H1073" s="594"/>
      <c r="I1073" s="594"/>
      <c r="J1073" s="594"/>
      <c r="K1073" s="594"/>
      <c r="L1073" s="594"/>
      <c r="M1073" s="595"/>
      <c r="N1073" s="306"/>
      <c r="AC1073" s="1"/>
    </row>
    <row r="1074" spans="1:65">
      <c r="A1074" s="305"/>
      <c r="B1074" s="25"/>
      <c r="C1074" s="25"/>
      <c r="D1074" s="25"/>
      <c r="E1074" s="25"/>
      <c r="F1074" s="25"/>
      <c r="G1074" s="25"/>
      <c r="H1074" s="25"/>
      <c r="I1074" s="25"/>
      <c r="J1074" s="25"/>
      <c r="K1074" s="25"/>
      <c r="L1074" s="25"/>
      <c r="M1074" s="25"/>
      <c r="N1074" s="306"/>
      <c r="AC1074" s="1"/>
    </row>
    <row r="1075" spans="1:65">
      <c r="A1075" s="307"/>
      <c r="B1075" s="314"/>
      <c r="C1075" s="314"/>
      <c r="D1075" s="314"/>
      <c r="E1075" s="314"/>
      <c r="F1075" s="314"/>
      <c r="G1075" s="314"/>
      <c r="H1075" s="314"/>
      <c r="I1075" s="314"/>
      <c r="J1075" s="314"/>
      <c r="K1075" s="314"/>
      <c r="L1075" s="314"/>
      <c r="M1075" s="314"/>
      <c r="N1075" s="309"/>
      <c r="AC1075" s="1"/>
    </row>
    <row r="1076" spans="1:65" ht="30" customHeight="1">
      <c r="A1076" s="301" t="s">
        <v>1158</v>
      </c>
      <c r="B1076" s="773" t="s">
        <v>1166</v>
      </c>
      <c r="C1076" s="773"/>
      <c r="D1076" s="773"/>
      <c r="E1076" s="773"/>
      <c r="F1076" s="773"/>
      <c r="G1076" s="773"/>
      <c r="H1076" s="773"/>
      <c r="I1076" s="773"/>
      <c r="J1076" s="773"/>
      <c r="K1076" s="773"/>
      <c r="L1076" s="773"/>
      <c r="M1076" s="303"/>
      <c r="N1076" s="304" t="s">
        <v>1159</v>
      </c>
      <c r="AC1076" s="1"/>
    </row>
    <row r="1077" spans="1:65" ht="16.95" customHeight="1">
      <c r="A1077" s="305"/>
      <c r="B1077" s="319"/>
      <c r="C1077" s="319"/>
      <c r="D1077" s="319"/>
      <c r="E1077" s="319"/>
      <c r="F1077" s="319"/>
      <c r="G1077" s="319"/>
      <c r="H1077" s="320" t="str">
        <f>BB1077</f>
        <v xml:space="preserve"> for the politicized issue of immigration. </v>
      </c>
      <c r="I1077" s="319"/>
      <c r="J1077" s="319"/>
      <c r="K1077" s="319"/>
      <c r="L1077" s="319"/>
      <c r="M1077" s="319"/>
      <c r="N1077" s="306"/>
      <c r="AC1077" s="1"/>
      <c r="BB1077" s="2" t="str">
        <f>CONCATENATE(BD1077,BE1077,BF1077)</f>
        <v xml:space="preserve"> for the politicized issue of immigration. </v>
      </c>
      <c r="BD1077" s="2" t="s">
        <v>1057</v>
      </c>
      <c r="BE1077" s="2" t="str">
        <f>IF(C1047=BB1047,BF1047,IF(C1047=BB1048,BF1048,IF(C1047=BB1049,BF1049,IF(C1047=BB1050,BF1050,IF(C1047=BB1051,BF1051,IF(C1047=BB1052,BF1052,IF(1007=BB1053,BF1053,IF(C1047=BB1054,BF1054))))))))</f>
        <v>immigration</v>
      </c>
      <c r="BF1077" s="2" t="s">
        <v>1029</v>
      </c>
    </row>
    <row r="1078" spans="1:65" ht="19.95" customHeight="1">
      <c r="A1078" s="305"/>
      <c r="B1078" s="44" t="s">
        <v>6</v>
      </c>
      <c r="C1078" s="45"/>
      <c r="D1078" s="45"/>
      <c r="E1078" s="45"/>
      <c r="F1078" s="45"/>
      <c r="G1078" s="45"/>
      <c r="H1078" s="45"/>
      <c r="I1078" s="45"/>
      <c r="J1078" s="45"/>
      <c r="K1078" s="45"/>
      <c r="L1078" s="45"/>
      <c r="M1078" s="46" t="str">
        <f>B1078</f>
        <v>LISTEN</v>
      </c>
      <c r="N1078" s="306"/>
      <c r="AC1078" s="1"/>
      <c r="BE1078" s="51" t="str">
        <f t="shared" ref="BE1078:BL1078" si="22">BE1068</f>
        <v>IMM</v>
      </c>
      <c r="BF1078" s="51" t="str">
        <f t="shared" si="22"/>
        <v>CLI</v>
      </c>
      <c r="BG1078" s="51" t="str">
        <f t="shared" si="22"/>
        <v>GUN</v>
      </c>
      <c r="BH1078" s="51" t="str">
        <f t="shared" si="22"/>
        <v>ABO</v>
      </c>
      <c r="BI1078" s="51" t="str">
        <f t="shared" si="22"/>
        <v>HEA</v>
      </c>
      <c r="BJ1078" s="51" t="str">
        <f t="shared" si="22"/>
        <v>CRI</v>
      </c>
      <c r="BK1078" s="51" t="str">
        <f t="shared" si="22"/>
        <v>ECO</v>
      </c>
      <c r="BL1078" s="51" t="str">
        <f t="shared" si="22"/>
        <v>RAC</v>
      </c>
    </row>
    <row r="1079" spans="1:65" ht="19.95" customHeight="1">
      <c r="A1079" s="305"/>
      <c r="B1079" s="484" t="str">
        <f>BB1079</f>
        <v>“I need to support others like me to move away from threats created by systemic inequities, and toward inclusive opportunities respecting our unique qualities.”</v>
      </c>
      <c r="C1079" s="484"/>
      <c r="D1079" s="484"/>
      <c r="E1079" s="484"/>
      <c r="F1079" s="484"/>
      <c r="G1079" s="484"/>
      <c r="H1079" s="485" t="str">
        <f>BB1080</f>
        <v>“I need to be freer from threats of personal violence from outsiders, including foreign threats against the cohesion of my family and close-knit communities.”</v>
      </c>
      <c r="I1079" s="485"/>
      <c r="J1079" s="485"/>
      <c r="K1079" s="485"/>
      <c r="L1079" s="485"/>
      <c r="M1079" s="485"/>
      <c r="N1079" s="306"/>
      <c r="AC1079" s="1"/>
      <c r="BB1079" s="2" t="str">
        <f>IF($C$1047=BB$1047,BE1079,IF($C$1047=BB$1048,BF1079,IF($C$1047=BB$1049,BG1079,IF($C$1047=BB$1050,BH1079,IF($C$1047=BB$1051,BI1079,IF($C$1047=BB$1052,BJ1079,IF($C$1047=BB$1053,BK1079,IF($C$1047=BB$1054,BL1079,""))))))))</f>
        <v>“I need to support others like me to move away from threats created by systemic inequities, and toward inclusive opportunities respecting our unique qualities.”</v>
      </c>
      <c r="BD1079" s="50" t="s">
        <v>95</v>
      </c>
      <c r="BE1079" s="2" t="s">
        <v>177</v>
      </c>
      <c r="BF1079" s="2" t="s">
        <v>195</v>
      </c>
      <c r="BG1079" s="2" t="s">
        <v>205</v>
      </c>
      <c r="BH1079" s="2" t="s">
        <v>215</v>
      </c>
      <c r="BI1079" s="2" t="s">
        <v>224</v>
      </c>
      <c r="BJ1079" s="2" t="s">
        <v>234</v>
      </c>
      <c r="BK1079" s="2" t="s">
        <v>244</v>
      </c>
      <c r="BL1079" s="2" t="s">
        <v>253</v>
      </c>
      <c r="BM1079" s="49" t="s">
        <v>3</v>
      </c>
    </row>
    <row r="1080" spans="1:65" ht="19.95" customHeight="1">
      <c r="A1080" s="305"/>
      <c r="B1080" s="484"/>
      <c r="C1080" s="484"/>
      <c r="D1080" s="484"/>
      <c r="E1080" s="484"/>
      <c r="F1080" s="484"/>
      <c r="G1080" s="484"/>
      <c r="H1080" s="485"/>
      <c r="I1080" s="485"/>
      <c r="J1080" s="485"/>
      <c r="K1080" s="485"/>
      <c r="L1080" s="485"/>
      <c r="M1080" s="485"/>
      <c r="N1080" s="306"/>
      <c r="AC1080" s="1"/>
      <c r="BB1080" s="2" t="str">
        <f>IF($C$1047=BB$1047,BE1080,IF($C$1047=BB$1048,BF1080,IF($C$1047=BB$1049,BG1080,IF($C$1047=BB$1050,BH1080,IF($C$1047=BB$1051,BI1080,IF($C$1047=BB$1052,BJ1080,IF($C$1047=BB$1053,BK1080,IF($C$1047=BB$1054,BL1080,""))))))))</f>
        <v>“I need to be freer from threats of personal violence from outsiders, including foreign threats against the cohesion of my family and close-knit communities.”</v>
      </c>
      <c r="BD1080" s="50" t="s">
        <v>96</v>
      </c>
      <c r="BE1080" s="2" t="s">
        <v>178</v>
      </c>
      <c r="BF1080" s="2" t="s">
        <v>196</v>
      </c>
      <c r="BG1080" s="2" t="s">
        <v>206</v>
      </c>
      <c r="BH1080" s="2" t="s">
        <v>216</v>
      </c>
      <c r="BI1080" s="2" t="s">
        <v>225</v>
      </c>
      <c r="BJ1080" s="2" t="s">
        <v>235</v>
      </c>
      <c r="BK1080" s="2" t="s">
        <v>245</v>
      </c>
      <c r="BL1080" s="2" t="s">
        <v>254</v>
      </c>
      <c r="BM1080" s="49" t="s">
        <v>3</v>
      </c>
    </row>
    <row r="1081" spans="1:65" ht="19.95" customHeight="1">
      <c r="A1081" s="305"/>
      <c r="B1081" s="484"/>
      <c r="C1081" s="484"/>
      <c r="D1081" s="484"/>
      <c r="E1081" s="484"/>
      <c r="F1081" s="484"/>
      <c r="G1081" s="484"/>
      <c r="H1081" s="485"/>
      <c r="I1081" s="485"/>
      <c r="J1081" s="485"/>
      <c r="K1081" s="485"/>
      <c r="L1081" s="485"/>
      <c r="M1081" s="485"/>
      <c r="N1081" s="306"/>
      <c r="AC1081" s="1"/>
    </row>
    <row r="1082" spans="1:65" ht="19.95" customHeight="1">
      <c r="A1082" s="305"/>
      <c r="B1082" s="484"/>
      <c r="C1082" s="484"/>
      <c r="D1082" s="484"/>
      <c r="E1082" s="484"/>
      <c r="F1082" s="484"/>
      <c r="G1082" s="484"/>
      <c r="H1082" s="485"/>
      <c r="I1082" s="485"/>
      <c r="J1082" s="485"/>
      <c r="K1082" s="485"/>
      <c r="L1082" s="485"/>
      <c r="M1082" s="485"/>
      <c r="N1082" s="306"/>
      <c r="AC1082" s="1"/>
    </row>
    <row r="1083" spans="1:65" ht="19.95" customHeight="1">
      <c r="A1083" s="305"/>
      <c r="B1083" s="484"/>
      <c r="C1083" s="484"/>
      <c r="D1083" s="484"/>
      <c r="E1083" s="484"/>
      <c r="F1083" s="484"/>
      <c r="G1083" s="484"/>
      <c r="H1083" s="485"/>
      <c r="I1083" s="485"/>
      <c r="J1083" s="485"/>
      <c r="K1083" s="485"/>
      <c r="L1083" s="485"/>
      <c r="M1083" s="485"/>
      <c r="N1083" s="306"/>
      <c r="AC1083" s="1"/>
    </row>
    <row r="1084" spans="1:65" ht="19.95" customHeight="1">
      <c r="A1084" s="305"/>
      <c r="B1084" s="26"/>
      <c r="C1084" s="26"/>
      <c r="D1084" s="26"/>
      <c r="E1084" s="26"/>
      <c r="F1084" s="26"/>
      <c r="G1084" s="26"/>
      <c r="H1084" s="26"/>
      <c r="I1084" s="26"/>
      <c r="J1084" s="26"/>
      <c r="K1084" s="26"/>
      <c r="L1084" s="26"/>
      <c r="M1084" s="26"/>
      <c r="N1084" s="306"/>
      <c r="AC1084" s="1"/>
    </row>
    <row r="1085" spans="1:65" ht="19.95" customHeight="1" thickBot="1">
      <c r="A1085" s="305"/>
      <c r="B1085" s="44" t="s">
        <v>8</v>
      </c>
      <c r="C1085" s="45"/>
      <c r="D1085" s="45"/>
      <c r="E1085" s="45"/>
      <c r="F1085" s="45"/>
      <c r="G1085" s="45"/>
      <c r="H1085" s="45"/>
      <c r="I1085" s="45"/>
      <c r="J1085" s="45"/>
      <c r="K1085" s="45"/>
      <c r="L1085" s="45"/>
      <c r="M1085" s="46" t="str">
        <f>B1085</f>
        <v>AFFIRM</v>
      </c>
      <c r="N1085" s="306"/>
      <c r="AC1085" s="1"/>
      <c r="BE1085" s="51" t="str">
        <f>BE1078</f>
        <v>IMM</v>
      </c>
      <c r="BF1085" s="51" t="str">
        <f t="shared" ref="BF1085:BL1085" si="23">BF1078</f>
        <v>CLI</v>
      </c>
      <c r="BG1085" s="51" t="str">
        <f t="shared" si="23"/>
        <v>GUN</v>
      </c>
      <c r="BH1085" s="51" t="str">
        <f t="shared" si="23"/>
        <v>ABO</v>
      </c>
      <c r="BI1085" s="51" t="str">
        <f t="shared" si="23"/>
        <v>HEA</v>
      </c>
      <c r="BJ1085" s="51" t="str">
        <f t="shared" si="23"/>
        <v>CRI</v>
      </c>
      <c r="BK1085" s="51" t="str">
        <f t="shared" si="23"/>
        <v>ECO</v>
      </c>
      <c r="BL1085" s="51" t="str">
        <f t="shared" si="23"/>
        <v>RAC</v>
      </c>
      <c r="BM1085" s="49" t="s">
        <v>3</v>
      </c>
    </row>
    <row r="1086" spans="1:65" ht="19.95" customHeight="1">
      <c r="A1086" s="305"/>
      <c r="B1086" s="486" t="str">
        <f>BB1086</f>
        <v>inclusion</v>
      </c>
      <c r="C1086" s="487"/>
      <c r="D1086" s="487"/>
      <c r="E1086" s="37"/>
      <c r="F1086" s="37"/>
      <c r="G1086" s="37"/>
      <c r="H1086" s="166"/>
      <c r="I1086" s="167"/>
      <c r="J1086" s="167"/>
      <c r="K1086" s="577" t="str">
        <f>BB1089</f>
        <v>security</v>
      </c>
      <c r="L1086" s="577"/>
      <c r="M1086" s="578"/>
      <c r="N1086" s="306"/>
      <c r="AC1086" s="1"/>
      <c r="BB1086" s="2" t="str">
        <f>IF($C$1047=BB$1047,BE1086,IF($C$1047=BB$1048,BF1086,IF($C$1047=BB$1049,BG1086,IF($C$1047=BB$1050,BH1086,IF($C$1047=BB$1051,BI1086,IF($C$1047=BB$1052,BJ1086,IF($C$1047=BB$1053,BK1086,IF($C$1047=BB$1054,BL1086,""))))))))</f>
        <v>inclusion</v>
      </c>
      <c r="BD1086" s="50" t="s">
        <v>115</v>
      </c>
      <c r="BE1086" s="2" t="s">
        <v>179</v>
      </c>
      <c r="BF1086" s="2" t="s">
        <v>197</v>
      </c>
      <c r="BG1086" s="2" t="s">
        <v>207</v>
      </c>
      <c r="BH1086" s="2" t="s">
        <v>217</v>
      </c>
      <c r="BI1086" s="2" t="s">
        <v>226</v>
      </c>
      <c r="BJ1086" s="2" t="s">
        <v>236</v>
      </c>
      <c r="BK1086" s="2" t="s">
        <v>246</v>
      </c>
      <c r="BL1086" s="2" t="s">
        <v>255</v>
      </c>
      <c r="BM1086" s="49" t="s">
        <v>3</v>
      </c>
    </row>
    <row r="1087" spans="1:65" ht="19.95" customHeight="1">
      <c r="A1087" s="305"/>
      <c r="B1087" s="38"/>
      <c r="C1087" s="8"/>
      <c r="D1087" s="8"/>
      <c r="E1087" s="579" t="str">
        <f>BB1087</f>
        <v>uniqueness</v>
      </c>
      <c r="F1087" s="579"/>
      <c r="G1087" s="579"/>
      <c r="H1087" s="580" t="str">
        <f>BB1088</f>
        <v>cohesion</v>
      </c>
      <c r="I1087" s="581"/>
      <c r="J1087" s="581"/>
      <c r="K1087" s="145"/>
      <c r="L1087" s="145"/>
      <c r="M1087" s="168"/>
      <c r="N1087" s="306"/>
      <c r="AC1087" s="1"/>
      <c r="BB1087" s="2" t="str">
        <f t="shared" ref="BB1087:BB1089" si="24">IF($C$1047=BB$1047,BE1087,IF($C$1047=BB$1048,BF1087,IF($C$1047=BB$1049,BG1087,IF($C$1047=BB$1050,BH1087,IF($C$1047=BB$1051,BI1087,IF($C$1047=BB$1052,BJ1087,IF($C$1047=BB$1053,BK1087,IF($C$1047=BB$1054,BL1087,""))))))))</f>
        <v>uniqueness</v>
      </c>
      <c r="BD1087" s="50" t="s">
        <v>117</v>
      </c>
      <c r="BE1087" s="48" t="s">
        <v>180</v>
      </c>
      <c r="BF1087" s="2" t="s">
        <v>198</v>
      </c>
      <c r="BG1087" s="2" t="s">
        <v>208</v>
      </c>
      <c r="BH1087" s="2" t="s">
        <v>218</v>
      </c>
      <c r="BI1087" s="2" t="s">
        <v>229</v>
      </c>
      <c r="BJ1087" s="2" t="s">
        <v>237</v>
      </c>
      <c r="BK1087" s="2" t="s">
        <v>208</v>
      </c>
      <c r="BL1087" s="2" t="s">
        <v>256</v>
      </c>
      <c r="BM1087" s="49" t="s">
        <v>3</v>
      </c>
    </row>
    <row r="1088" spans="1:65" ht="19.95" customHeight="1">
      <c r="A1088" s="305"/>
      <c r="B1088" s="38"/>
      <c r="C1088" s="8"/>
      <c r="D1088" s="8"/>
      <c r="E1088" s="8"/>
      <c r="F1088" s="8"/>
      <c r="G1088" s="8"/>
      <c r="H1088" s="146"/>
      <c r="I1088" s="145"/>
      <c r="J1088" s="145"/>
      <c r="K1088" s="145"/>
      <c r="L1088" s="145"/>
      <c r="M1088" s="168"/>
      <c r="N1088" s="306"/>
      <c r="AC1088" s="1"/>
      <c r="BB1088" s="2" t="str">
        <f t="shared" si="24"/>
        <v>cohesion</v>
      </c>
      <c r="BD1088" s="50" t="s">
        <v>118</v>
      </c>
      <c r="BE1088" s="2" t="s">
        <v>181</v>
      </c>
      <c r="BF1088" s="2" t="s">
        <v>199</v>
      </c>
      <c r="BG1088" s="2" t="s">
        <v>209</v>
      </c>
      <c r="BH1088" s="2" t="s">
        <v>219</v>
      </c>
      <c r="BI1088" s="2" t="s">
        <v>227</v>
      </c>
      <c r="BJ1088" s="2" t="s">
        <v>238</v>
      </c>
      <c r="BK1088" s="2" t="s">
        <v>247</v>
      </c>
      <c r="BL1088" s="2" t="s">
        <v>257</v>
      </c>
      <c r="BM1088" s="49" t="s">
        <v>3</v>
      </c>
    </row>
    <row r="1089" spans="1:65" ht="19.95" customHeight="1" thickBot="1">
      <c r="A1089" s="305"/>
      <c r="B1089" s="626" t="s">
        <v>11</v>
      </c>
      <c r="C1089" s="627"/>
      <c r="D1089" s="627"/>
      <c r="E1089" s="628" t="s">
        <v>12</v>
      </c>
      <c r="F1089" s="628"/>
      <c r="G1089" s="628"/>
      <c r="H1089" s="629" t="s">
        <v>13</v>
      </c>
      <c r="I1089" s="630"/>
      <c r="J1089" s="630"/>
      <c r="K1089" s="696" t="s">
        <v>14</v>
      </c>
      <c r="L1089" s="696"/>
      <c r="M1089" s="697"/>
      <c r="N1089" s="306"/>
      <c r="AC1089" s="1"/>
      <c r="BB1089" s="2" t="str">
        <f t="shared" si="24"/>
        <v>security</v>
      </c>
      <c r="BD1089" s="50" t="s">
        <v>116</v>
      </c>
      <c r="BE1089" s="2" t="s">
        <v>182</v>
      </c>
      <c r="BF1089" s="2" t="s">
        <v>200</v>
      </c>
      <c r="BG1089" s="2" t="s">
        <v>210</v>
      </c>
      <c r="BH1089" s="2" t="s">
        <v>220</v>
      </c>
      <c r="BI1089" s="2" t="s">
        <v>228</v>
      </c>
      <c r="BJ1089" s="2" t="s">
        <v>239</v>
      </c>
      <c r="BK1089" s="2" t="s">
        <v>248</v>
      </c>
      <c r="BL1089" s="2" t="s">
        <v>258</v>
      </c>
    </row>
    <row r="1090" spans="1:65" ht="19.95" customHeight="1" thickBot="1">
      <c r="A1090" s="305"/>
      <c r="B1090" s="44" t="s">
        <v>10</v>
      </c>
      <c r="C1090" s="45"/>
      <c r="D1090" s="45"/>
      <c r="E1090" s="45"/>
      <c r="F1090" s="45"/>
      <c r="G1090" s="45"/>
      <c r="H1090" s="45"/>
      <c r="I1090" s="45"/>
      <c r="J1090" s="45"/>
      <c r="K1090" s="45"/>
      <c r="L1090" s="45"/>
      <c r="M1090" s="46" t="str">
        <f>B1090</f>
        <v>OFFER</v>
      </c>
      <c r="N1090" s="306"/>
      <c r="AC1090" s="1"/>
      <c r="BE1090" s="51" t="str">
        <f>BE1085</f>
        <v>IMM</v>
      </c>
      <c r="BF1090" s="51" t="str">
        <f t="shared" ref="BF1090:BL1090" si="25">BF1085</f>
        <v>CLI</v>
      </c>
      <c r="BG1090" s="51" t="str">
        <f t="shared" si="25"/>
        <v>GUN</v>
      </c>
      <c r="BH1090" s="51" t="str">
        <f t="shared" si="25"/>
        <v>ABO</v>
      </c>
      <c r="BI1090" s="51" t="str">
        <f t="shared" si="25"/>
        <v>HEA</v>
      </c>
      <c r="BJ1090" s="51" t="str">
        <f t="shared" si="25"/>
        <v>CRI</v>
      </c>
      <c r="BK1090" s="51" t="str">
        <f t="shared" si="25"/>
        <v>ECO</v>
      </c>
      <c r="BL1090" s="51" t="str">
        <f t="shared" si="25"/>
        <v>RAC</v>
      </c>
    </row>
    <row r="1091" spans="1:65" ht="19.95" customHeight="1">
      <c r="A1091" s="305"/>
      <c r="B1091" s="698" t="str">
        <f>BB1091</f>
        <v>The more I honor your unmet self-need for security, I trust you’ll find it easier to respect our guarded self-need for uniqueness.</v>
      </c>
      <c r="C1091" s="699"/>
      <c r="D1091" s="699"/>
      <c r="E1091" s="699"/>
      <c r="F1091" s="699"/>
      <c r="G1091" s="699"/>
      <c r="H1091" s="590" t="str">
        <f>BB1093</f>
        <v>The more I respect your guarded self-need for uniqueness, I trust you’ll find it easier to honor our unmet self-need for security.</v>
      </c>
      <c r="I1091" s="590"/>
      <c r="J1091" s="590"/>
      <c r="K1091" s="590"/>
      <c r="L1091" s="590"/>
      <c r="M1091" s="591"/>
      <c r="N1091" s="306"/>
      <c r="AC1091" s="1"/>
      <c r="BB1091" s="2" t="str">
        <f>IF($C$1047=BB$1047,BE1091,IF($C$1047=BB$1048,BF1091,IF($C$1047=BB$1049,BG1091,IF($C$1047=BB$1050,BH1091,IF($C$1047=BB$1051,BI1091,IF($C$1047=BB$1052,BJ1091,IF($C$1047=BB$1053,BK1091,IF($C$1047=BB$1054,BL1091,""))))))))</f>
        <v>The more I honor your unmet self-need for security, I trust you’ll find it easier to respect our guarded self-need for uniqueness.</v>
      </c>
      <c r="BD1091" s="50" t="s">
        <v>97</v>
      </c>
      <c r="BE1091" s="48" t="s">
        <v>183</v>
      </c>
      <c r="BF1091" s="2" t="s">
        <v>201</v>
      </c>
      <c r="BG1091" s="2" t="s">
        <v>211</v>
      </c>
      <c r="BH1091" s="2" t="s">
        <v>599</v>
      </c>
      <c r="BI1091" s="2" t="s">
        <v>230</v>
      </c>
      <c r="BJ1091" s="2" t="s">
        <v>240</v>
      </c>
      <c r="BK1091" s="2" t="s">
        <v>249</v>
      </c>
      <c r="BL1091" s="2" t="s">
        <v>259</v>
      </c>
      <c r="BM1091" s="49" t="s">
        <v>3</v>
      </c>
    </row>
    <row r="1092" spans="1:65" ht="19.95" customHeight="1">
      <c r="A1092" s="305"/>
      <c r="B1092" s="700"/>
      <c r="C1092" s="701"/>
      <c r="D1092" s="701"/>
      <c r="E1092" s="701"/>
      <c r="F1092" s="701"/>
      <c r="G1092" s="701"/>
      <c r="H1092" s="592"/>
      <c r="I1092" s="592"/>
      <c r="J1092" s="592"/>
      <c r="K1092" s="592"/>
      <c r="L1092" s="592"/>
      <c r="M1092" s="593"/>
      <c r="N1092" s="306"/>
      <c r="AC1092" s="1"/>
      <c r="BB1092" s="2" t="str">
        <f t="shared" ref="BB1092:BB1094" si="26">IF($C$1047=BB$1047,BE1092,IF($C$1047=BB$1048,BF1092,IF($C$1047=BB$1049,BG1092,IF($C$1047=BB$1050,BH1092,IF($C$1047=BB$1051,BI1092,IF($C$1047=BB$1052,BJ1092,IF($C$1047=BB$1053,BK1092,IF($C$1047=BB$1054,BL1092,""))))))))</f>
        <v>The more I respect your guarded social-need for cohesion, I trust you’ll find it easier to honor our unmet social-need for inclusion.</v>
      </c>
      <c r="BD1092" s="50" t="s">
        <v>98</v>
      </c>
      <c r="BE1092" s="48" t="s">
        <v>184</v>
      </c>
      <c r="BF1092" s="2" t="s">
        <v>202</v>
      </c>
      <c r="BG1092" s="2" t="s">
        <v>212</v>
      </c>
      <c r="BH1092" s="2" t="s">
        <v>221</v>
      </c>
      <c r="BI1092" s="2" t="s">
        <v>231</v>
      </c>
      <c r="BJ1092" s="2" t="s">
        <v>241</v>
      </c>
      <c r="BK1092" s="2" t="s">
        <v>250</v>
      </c>
      <c r="BL1092" s="2" t="s">
        <v>260</v>
      </c>
      <c r="BM1092" s="49" t="s">
        <v>3</v>
      </c>
    </row>
    <row r="1093" spans="1:65" ht="19.95" customHeight="1">
      <c r="A1093" s="305"/>
      <c r="B1093" s="700"/>
      <c r="C1093" s="701"/>
      <c r="D1093" s="701"/>
      <c r="E1093" s="701"/>
      <c r="F1093" s="701"/>
      <c r="G1093" s="701"/>
      <c r="H1093" s="592"/>
      <c r="I1093" s="592"/>
      <c r="J1093" s="592"/>
      <c r="K1093" s="592"/>
      <c r="L1093" s="592"/>
      <c r="M1093" s="593"/>
      <c r="N1093" s="306"/>
      <c r="AC1093" s="1"/>
      <c r="BB1093" s="2" t="str">
        <f t="shared" si="26"/>
        <v>The more I respect your guarded self-need for uniqueness, I trust you’ll find it easier to honor our unmet self-need for security.</v>
      </c>
      <c r="BD1093" s="50" t="s">
        <v>99</v>
      </c>
      <c r="BE1093" s="48" t="s">
        <v>185</v>
      </c>
      <c r="BF1093" s="2" t="s">
        <v>203</v>
      </c>
      <c r="BG1093" s="2" t="s">
        <v>213</v>
      </c>
      <c r="BH1093" s="2" t="s">
        <v>222</v>
      </c>
      <c r="BI1093" s="2" t="s">
        <v>232</v>
      </c>
      <c r="BJ1093" s="2" t="s">
        <v>242</v>
      </c>
      <c r="BK1093" s="2" t="s">
        <v>251</v>
      </c>
      <c r="BL1093" s="2" t="s">
        <v>261</v>
      </c>
      <c r="BM1093" s="49" t="s">
        <v>3</v>
      </c>
    </row>
    <row r="1094" spans="1:65" ht="19.95" customHeight="1">
      <c r="A1094" s="305"/>
      <c r="B1094" s="700"/>
      <c r="C1094" s="701"/>
      <c r="D1094" s="701"/>
      <c r="E1094" s="701"/>
      <c r="F1094" s="701"/>
      <c r="G1094" s="701"/>
      <c r="H1094" s="592"/>
      <c r="I1094" s="592"/>
      <c r="J1094" s="592"/>
      <c r="K1094" s="592"/>
      <c r="L1094" s="592"/>
      <c r="M1094" s="593"/>
      <c r="N1094" s="306"/>
      <c r="AC1094" s="1"/>
      <c r="BB1094" s="2" t="str">
        <f t="shared" si="26"/>
        <v>The more I honor your unmet social-need for inclusion, I trust you’ll find it easier to respect our guarded social-need for cohesion.</v>
      </c>
      <c r="BD1094" s="50" t="s">
        <v>100</v>
      </c>
      <c r="BE1094" s="48" t="s">
        <v>186</v>
      </c>
      <c r="BF1094" s="2" t="s">
        <v>204</v>
      </c>
      <c r="BG1094" s="2" t="s">
        <v>214</v>
      </c>
      <c r="BH1094" s="2" t="s">
        <v>223</v>
      </c>
      <c r="BI1094" s="2" t="s">
        <v>233</v>
      </c>
      <c r="BJ1094" s="2" t="s">
        <v>243</v>
      </c>
      <c r="BK1094" s="2" t="s">
        <v>252</v>
      </c>
      <c r="BL1094" s="2" t="s">
        <v>262</v>
      </c>
      <c r="BM1094" s="49" t="s">
        <v>3</v>
      </c>
    </row>
    <row r="1095" spans="1:65" ht="19.95" customHeight="1" thickBot="1">
      <c r="A1095" s="305"/>
      <c r="B1095" s="702"/>
      <c r="C1095" s="703"/>
      <c r="D1095" s="703"/>
      <c r="E1095" s="703"/>
      <c r="F1095" s="703"/>
      <c r="G1095" s="703"/>
      <c r="H1095" s="594"/>
      <c r="I1095" s="594"/>
      <c r="J1095" s="594"/>
      <c r="K1095" s="594"/>
      <c r="L1095" s="594"/>
      <c r="M1095" s="595"/>
      <c r="N1095" s="306"/>
      <c r="AC1095" s="1"/>
    </row>
    <row r="1096" spans="1:65" ht="19.95" customHeight="1">
      <c r="A1096" s="305"/>
      <c r="B1096" s="698" t="str">
        <f>BB1092</f>
        <v>The more I respect your guarded social-need for cohesion, I trust you’ll find it easier to honor our unmet social-need for inclusion.</v>
      </c>
      <c r="C1096" s="699"/>
      <c r="D1096" s="699"/>
      <c r="E1096" s="699"/>
      <c r="F1096" s="699"/>
      <c r="G1096" s="699"/>
      <c r="H1096" s="590" t="str">
        <f>BB1094</f>
        <v>The more I honor your unmet social-need for inclusion, I trust you’ll find it easier to respect our guarded social-need for cohesion.</v>
      </c>
      <c r="I1096" s="590"/>
      <c r="J1096" s="590"/>
      <c r="K1096" s="590"/>
      <c r="L1096" s="590"/>
      <c r="M1096" s="591"/>
      <c r="N1096" s="306"/>
      <c r="AC1096" s="1"/>
      <c r="BB1096" s="171" t="s">
        <v>1048</v>
      </c>
      <c r="BD1096" s="2" t="s">
        <v>1762</v>
      </c>
    </row>
    <row r="1097" spans="1:65" ht="19.95" customHeight="1">
      <c r="A1097" s="305"/>
      <c r="B1097" s="700"/>
      <c r="C1097" s="701"/>
      <c r="D1097" s="701"/>
      <c r="E1097" s="701"/>
      <c r="F1097" s="701"/>
      <c r="G1097" s="701"/>
      <c r="H1097" s="592"/>
      <c r="I1097" s="592"/>
      <c r="J1097" s="592"/>
      <c r="K1097" s="592"/>
      <c r="L1097" s="592"/>
      <c r="M1097" s="593"/>
      <c r="N1097" s="306"/>
      <c r="AC1097" s="1"/>
      <c r="BB1097" s="171" t="s">
        <v>1049</v>
      </c>
      <c r="BD1097" s="2" t="s">
        <v>1059</v>
      </c>
    </row>
    <row r="1098" spans="1:65" ht="19.95" customHeight="1">
      <c r="A1098" s="305"/>
      <c r="B1098" s="700"/>
      <c r="C1098" s="701"/>
      <c r="D1098" s="701"/>
      <c r="E1098" s="701"/>
      <c r="F1098" s="701"/>
      <c r="G1098" s="701"/>
      <c r="H1098" s="592"/>
      <c r="I1098" s="592"/>
      <c r="J1098" s="592"/>
      <c r="K1098" s="592"/>
      <c r="L1098" s="592"/>
      <c r="M1098" s="593"/>
      <c r="N1098" s="306"/>
      <c r="AC1098" s="1"/>
      <c r="BB1098" s="171" t="s">
        <v>1050</v>
      </c>
      <c r="BD1098" s="2" t="s">
        <v>1058</v>
      </c>
    </row>
    <row r="1099" spans="1:65" ht="19.95" customHeight="1">
      <c r="A1099" s="305"/>
      <c r="B1099" s="700"/>
      <c r="C1099" s="701"/>
      <c r="D1099" s="701"/>
      <c r="E1099" s="701"/>
      <c r="F1099" s="701"/>
      <c r="G1099" s="701"/>
      <c r="H1099" s="592"/>
      <c r="I1099" s="592"/>
      <c r="J1099" s="592"/>
      <c r="K1099" s="592"/>
      <c r="L1099" s="592"/>
      <c r="M1099" s="593"/>
      <c r="N1099" s="306"/>
      <c r="AC1099" s="1"/>
      <c r="BB1099" s="171" t="s">
        <v>1051</v>
      </c>
      <c r="BD1099" s="2" t="s">
        <v>1060</v>
      </c>
      <c r="BE1099" s="133"/>
      <c r="BF1099" s="133"/>
      <c r="BG1099" s="133"/>
      <c r="BH1099" s="133"/>
      <c r="BI1099" s="133"/>
      <c r="BJ1099" s="133"/>
      <c r="BK1099" s="133"/>
      <c r="BL1099" s="133"/>
    </row>
    <row r="1100" spans="1:65" ht="19.95" customHeight="1" thickBot="1">
      <c r="A1100" s="305"/>
      <c r="B1100" s="702"/>
      <c r="C1100" s="703"/>
      <c r="D1100" s="703"/>
      <c r="E1100" s="703"/>
      <c r="F1100" s="703"/>
      <c r="G1100" s="703"/>
      <c r="H1100" s="594"/>
      <c r="I1100" s="594"/>
      <c r="J1100" s="594"/>
      <c r="K1100" s="594"/>
      <c r="L1100" s="594"/>
      <c r="M1100" s="595"/>
      <c r="N1100" s="306"/>
      <c r="AC1100" s="1"/>
      <c r="BB1100" s="171" t="s">
        <v>1052</v>
      </c>
      <c r="BD1100" s="2" t="s">
        <v>1763</v>
      </c>
      <c r="BM1100" s="132"/>
    </row>
    <row r="1101" spans="1:65" ht="10.050000000000001" customHeight="1" thickBot="1">
      <c r="A1101" s="305"/>
      <c r="B1101" s="25"/>
      <c r="C1101" s="25"/>
      <c r="D1101" s="25"/>
      <c r="E1101" s="25"/>
      <c r="F1101" s="25"/>
      <c r="G1101" s="25"/>
      <c r="H1101" s="25"/>
      <c r="I1101" s="25"/>
      <c r="J1101" s="25"/>
      <c r="K1101" s="25"/>
      <c r="L1101" s="25"/>
      <c r="M1101" s="25"/>
      <c r="N1101" s="306"/>
      <c r="AC1101" s="1"/>
      <c r="BB1101" s="171" t="s">
        <v>1053</v>
      </c>
      <c r="BD1101" s="2" t="s">
        <v>1061</v>
      </c>
      <c r="BM1101" s="132"/>
    </row>
    <row r="1102" spans="1:65" ht="13.8" customHeight="1">
      <c r="A1102" s="305"/>
      <c r="B1102" s="25"/>
      <c r="C1102" s="25"/>
      <c r="D1102" s="25"/>
      <c r="E1102" s="25"/>
      <c r="F1102" s="25"/>
      <c r="G1102" s="780"/>
      <c r="H1102" s="781"/>
      <c r="I1102" s="781"/>
      <c r="J1102" s="781"/>
      <c r="K1102" s="781"/>
      <c r="L1102" s="781"/>
      <c r="M1102" s="782"/>
      <c r="N1102" s="306"/>
      <c r="AC1102" s="1"/>
      <c r="BB1102" s="171" t="s">
        <v>1054</v>
      </c>
      <c r="BD1102" s="2" t="s">
        <v>1062</v>
      </c>
      <c r="BM1102" s="132"/>
    </row>
    <row r="1103" spans="1:65" ht="13.8" customHeight="1">
      <c r="A1103" s="305"/>
      <c r="B1103" s="25"/>
      <c r="C1103" s="25"/>
      <c r="D1103" s="25"/>
      <c r="E1103" s="25"/>
      <c r="F1103" s="25"/>
      <c r="G1103" s="783"/>
      <c r="H1103" s="784"/>
      <c r="I1103" s="784"/>
      <c r="J1103" s="784"/>
      <c r="K1103" s="784"/>
      <c r="L1103" s="784"/>
      <c r="M1103" s="785"/>
      <c r="N1103" s="306"/>
      <c r="AC1103" s="1"/>
      <c r="BM1103" s="132"/>
    </row>
    <row r="1104" spans="1:65" ht="14.4" customHeight="1" thickBot="1">
      <c r="A1104" s="305"/>
      <c r="B1104" s="25"/>
      <c r="C1104" s="25"/>
      <c r="D1104" s="25"/>
      <c r="E1104" s="25"/>
      <c r="F1104" s="25"/>
      <c r="G1104" s="786"/>
      <c r="H1104" s="787"/>
      <c r="I1104" s="787"/>
      <c r="J1104" s="787"/>
      <c r="K1104" s="787"/>
      <c r="L1104" s="787"/>
      <c r="M1104" s="788"/>
      <c r="N1104" s="306"/>
      <c r="AC1104" s="1"/>
      <c r="BB1104" s="39" t="str">
        <f>CONCATENATE(BC1104,BD1104,BE1104,BF1104,BG1104,BH1104,BI1104,BJ1104)</f>
        <v xml:space="preserve">FALSEInstead of reacting to others with a different immigration view, or avoiding politics altogether, consider the viable alternative of responding to each other's needs behind the political rhetoric. You can listen for their immigration impacted needs without agreeing how you or others should respond to them. Their needs in how they experience immigration will not go away when ignored, but persist even more painfully. So let us be more mature in how we respond to them, modeling how others are to respond to yours. </v>
      </c>
      <c r="BC1104" s="2" t="b">
        <f>IF(G1102=BB1096,BD1096,IF(G1102=BB1097,BD1097,IF(G1102=BB1098,BD1098,IF(G1102=BB1099,BD1099,IF(G1102=BB1100,BD1100,IF(G1102=BB1101,BD1101,IF(G1102=BB1102,BD1102)))))))</f>
        <v>0</v>
      </c>
      <c r="BD1104" s="2" t="s">
        <v>1063</v>
      </c>
      <c r="BE1104" s="2" t="str">
        <f>IF($C$1047="","political",IF($C$1047=$BB1047,$BF1047,IF($C$1047=$BB1048,$BF1048,IF($C$1047=$BB1049,$BF1049,IF($C$1047=$BB1050,$BF1050,IF($C$1047=$BB1051,$BF1051,IF($C$1047=$BB1052,$BF1052,IF($C$1047=$BB1053,$BF1053,IF($C$1047=$BB1054,$BF1054)))))))))</f>
        <v>immigration</v>
      </c>
      <c r="BF1104" s="2" t="s">
        <v>1064</v>
      </c>
      <c r="BG1104" s="2" t="str">
        <f>IF($C$1047="","politically",IF($C$1047=$BB1047,$BF1047,IF($C$1047=$BB1048,$BF1048,IF($C$1047=$BB1049,$BF1049,IF($C$1047=$BB1050,$BF1050,IF($C$1047=$BB1051,$BF1051,IF($C$1047=$BB1052,$BF1052,IF($C$1047=$BB1053,$BF1053,IF($C$1047=$BB1054,$BF1054)))))))))</f>
        <v>immigration</v>
      </c>
      <c r="BH1104" s="2" t="s">
        <v>1065</v>
      </c>
      <c r="BI1104" s="2" t="str">
        <f>IF($C$1047="","the issue",IF($C$1047=$BB1047,$BF1047,IF($C$1047=$BB1048,$BF1048,IF($C$1047=$BB1049,$BF1049,IF($C$1047=$BB1050,$BF1050,IF($C$1047=$BB1051,$BF1051,IF($C$1047=$BB1052,$BF1052,IF($C$1047=$BB1053,$BF1053,IF($C$1047=$BB1054,$BF1054)))))))))</f>
        <v>immigration</v>
      </c>
      <c r="BJ1104" s="2" t="s">
        <v>1066</v>
      </c>
      <c r="BM1104" s="132"/>
    </row>
    <row r="1105" spans="1:65" ht="7.8" customHeight="1">
      <c r="A1105" s="305"/>
      <c r="B1105" s="25"/>
      <c r="C1105" s="175"/>
      <c r="D1105" s="175"/>
      <c r="E1105" s="175"/>
      <c r="F1105" s="175"/>
      <c r="G1105" s="175"/>
      <c r="H1105" s="175"/>
      <c r="I1105" s="175"/>
      <c r="J1105" s="175"/>
      <c r="K1105" s="175"/>
      <c r="L1105" s="175"/>
      <c r="M1105" s="175"/>
      <c r="N1105" s="306"/>
      <c r="AC1105" s="1"/>
      <c r="BB1105" s="39" t="str">
        <f>CONCATENATE(BC1105,BD1105,BE1105,BF1105,BG1105,BH1105)</f>
        <v>SELECT FROM THE DROPDOWN MENU ABOVE YOUR ORIGINAL VIEW OF POLITICS.</v>
      </c>
      <c r="BC1105" s="2" t="s">
        <v>1067</v>
      </c>
      <c r="BM1105" s="132"/>
    </row>
    <row r="1106" spans="1:65" ht="16.95" customHeight="1">
      <c r="A1106" s="305"/>
      <c r="B1106" s="452" t="str">
        <f>IF(G1102="",BB1105,BB1104)</f>
        <v>SELECT FROM THE DROPDOWN MENU ABOVE YOUR ORIGINAL VIEW OF POLITICS.</v>
      </c>
      <c r="C1106" s="452"/>
      <c r="D1106" s="452"/>
      <c r="E1106" s="452"/>
      <c r="F1106" s="452"/>
      <c r="G1106" s="452"/>
      <c r="H1106" s="452"/>
      <c r="I1106" s="452"/>
      <c r="J1106" s="452"/>
      <c r="K1106" s="452"/>
      <c r="L1106" s="452"/>
      <c r="M1106" s="452"/>
      <c r="N1106" s="306"/>
      <c r="AC1106" s="1"/>
      <c r="BM1106" s="132"/>
    </row>
    <row r="1107" spans="1:65" ht="16.95" customHeight="1">
      <c r="A1107" s="305"/>
      <c r="B1107" s="452"/>
      <c r="C1107" s="452"/>
      <c r="D1107" s="452"/>
      <c r="E1107" s="452"/>
      <c r="F1107" s="452"/>
      <c r="G1107" s="452"/>
      <c r="H1107" s="452"/>
      <c r="I1107" s="452"/>
      <c r="J1107" s="452"/>
      <c r="K1107" s="452"/>
      <c r="L1107" s="452"/>
      <c r="M1107" s="452"/>
      <c r="N1107" s="306"/>
      <c r="AC1107" s="1"/>
      <c r="BM1107" s="132"/>
    </row>
    <row r="1108" spans="1:65" ht="16.95" customHeight="1">
      <c r="A1108" s="305"/>
      <c r="B1108" s="452"/>
      <c r="C1108" s="452"/>
      <c r="D1108" s="452"/>
      <c r="E1108" s="452"/>
      <c r="F1108" s="452"/>
      <c r="G1108" s="452"/>
      <c r="H1108" s="452"/>
      <c r="I1108" s="452"/>
      <c r="J1108" s="452"/>
      <c r="K1108" s="452"/>
      <c r="L1108" s="452"/>
      <c r="M1108" s="452"/>
      <c r="N1108" s="306"/>
      <c r="AC1108" s="1"/>
    </row>
    <row r="1109" spans="1:65" ht="16.95" customHeight="1">
      <c r="A1109" s="305"/>
      <c r="B1109" s="452"/>
      <c r="C1109" s="452"/>
      <c r="D1109" s="452"/>
      <c r="E1109" s="452"/>
      <c r="F1109" s="452"/>
      <c r="G1109" s="452"/>
      <c r="H1109" s="452"/>
      <c r="I1109" s="452"/>
      <c r="J1109" s="452"/>
      <c r="K1109" s="452"/>
      <c r="L1109" s="452"/>
      <c r="M1109" s="452"/>
      <c r="N1109" s="306"/>
      <c r="AC1109" s="1"/>
    </row>
    <row r="1110" spans="1:65" ht="16.95" customHeight="1">
      <c r="A1110" s="305"/>
      <c r="B1110" s="452"/>
      <c r="C1110" s="452"/>
      <c r="D1110" s="452"/>
      <c r="E1110" s="452"/>
      <c r="F1110" s="452"/>
      <c r="G1110" s="452"/>
      <c r="H1110" s="452"/>
      <c r="I1110" s="452"/>
      <c r="J1110" s="452"/>
      <c r="K1110" s="452"/>
      <c r="L1110" s="452"/>
      <c r="M1110" s="452"/>
      <c r="N1110" s="306"/>
      <c r="AC1110" s="1"/>
    </row>
    <row r="1111" spans="1:65" ht="16.95" customHeight="1">
      <c r="A1111" s="305"/>
      <c r="B1111" s="452"/>
      <c r="C1111" s="452"/>
      <c r="D1111" s="452"/>
      <c r="E1111" s="452"/>
      <c r="F1111" s="452"/>
      <c r="G1111" s="452"/>
      <c r="H1111" s="452"/>
      <c r="I1111" s="452"/>
      <c r="J1111" s="452"/>
      <c r="K1111" s="452"/>
      <c r="L1111" s="452"/>
      <c r="M1111" s="452"/>
      <c r="N1111" s="306"/>
      <c r="AC1111" s="1"/>
    </row>
    <row r="1112" spans="1:65" ht="7.05" customHeight="1">
      <c r="A1112" s="307"/>
      <c r="B1112" s="321"/>
      <c r="C1112" s="321"/>
      <c r="D1112" s="321"/>
      <c r="E1112" s="321"/>
      <c r="F1112" s="321"/>
      <c r="G1112" s="321"/>
      <c r="H1112" s="321"/>
      <c r="I1112" s="321"/>
      <c r="J1112" s="321"/>
      <c r="K1112" s="321"/>
      <c r="L1112" s="321"/>
      <c r="M1112" s="321"/>
      <c r="N1112" s="309"/>
      <c r="AC1112" s="1"/>
    </row>
    <row r="1113" spans="1:65" ht="30" customHeight="1">
      <c r="A1113" s="301" t="s">
        <v>1158</v>
      </c>
      <c r="B1113" s="773" t="s">
        <v>24</v>
      </c>
      <c r="C1113" s="773"/>
      <c r="D1113" s="773"/>
      <c r="E1113" s="773"/>
      <c r="F1113" s="773"/>
      <c r="G1113" s="773"/>
      <c r="H1113" s="773"/>
      <c r="I1113" s="773"/>
      <c r="J1113" s="773"/>
      <c r="K1113" s="773"/>
      <c r="L1113" s="773"/>
      <c r="M1113" s="303"/>
      <c r="N1113" s="304" t="s">
        <v>1159</v>
      </c>
    </row>
    <row r="1114" spans="1:65" ht="18" customHeight="1">
      <c r="A1114" s="305"/>
      <c r="B1114" s="25"/>
      <c r="C1114" s="25"/>
      <c r="D1114" s="25"/>
      <c r="E1114" s="25"/>
      <c r="F1114" s="25"/>
      <c r="G1114" s="25"/>
      <c r="H1114" s="25"/>
      <c r="I1114" s="25"/>
      <c r="J1114" s="25"/>
      <c r="K1114" s="25"/>
      <c r="L1114" s="25"/>
      <c r="M1114" s="25"/>
      <c r="N1114" s="306"/>
    </row>
    <row r="1115" spans="1:65" ht="18" customHeight="1">
      <c r="A1115" s="305"/>
      <c r="B1115" s="25"/>
      <c r="C1115" s="25"/>
      <c r="D1115" s="25"/>
      <c r="E1115" s="25"/>
      <c r="F1115" s="25"/>
      <c r="G1115" s="25"/>
      <c r="H1115" s="25"/>
      <c r="I1115" s="25"/>
      <c r="J1115" s="25"/>
      <c r="K1115" s="25"/>
      <c r="L1115" s="25"/>
      <c r="M1115" s="25"/>
      <c r="N1115" s="306"/>
    </row>
    <row r="1116" spans="1:65" ht="18" customHeight="1">
      <c r="A1116" s="305"/>
      <c r="B1116" s="25"/>
      <c r="C1116" s="25"/>
      <c r="D1116" s="25"/>
      <c r="E1116" s="25"/>
      <c r="F1116" s="25"/>
      <c r="G1116" s="25"/>
      <c r="H1116" s="25"/>
      <c r="I1116" s="25"/>
      <c r="J1116" s="25"/>
      <c r="K1116" s="25"/>
      <c r="L1116" s="25"/>
      <c r="M1116" s="25"/>
      <c r="N1116" s="306"/>
    </row>
    <row r="1117" spans="1:65" ht="18" customHeight="1">
      <c r="A1117" s="305"/>
      <c r="B1117" s="25"/>
      <c r="C1117" s="25"/>
      <c r="D1117" s="25"/>
      <c r="E1117" s="25"/>
      <c r="F1117" s="25"/>
      <c r="G1117" s="25"/>
      <c r="H1117" s="25"/>
      <c r="I1117" s="25"/>
      <c r="J1117" s="25"/>
      <c r="K1117" s="25"/>
      <c r="L1117" s="25"/>
      <c r="M1117" s="25"/>
      <c r="N1117" s="306"/>
    </row>
    <row r="1118" spans="1:65" ht="18" customHeight="1">
      <c r="A1118" s="305"/>
      <c r="B1118" s="25"/>
      <c r="C1118" s="25"/>
      <c r="D1118" s="25"/>
      <c r="E1118" s="25"/>
      <c r="F1118" s="25"/>
      <c r="G1118" s="25"/>
      <c r="H1118" s="25"/>
      <c r="I1118" s="25"/>
      <c r="J1118" s="25"/>
      <c r="K1118" s="25"/>
      <c r="L1118" s="25"/>
      <c r="M1118" s="25"/>
      <c r="N1118" s="306"/>
    </row>
    <row r="1119" spans="1:65" ht="18" customHeight="1">
      <c r="A1119" s="305"/>
      <c r="B1119" s="25"/>
      <c r="C1119" s="25"/>
      <c r="D1119" s="25"/>
      <c r="E1119" s="25"/>
      <c r="F1119" s="25"/>
      <c r="G1119" s="25"/>
      <c r="H1119" s="25"/>
      <c r="I1119" s="25"/>
      <c r="J1119" s="25"/>
      <c r="K1119" s="25"/>
      <c r="L1119" s="25"/>
      <c r="M1119" s="25"/>
      <c r="N1119" s="306"/>
    </row>
    <row r="1120" spans="1:65" ht="18" customHeight="1">
      <c r="A1120" s="305"/>
      <c r="B1120" s="25"/>
      <c r="C1120" s="25"/>
      <c r="D1120" s="25"/>
      <c r="E1120" s="25"/>
      <c r="F1120" s="25"/>
      <c r="G1120" s="25"/>
      <c r="H1120" s="25"/>
      <c r="I1120" s="25"/>
      <c r="J1120" s="25"/>
      <c r="K1120" s="25"/>
      <c r="L1120" s="25"/>
      <c r="M1120" s="25"/>
      <c r="N1120" s="306"/>
      <c r="BE1120" s="51" t="str">
        <f>BE1090</f>
        <v>IMM</v>
      </c>
      <c r="BF1120" s="51" t="str">
        <f t="shared" ref="BF1120:BL1120" si="27">BF1090</f>
        <v>CLI</v>
      </c>
      <c r="BG1120" s="51" t="str">
        <f t="shared" si="27"/>
        <v>GUN</v>
      </c>
      <c r="BH1120" s="51" t="str">
        <f t="shared" si="27"/>
        <v>ABO</v>
      </c>
      <c r="BI1120" s="51" t="str">
        <f t="shared" si="27"/>
        <v>HEA</v>
      </c>
      <c r="BJ1120" s="51" t="str">
        <f t="shared" si="27"/>
        <v>CRI</v>
      </c>
      <c r="BK1120" s="51" t="str">
        <f t="shared" si="27"/>
        <v>ECO</v>
      </c>
      <c r="BL1120" s="51" t="str">
        <f t="shared" si="27"/>
        <v>RAC</v>
      </c>
    </row>
    <row r="1121" spans="1:65" ht="18" customHeight="1">
      <c r="A1121" s="305"/>
      <c r="B1121" s="25"/>
      <c r="C1121" s="25"/>
      <c r="D1121" s="25"/>
      <c r="E1121" s="25"/>
      <c r="F1121" s="25"/>
      <c r="G1121" s="25"/>
      <c r="H1121" s="25"/>
      <c r="I1121" s="25"/>
      <c r="J1121" s="25"/>
      <c r="K1121" s="25"/>
      <c r="L1121" s="25"/>
      <c r="M1121" s="25"/>
      <c r="N1121" s="306"/>
    </row>
    <row r="1122" spans="1:65" ht="16.8" customHeight="1">
      <c r="A1122" s="305"/>
      <c r="B1122" s="25"/>
      <c r="C1122" s="25"/>
      <c r="D1122" s="25"/>
      <c r="E1122" s="25"/>
      <c r="F1122" s="25"/>
      <c r="G1122" s="25"/>
      <c r="H1122" s="25"/>
      <c r="I1122" s="25"/>
      <c r="J1122" s="25"/>
      <c r="K1122" s="25"/>
      <c r="L1122" s="25"/>
      <c r="M1122" s="25"/>
      <c r="N1122" s="306"/>
      <c r="BB1122" s="2" t="str">
        <f t="shared" ref="BB1122:BB1135" si="28">IF($C$1047=BB$1047,BE1122,IF($C$1047=BB$1048,BF1122,IF($C$1047=BB$1049,BG1122,IF($C$1047=BB$1050,BH1122,IF($C$1047=BB$1051,BI1122,IF($C$1047=BB$1052,BJ1122,IF($C$1047=BB$1053,BK1122,IF($C$1047=BB$1054,BL1122,""))))))))</f>
        <v>OPEN BORDERS</v>
      </c>
      <c r="BD1122" s="52" t="s">
        <v>125</v>
      </c>
      <c r="BE1122" s="2" t="s">
        <v>17</v>
      </c>
      <c r="BF1122" s="2" t="s">
        <v>265</v>
      </c>
      <c r="BG1122" s="2" t="s">
        <v>271</v>
      </c>
      <c r="BH1122" s="2" t="s">
        <v>281</v>
      </c>
      <c r="BI1122" s="2" t="s">
        <v>293</v>
      </c>
      <c r="BJ1122" s="2" t="s">
        <v>309</v>
      </c>
      <c r="BK1122" s="2" t="s">
        <v>323</v>
      </c>
      <c r="BL1122" s="2" t="s">
        <v>335</v>
      </c>
    </row>
    <row r="1123" spans="1:65" ht="30" customHeight="1" thickBot="1">
      <c r="A1123" s="305"/>
      <c r="B1123" s="606"/>
      <c r="C1123" s="606"/>
      <c r="D1123" s="606"/>
      <c r="E1123" s="606"/>
      <c r="F1123" s="606"/>
      <c r="G1123" s="606"/>
      <c r="H1123" s="607"/>
      <c r="I1123" s="607"/>
      <c r="J1123" s="607"/>
      <c r="K1123" s="607"/>
      <c r="L1123" s="607"/>
      <c r="M1123" s="607"/>
      <c r="N1123" s="306"/>
      <c r="BB1123" s="2" t="str">
        <f t="shared" si="28"/>
        <v>RELAX BORDERS</v>
      </c>
      <c r="BD1123" s="52" t="s">
        <v>126</v>
      </c>
      <c r="BE1123" s="2" t="s">
        <v>18</v>
      </c>
      <c r="BF1123" s="2" t="s">
        <v>266</v>
      </c>
      <c r="BG1123" s="2" t="s">
        <v>272</v>
      </c>
      <c r="BH1123" s="2" t="s">
        <v>282</v>
      </c>
      <c r="BI1123" s="2" t="s">
        <v>296</v>
      </c>
      <c r="BJ1123" s="2" t="s">
        <v>310</v>
      </c>
      <c r="BK1123" s="2" t="s">
        <v>324</v>
      </c>
      <c r="BL1123" s="2" t="s">
        <v>336</v>
      </c>
    </row>
    <row r="1124" spans="1:65" ht="30" customHeight="1" thickTop="1" thickBot="1">
      <c r="A1124" s="305"/>
      <c r="B1124" s="608" t="s">
        <v>64</v>
      </c>
      <c r="C1124" s="609"/>
      <c r="D1124" s="610" t="s">
        <v>19</v>
      </c>
      <c r="E1124" s="611"/>
      <c r="F1124" s="612" t="s">
        <v>20</v>
      </c>
      <c r="G1124" s="613"/>
      <c r="H1124" s="614" t="s">
        <v>23</v>
      </c>
      <c r="I1124" s="615"/>
      <c r="J1124" s="616" t="s">
        <v>21</v>
      </c>
      <c r="K1124" s="617"/>
      <c r="L1124" s="618" t="s">
        <v>22</v>
      </c>
      <c r="M1124" s="619"/>
      <c r="N1124" s="306"/>
      <c r="BB1124" s="2" t="str">
        <f t="shared" si="28"/>
        <v>EASY ENTRY</v>
      </c>
      <c r="BD1124" s="52" t="s">
        <v>127</v>
      </c>
      <c r="BE1124" s="2" t="s">
        <v>135</v>
      </c>
      <c r="BF1124" s="2" t="s">
        <v>267</v>
      </c>
      <c r="BG1124" s="2" t="s">
        <v>273</v>
      </c>
      <c r="BH1124" s="2" t="s">
        <v>283</v>
      </c>
      <c r="BI1124" s="2" t="s">
        <v>297</v>
      </c>
      <c r="BJ1124" s="2" t="s">
        <v>1055</v>
      </c>
      <c r="BK1124" s="2" t="s">
        <v>325</v>
      </c>
      <c r="BL1124" s="2" t="s">
        <v>337</v>
      </c>
    </row>
    <row r="1125" spans="1:65" ht="30" customHeight="1" thickTop="1" thickBot="1">
      <c r="A1125" s="305"/>
      <c r="B1125" s="620"/>
      <c r="C1125" s="621"/>
      <c r="D1125" s="622"/>
      <c r="E1125" s="623"/>
      <c r="F1125" s="624"/>
      <c r="G1125" s="625"/>
      <c r="H1125" s="664"/>
      <c r="I1125" s="665"/>
      <c r="J1125" s="666"/>
      <c r="K1125" s="667"/>
      <c r="L1125" s="668"/>
      <c r="M1125" s="669"/>
      <c r="N1125" s="306"/>
      <c r="BB1125" s="2" t="str">
        <f t="shared" si="28"/>
        <v>STEM ENTRY</v>
      </c>
      <c r="BD1125" s="52" t="s">
        <v>128</v>
      </c>
      <c r="BE1125" s="2" t="s">
        <v>192</v>
      </c>
      <c r="BF1125" s="2" t="s">
        <v>268</v>
      </c>
      <c r="BG1125" s="2" t="s">
        <v>274</v>
      </c>
      <c r="BH1125" s="2" t="s">
        <v>284</v>
      </c>
      <c r="BI1125" s="2" t="s">
        <v>298</v>
      </c>
      <c r="BJ1125" s="2" t="s">
        <v>312</v>
      </c>
      <c r="BK1125" s="2" t="s">
        <v>326</v>
      </c>
      <c r="BL1125" s="2" t="s">
        <v>338</v>
      </c>
    </row>
    <row r="1126" spans="1:65" ht="4.95" customHeight="1" thickTop="1" thickBot="1">
      <c r="A1126" s="305"/>
      <c r="B1126" s="25"/>
      <c r="C1126" s="25"/>
      <c r="D1126" s="25"/>
      <c r="E1126" s="25"/>
      <c r="F1126" s="25"/>
      <c r="G1126" s="25"/>
      <c r="H1126" s="25"/>
      <c r="I1126" s="25"/>
      <c r="J1126" s="25"/>
      <c r="K1126" s="25"/>
      <c r="L1126" s="25"/>
      <c r="M1126" s="25"/>
      <c r="N1126" s="306"/>
      <c r="BB1126" s="2">
        <f t="shared" si="28"/>
        <v>0</v>
      </c>
      <c r="BD1126" s="52"/>
    </row>
    <row r="1127" spans="1:65" ht="15" customHeight="1">
      <c r="A1127" s="305"/>
      <c r="B1127" s="670" t="s">
        <v>15</v>
      </c>
      <c r="C1127" s="671"/>
      <c r="D1127" s="670" t="s">
        <v>15</v>
      </c>
      <c r="E1127" s="671"/>
      <c r="F1127" s="670" t="s">
        <v>15</v>
      </c>
      <c r="G1127" s="671"/>
      <c r="H1127" s="670" t="s">
        <v>15</v>
      </c>
      <c r="I1127" s="671"/>
      <c r="J1127" s="670" t="s">
        <v>15</v>
      </c>
      <c r="K1127" s="671"/>
      <c r="L1127" s="670" t="s">
        <v>15</v>
      </c>
      <c r="M1127" s="671"/>
      <c r="N1127" s="306"/>
      <c r="BB1127" s="2" t="str">
        <f t="shared" si="28"/>
        <v>MERIT ENTRY</v>
      </c>
      <c r="BD1127" s="52" t="s">
        <v>129</v>
      </c>
      <c r="BE1127" s="2" t="s">
        <v>193</v>
      </c>
      <c r="BF1127" s="2" t="s">
        <v>269</v>
      </c>
      <c r="BG1127" s="2" t="s">
        <v>275</v>
      </c>
      <c r="BH1127" s="2" t="s">
        <v>285</v>
      </c>
      <c r="BI1127" s="2" t="s">
        <v>299</v>
      </c>
      <c r="BJ1127" s="2" t="s">
        <v>313</v>
      </c>
      <c r="BK1127" s="2" t="s">
        <v>327</v>
      </c>
      <c r="BL1127" s="2" t="s">
        <v>339</v>
      </c>
    </row>
    <row r="1128" spans="1:65" ht="34.950000000000003" customHeight="1">
      <c r="A1128" s="305"/>
      <c r="B1128" s="575" t="str">
        <f>BB1122</f>
        <v>OPEN BORDERS</v>
      </c>
      <c r="C1128" s="576"/>
      <c r="D1128" s="575" t="str">
        <f>BB1123</f>
        <v>RELAX BORDERS</v>
      </c>
      <c r="E1128" s="576"/>
      <c r="F1128" s="575" t="str">
        <f>BB1124</f>
        <v>EASY ENTRY</v>
      </c>
      <c r="G1128" s="576"/>
      <c r="H1128" s="575" t="str">
        <f>BB1125</f>
        <v>STEM ENTRY</v>
      </c>
      <c r="I1128" s="576"/>
      <c r="J1128" s="575" t="str">
        <f>BB1127</f>
        <v>MERIT ENTRY</v>
      </c>
      <c r="K1128" s="576"/>
      <c r="L1128" s="575" t="str">
        <f>BB1128</f>
        <v>NO ENTRY</v>
      </c>
      <c r="M1128" s="576"/>
      <c r="N1128" s="306"/>
      <c r="BB1128" s="2" t="str">
        <f t="shared" si="28"/>
        <v>NO ENTRY</v>
      </c>
      <c r="BD1128" s="52" t="s">
        <v>130</v>
      </c>
      <c r="BE1128" s="2" t="s">
        <v>194</v>
      </c>
      <c r="BF1128" s="2" t="s">
        <v>270</v>
      </c>
      <c r="BG1128" s="2" t="s">
        <v>276</v>
      </c>
      <c r="BH1128" s="2" t="s">
        <v>286</v>
      </c>
      <c r="BI1128" s="2" t="s">
        <v>300</v>
      </c>
      <c r="BJ1128" s="2" t="s">
        <v>314</v>
      </c>
      <c r="BK1128" s="2" t="s">
        <v>328</v>
      </c>
      <c r="BL1128" s="2" t="s">
        <v>719</v>
      </c>
    </row>
    <row r="1129" spans="1:65" ht="15" customHeight="1">
      <c r="A1129" s="305"/>
      <c r="B1129" s="676" t="s">
        <v>16</v>
      </c>
      <c r="C1129" s="677"/>
      <c r="D1129" s="676" t="s">
        <v>16</v>
      </c>
      <c r="E1129" s="677"/>
      <c r="F1129" s="676" t="s">
        <v>16</v>
      </c>
      <c r="G1129" s="677"/>
      <c r="H1129" s="676" t="s">
        <v>16</v>
      </c>
      <c r="I1129" s="677"/>
      <c r="J1129" s="676" t="s">
        <v>16</v>
      </c>
      <c r="K1129" s="677"/>
      <c r="L1129" s="676" t="s">
        <v>16</v>
      </c>
      <c r="M1129" s="677"/>
      <c r="N1129" s="306"/>
      <c r="BB1129" s="2">
        <f t="shared" si="28"/>
        <v>0</v>
      </c>
      <c r="BD1129" s="50"/>
    </row>
    <row r="1130" spans="1:65" ht="14.4" customHeight="1">
      <c r="A1130" s="305"/>
      <c r="B1130" s="672" t="str">
        <f>BB1130</f>
        <v>We as nontraditional people feel systemically excluded from advantaged spaces by arbitrary national borders</v>
      </c>
      <c r="C1130" s="673"/>
      <c r="D1130" s="672" t="str">
        <f>BB1131</f>
        <v>We need to admit most immigrants are desperate to leave situations largely of our interventionists making</v>
      </c>
      <c r="E1130" s="673"/>
      <c r="F1130" s="672" t="str">
        <f>BB1132</f>
        <v>We need immigrants willing to do jobs citizens won’t and offer amnesty for citizenship after they show such merit</v>
      </c>
      <c r="G1130" s="673"/>
      <c r="H1130" s="672" t="str">
        <f>BB1133</f>
        <v>We can offer amnesty to children born to illegal migrant parents after they show merit</v>
      </c>
      <c r="I1130" s="673"/>
      <c r="J1130" s="672" t="str">
        <f>BB1134</f>
        <v>We need to limit migration to those first showing merit before crossing any of our sacred borders</v>
      </c>
      <c r="K1130" s="673"/>
      <c r="L1130" s="672" t="str">
        <f>BB1135</f>
        <v>Nativist Americans feel smothered by excessive immigration, pressurizing already strained cohesion</v>
      </c>
      <c r="M1130" s="673"/>
      <c r="N1130" s="306"/>
      <c r="BB1130" s="2" t="str">
        <f t="shared" si="28"/>
        <v>We as nontraditional people feel systemically excluded from advantaged spaces by arbitrary national borders</v>
      </c>
      <c r="BD1130" s="52" t="s">
        <v>119</v>
      </c>
      <c r="BE1130" s="2" t="s">
        <v>346</v>
      </c>
      <c r="BF1130" s="2" t="s">
        <v>352</v>
      </c>
      <c r="BG1130" s="2" t="s">
        <v>358</v>
      </c>
      <c r="BH1130" s="2" t="s">
        <v>287</v>
      </c>
      <c r="BI1130" s="2" t="s">
        <v>301</v>
      </c>
      <c r="BJ1130" s="2" t="s">
        <v>315</v>
      </c>
      <c r="BK1130" s="2" t="s">
        <v>329</v>
      </c>
      <c r="BL1130" s="2" t="s">
        <v>340</v>
      </c>
      <c r="BM1130" s="49" t="s">
        <v>3</v>
      </c>
    </row>
    <row r="1131" spans="1:65" ht="14.4" customHeight="1">
      <c r="A1131" s="305"/>
      <c r="B1131" s="672"/>
      <c r="C1131" s="673"/>
      <c r="D1131" s="672"/>
      <c r="E1131" s="673"/>
      <c r="F1131" s="672"/>
      <c r="G1131" s="673"/>
      <c r="H1131" s="672"/>
      <c r="I1131" s="673"/>
      <c r="J1131" s="672"/>
      <c r="K1131" s="673"/>
      <c r="L1131" s="672"/>
      <c r="M1131" s="673"/>
      <c r="N1131" s="306"/>
      <c r="BB1131" s="2" t="str">
        <f t="shared" si="28"/>
        <v>We need to admit most immigrants are desperate to leave situations largely of our interventionists making</v>
      </c>
      <c r="BD1131" s="52" t="s">
        <v>120</v>
      </c>
      <c r="BE1131" s="2" t="s">
        <v>347</v>
      </c>
      <c r="BF1131" s="2" t="s">
        <v>353</v>
      </c>
      <c r="BG1131" s="2" t="s">
        <v>359</v>
      </c>
      <c r="BH1131" s="2" t="s">
        <v>288</v>
      </c>
      <c r="BI1131" s="2" t="s">
        <v>302</v>
      </c>
      <c r="BJ1131" s="2" t="s">
        <v>316</v>
      </c>
      <c r="BK1131" s="2" t="s">
        <v>330</v>
      </c>
      <c r="BL1131" s="2" t="s">
        <v>341</v>
      </c>
      <c r="BM1131" s="49" t="s">
        <v>3</v>
      </c>
    </row>
    <row r="1132" spans="1:65" ht="14.4" customHeight="1">
      <c r="A1132" s="305"/>
      <c r="B1132" s="672"/>
      <c r="C1132" s="673"/>
      <c r="D1132" s="672"/>
      <c r="E1132" s="673"/>
      <c r="F1132" s="672"/>
      <c r="G1132" s="673"/>
      <c r="H1132" s="672"/>
      <c r="I1132" s="673"/>
      <c r="J1132" s="672"/>
      <c r="K1132" s="673"/>
      <c r="L1132" s="672"/>
      <c r="M1132" s="673"/>
      <c r="N1132" s="306"/>
      <c r="BB1132" s="2" t="str">
        <f t="shared" si="28"/>
        <v>We need immigrants willing to do jobs citizens won’t and offer amnesty for citizenship after they show such merit</v>
      </c>
      <c r="BD1132" s="52" t="s">
        <v>121</v>
      </c>
      <c r="BE1132" s="2" t="s">
        <v>348</v>
      </c>
      <c r="BF1132" s="2" t="s">
        <v>354</v>
      </c>
      <c r="BG1132" s="2" t="s">
        <v>360</v>
      </c>
      <c r="BH1132" s="2" t="s">
        <v>289</v>
      </c>
      <c r="BI1132" s="2" t="s">
        <v>303</v>
      </c>
      <c r="BJ1132" s="2" t="s">
        <v>317</v>
      </c>
      <c r="BK1132" s="2" t="s">
        <v>331</v>
      </c>
      <c r="BL1132" s="2" t="s">
        <v>342</v>
      </c>
      <c r="BM1132" s="49" t="s">
        <v>3</v>
      </c>
    </row>
    <row r="1133" spans="1:65" ht="14.4" customHeight="1">
      <c r="A1133" s="305"/>
      <c r="B1133" s="672"/>
      <c r="C1133" s="673"/>
      <c r="D1133" s="672"/>
      <c r="E1133" s="673"/>
      <c r="F1133" s="672"/>
      <c r="G1133" s="673"/>
      <c r="H1133" s="672"/>
      <c r="I1133" s="673"/>
      <c r="J1133" s="672"/>
      <c r="K1133" s="673"/>
      <c r="L1133" s="672"/>
      <c r="M1133" s="673"/>
      <c r="N1133" s="306"/>
      <c r="BB1133" s="2" t="str">
        <f t="shared" si="28"/>
        <v>We can offer amnesty to children born to illegal migrant parents after they show merit</v>
      </c>
      <c r="BD1133" s="52" t="s">
        <v>122</v>
      </c>
      <c r="BE1133" s="2" t="s">
        <v>349</v>
      </c>
      <c r="BF1133" s="2" t="s">
        <v>355</v>
      </c>
      <c r="BG1133" s="2" t="s">
        <v>361</v>
      </c>
      <c r="BH1133" s="2" t="s">
        <v>290</v>
      </c>
      <c r="BI1133" s="2" t="s">
        <v>304</v>
      </c>
      <c r="BJ1133" s="2" t="s">
        <v>319</v>
      </c>
      <c r="BK1133" s="2" t="s">
        <v>332</v>
      </c>
      <c r="BL1133" s="2" t="s">
        <v>343</v>
      </c>
      <c r="BM1133" s="49" t="s">
        <v>3</v>
      </c>
    </row>
    <row r="1134" spans="1:65" ht="14.4" customHeight="1">
      <c r="A1134" s="305"/>
      <c r="B1134" s="672"/>
      <c r="C1134" s="673"/>
      <c r="D1134" s="672"/>
      <c r="E1134" s="673"/>
      <c r="F1134" s="672"/>
      <c r="G1134" s="673"/>
      <c r="H1134" s="672"/>
      <c r="I1134" s="673"/>
      <c r="J1134" s="672"/>
      <c r="K1134" s="673"/>
      <c r="L1134" s="672"/>
      <c r="M1134" s="673"/>
      <c r="N1134" s="306"/>
      <c r="BB1134" s="2" t="str">
        <f t="shared" si="28"/>
        <v>We need to limit migration to those first showing merit before crossing any of our sacred borders</v>
      </c>
      <c r="BD1134" s="52" t="s">
        <v>123</v>
      </c>
      <c r="BE1134" s="2" t="s">
        <v>350</v>
      </c>
      <c r="BF1134" s="2" t="s">
        <v>356</v>
      </c>
      <c r="BG1134" s="2" t="s">
        <v>362</v>
      </c>
      <c r="BH1134" s="2" t="s">
        <v>291</v>
      </c>
      <c r="BI1134" s="2" t="s">
        <v>305</v>
      </c>
      <c r="BJ1134" s="2" t="s">
        <v>318</v>
      </c>
      <c r="BK1134" s="2" t="s">
        <v>333</v>
      </c>
      <c r="BL1134" s="2" t="s">
        <v>717</v>
      </c>
      <c r="BM1134" s="49" t="s">
        <v>3</v>
      </c>
    </row>
    <row r="1135" spans="1:65" ht="14.4" customHeight="1">
      <c r="A1135" s="305"/>
      <c r="B1135" s="672"/>
      <c r="C1135" s="673"/>
      <c r="D1135" s="672"/>
      <c r="E1135" s="673"/>
      <c r="F1135" s="672"/>
      <c r="G1135" s="673"/>
      <c r="H1135" s="672"/>
      <c r="I1135" s="673"/>
      <c r="J1135" s="672"/>
      <c r="K1135" s="673"/>
      <c r="L1135" s="672"/>
      <c r="M1135" s="673"/>
      <c r="N1135" s="306"/>
      <c r="BB1135" s="2" t="str">
        <f t="shared" si="28"/>
        <v>Nativist Americans feel smothered by excessive immigration, pressurizing already strained cohesion</v>
      </c>
      <c r="BD1135" s="52" t="s">
        <v>124</v>
      </c>
      <c r="BE1135" s="2" t="s">
        <v>351</v>
      </c>
      <c r="BF1135" s="2" t="s">
        <v>357</v>
      </c>
      <c r="BG1135" s="2" t="s">
        <v>363</v>
      </c>
      <c r="BH1135" s="2" t="s">
        <v>292</v>
      </c>
      <c r="BI1135" s="2" t="s">
        <v>306</v>
      </c>
      <c r="BJ1135" s="2" t="s">
        <v>320</v>
      </c>
      <c r="BK1135" s="2" t="s">
        <v>334</v>
      </c>
      <c r="BL1135" s="2" t="s">
        <v>344</v>
      </c>
      <c r="BM1135" s="49" t="s">
        <v>3</v>
      </c>
    </row>
    <row r="1136" spans="1:65" ht="15" customHeight="1" thickBot="1">
      <c r="A1136" s="305"/>
      <c r="B1136" s="674"/>
      <c r="C1136" s="675"/>
      <c r="D1136" s="674"/>
      <c r="E1136" s="675"/>
      <c r="F1136" s="674"/>
      <c r="G1136" s="675"/>
      <c r="H1136" s="674"/>
      <c r="I1136" s="675"/>
      <c r="J1136" s="674"/>
      <c r="K1136" s="675"/>
      <c r="L1136" s="674"/>
      <c r="M1136" s="675"/>
      <c r="N1136" s="306"/>
    </row>
    <row r="1137" spans="1:65" ht="34.950000000000003" customHeight="1">
      <c r="A1137" s="305"/>
      <c r="B1137" s="760" t="str">
        <f>BB1137</f>
        <v>Seek inclusion: to ease less satisfied social-need</v>
      </c>
      <c r="C1137" s="760"/>
      <c r="D1137" s="760"/>
      <c r="E1137" s="760"/>
      <c r="F1137" s="761" t="str">
        <f>BB1138</f>
        <v>Seek both: personal &amp; social needs relatively equally.</v>
      </c>
      <c r="G1137" s="761"/>
      <c r="H1137" s="761"/>
      <c r="I1137" s="761"/>
      <c r="J1137" s="762" t="str">
        <f>BB1139</f>
        <v>Guard cohesion: the more satisfied social-need</v>
      </c>
      <c r="K1137" s="762"/>
      <c r="L1137" s="762"/>
      <c r="M1137" s="762"/>
      <c r="N1137" s="306"/>
      <c r="BB1137" s="2" t="str">
        <f>IF(C$1047=C$1047,BE1137,IF(C$1047=BB$93,BF1137,IF(C$1047=BB$94,BG1137,IF(C$1047=BB$95,BH1137,IF(C$1047=BB$96,BI1137,IF(C$1047=BB$97,BJ1137,IF(C$1047=BB$98,BK1137,IF(C$1047=BB$99,BL1137,""))))))))</f>
        <v>Seek inclusion: to ease less satisfied social-need</v>
      </c>
      <c r="BD1137" s="52" t="s">
        <v>187</v>
      </c>
      <c r="BE1137" s="2" t="s">
        <v>191</v>
      </c>
      <c r="BF1137" s="2" t="s">
        <v>279</v>
      </c>
      <c r="BG1137" s="2" t="s">
        <v>277</v>
      </c>
      <c r="BH1137" s="2" t="s">
        <v>294</v>
      </c>
      <c r="BI1137" s="2" t="s">
        <v>307</v>
      </c>
      <c r="BJ1137" s="2" t="s">
        <v>321</v>
      </c>
      <c r="BK1137" s="2" t="s">
        <v>279</v>
      </c>
      <c r="BL1137" s="2" t="s">
        <v>345</v>
      </c>
      <c r="BM1137" s="49" t="s">
        <v>3</v>
      </c>
    </row>
    <row r="1138" spans="1:65" ht="16.8" thickBot="1">
      <c r="A1138" s="305"/>
      <c r="B1138" s="25"/>
      <c r="C1138" s="25"/>
      <c r="D1138" s="25"/>
      <c r="E1138" s="25"/>
      <c r="F1138" s="25"/>
      <c r="G1138" s="25"/>
      <c r="H1138" s="25"/>
      <c r="I1138" s="25"/>
      <c r="J1138" s="25"/>
      <c r="K1138" s="25"/>
      <c r="L1138" s="25"/>
      <c r="M1138" s="25"/>
      <c r="N1138" s="306"/>
      <c r="BB1138" s="2" t="str">
        <f>IF(C$1047=C$1047,BE1138,IF(C$1047=BB$93,BF1138,IF(C$1047=BB$94,BG1138,IF(C$1047=BB$95,BH1138,IF(C$1047=BB$96,BI1138,IF(C$1047=BB$97,BJ1138,IF(C$1047=BB$98,BK1138,IF(C$1047=BB$99,BL1138,""))))))))</f>
        <v>Seek both: personal &amp; social needs relatively equally.</v>
      </c>
      <c r="BD1138" s="52" t="s">
        <v>188</v>
      </c>
      <c r="BE1138" s="2" t="s">
        <v>1252</v>
      </c>
      <c r="BF1138" s="2" t="s">
        <v>1252</v>
      </c>
      <c r="BG1138" s="2" t="s">
        <v>1252</v>
      </c>
      <c r="BH1138" s="2" t="s">
        <v>1252</v>
      </c>
      <c r="BI1138" s="2" t="s">
        <v>1252</v>
      </c>
      <c r="BJ1138" s="2" t="s">
        <v>1252</v>
      </c>
      <c r="BK1138" s="2" t="s">
        <v>1252</v>
      </c>
      <c r="BL1138" s="2" t="s">
        <v>1252</v>
      </c>
      <c r="BM1138" s="49" t="s">
        <v>3</v>
      </c>
    </row>
    <row r="1139" spans="1:65" ht="16.2">
      <c r="A1139" s="305"/>
      <c r="B1139" s="25"/>
      <c r="C1139" s="25"/>
      <c r="D1139" s="25"/>
      <c r="E1139" s="25"/>
      <c r="F1139" s="25"/>
      <c r="G1139" s="25"/>
      <c r="H1139" s="678"/>
      <c r="I1139" s="679"/>
      <c r="J1139" s="679"/>
      <c r="K1139" s="679"/>
      <c r="L1139" s="679"/>
      <c r="M1139" s="680"/>
      <c r="N1139" s="306"/>
      <c r="BB1139" s="2" t="str">
        <f>IF(C$1047=C$1047,BE1139,IF(C$1047=BB$93,BF1139,IF(C$1047=BB$94,BG1139,IF(C$1047=BB$95,BH1139,IF(C$1047=BB$96,BI1139,IF(C$1047=BB$97,BJ1139,IF(C$1047=BB$98,BK1139,IF(C$1047=BB$99,BL1139,""))))))))</f>
        <v>Guard cohesion: the more satisfied social-need</v>
      </c>
      <c r="BD1139" s="52" t="s">
        <v>189</v>
      </c>
      <c r="BE1139" s="2" t="s">
        <v>190</v>
      </c>
      <c r="BF1139" s="2" t="s">
        <v>280</v>
      </c>
      <c r="BG1139" s="2" t="s">
        <v>278</v>
      </c>
      <c r="BH1139" s="2" t="s">
        <v>295</v>
      </c>
      <c r="BI1139" s="2" t="s">
        <v>308</v>
      </c>
      <c r="BJ1139" s="2" t="s">
        <v>322</v>
      </c>
      <c r="BK1139" s="2" t="s">
        <v>280</v>
      </c>
      <c r="BL1139" s="2" t="s">
        <v>308</v>
      </c>
      <c r="BM1139" s="49" t="s">
        <v>3</v>
      </c>
    </row>
    <row r="1140" spans="1:65" ht="15" customHeight="1" thickBot="1">
      <c r="A1140" s="305"/>
      <c r="B1140" s="25"/>
      <c r="C1140" s="25"/>
      <c r="D1140" s="25"/>
      <c r="E1140" s="25"/>
      <c r="F1140" s="25"/>
      <c r="G1140" s="25"/>
      <c r="H1140" s="681"/>
      <c r="I1140" s="682"/>
      <c r="J1140" s="682"/>
      <c r="K1140" s="682"/>
      <c r="L1140" s="682"/>
      <c r="M1140" s="683"/>
      <c r="N1140" s="306"/>
    </row>
    <row r="1141" spans="1:65">
      <c r="A1141" s="305"/>
      <c r="B1141" s="25"/>
      <c r="C1141" s="25"/>
      <c r="D1141" s="25"/>
      <c r="E1141" s="25"/>
      <c r="F1141" s="25"/>
      <c r="G1141" s="25"/>
      <c r="H1141" s="678"/>
      <c r="I1141" s="679"/>
      <c r="J1141" s="679"/>
      <c r="K1141" s="679"/>
      <c r="L1141" s="679"/>
      <c r="M1141" s="680"/>
      <c r="N1141" s="306"/>
      <c r="BB1141" s="171" t="s">
        <v>1068</v>
      </c>
      <c r="BC1141" s="2" t="s">
        <v>1077</v>
      </c>
      <c r="BE1141" s="171" t="s">
        <v>1072</v>
      </c>
      <c r="BF1141" s="2" t="s">
        <v>1080</v>
      </c>
    </row>
    <row r="1142" spans="1:65" ht="14.4" thickBot="1">
      <c r="A1142" s="305"/>
      <c r="B1142" s="25"/>
      <c r="C1142" s="25"/>
      <c r="D1142" s="25"/>
      <c r="E1142" s="25"/>
      <c r="F1142" s="25"/>
      <c r="G1142" s="25"/>
      <c r="H1142" s="681"/>
      <c r="I1142" s="682"/>
      <c r="J1142" s="682"/>
      <c r="K1142" s="682"/>
      <c r="L1142" s="682"/>
      <c r="M1142" s="683"/>
      <c r="N1142" s="306"/>
      <c r="BB1142" s="171" t="s">
        <v>1069</v>
      </c>
      <c r="BC1142" s="2" t="s">
        <v>1078</v>
      </c>
      <c r="BE1142" s="171" t="s">
        <v>1073</v>
      </c>
      <c r="BF1142" s="2" t="s">
        <v>1081</v>
      </c>
    </row>
    <row r="1143" spans="1:65">
      <c r="A1143" s="305"/>
      <c r="B1143" s="25"/>
      <c r="C1143" s="25"/>
      <c r="D1143" s="25"/>
      <c r="E1143" s="25"/>
      <c r="F1143" s="25"/>
      <c r="G1143" s="25"/>
      <c r="H1143" s="25"/>
      <c r="I1143" s="25"/>
      <c r="J1143" s="25"/>
      <c r="K1143" s="25"/>
      <c r="L1143" s="25"/>
      <c r="M1143" s="25"/>
      <c r="N1143" s="306"/>
      <c r="BB1143" s="171" t="s">
        <v>1070</v>
      </c>
      <c r="BC1143" s="2" t="s">
        <v>1079</v>
      </c>
      <c r="BE1143" s="171" t="s">
        <v>1074</v>
      </c>
      <c r="BF1143" s="2" t="s">
        <v>1082</v>
      </c>
    </row>
    <row r="1144" spans="1:65">
      <c r="A1144" s="305"/>
      <c r="B1144" s="723" t="str">
        <f>BB1148</f>
        <v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v>
      </c>
      <c r="C1144" s="723"/>
      <c r="D1144" s="723"/>
      <c r="E1144" s="723"/>
      <c r="F1144" s="723"/>
      <c r="G1144" s="723"/>
      <c r="H1144" s="723"/>
      <c r="I1144" s="723"/>
      <c r="J1144" s="723"/>
      <c r="K1144" s="723"/>
      <c r="L1144" s="723"/>
      <c r="M1144" s="723"/>
      <c r="N1144" s="306"/>
      <c r="BB1144" s="171" t="s">
        <v>1071</v>
      </c>
      <c r="BC1144" s="2" t="s">
        <v>1748</v>
      </c>
      <c r="BE1144" s="171" t="s">
        <v>1075</v>
      </c>
      <c r="BF1144" s="2" t="s">
        <v>1083</v>
      </c>
    </row>
    <row r="1145" spans="1:65">
      <c r="A1145" s="305"/>
      <c r="B1145" s="723"/>
      <c r="C1145" s="723"/>
      <c r="D1145" s="723"/>
      <c r="E1145" s="723"/>
      <c r="F1145" s="723"/>
      <c r="G1145" s="723"/>
      <c r="H1145" s="723"/>
      <c r="I1145" s="723"/>
      <c r="J1145" s="723"/>
      <c r="K1145" s="723"/>
      <c r="L1145" s="723"/>
      <c r="M1145" s="723"/>
      <c r="N1145" s="306"/>
      <c r="BE1145" s="171" t="s">
        <v>1076</v>
      </c>
      <c r="BF1145" s="2" t="s">
        <v>1084</v>
      </c>
    </row>
    <row r="1146" spans="1:65">
      <c r="A1146" s="305"/>
      <c r="B1146" s="723"/>
      <c r="C1146" s="723"/>
      <c r="D1146" s="723"/>
      <c r="E1146" s="723"/>
      <c r="F1146" s="723"/>
      <c r="G1146" s="723"/>
      <c r="H1146" s="723"/>
      <c r="I1146" s="723"/>
      <c r="J1146" s="723"/>
      <c r="K1146" s="723"/>
      <c r="L1146" s="723"/>
      <c r="M1146" s="723"/>
      <c r="N1146" s="306"/>
    </row>
    <row r="1147" spans="1:65">
      <c r="A1147" s="305"/>
      <c r="B1147" s="723"/>
      <c r="C1147" s="723"/>
      <c r="D1147" s="723"/>
      <c r="E1147" s="723"/>
      <c r="F1147" s="723"/>
      <c r="G1147" s="723"/>
      <c r="H1147" s="723"/>
      <c r="I1147" s="723"/>
      <c r="J1147" s="723"/>
      <c r="K1147" s="723"/>
      <c r="L1147" s="723"/>
      <c r="M1147" s="723"/>
      <c r="N1147" s="306"/>
      <c r="BB1147" s="39" t="str">
        <f>CONCATENATE(BD1147,BE1147,BF1147,BG1147,BH1147,BI1147,BJ1147)</f>
        <v>It's easier to blame others, while guarding our vulnerable needs, than own our own role in it. We fuel polarization when resisting life's natural pull toward psychosocial equilibrium. Equally resolving your self-needs and social-needs dissolves immigration polarized views. The more connected and honest with others, the more fully you can resolve your immigration needs. There is no such thing as pain apart from unresolved needs. Resolved needs liberate you.</v>
      </c>
      <c r="BD1147" s="2" t="str">
        <f>IF(H1139=BB1141,BC1141,IF(H1139=BB1142,BC1142,IF(H1139=BB1143,BC1143,IF(H1139=BB1144,BC1144,""))))</f>
        <v/>
      </c>
      <c r="BE1147" s="2" t="str">
        <f>IF(H1141=BE1141,BF1141,IF(H1141=BE1142,BF1142,IF(H1141=BE1143,BF1143,IF(H1141=BE1144,BF1144,IF(H1141=BE1145,BF1145,"")))))</f>
        <v/>
      </c>
      <c r="BF1147" s="2" t="s">
        <v>1087</v>
      </c>
      <c r="BG1147" s="2" t="str">
        <f>IF($C$1047="","political polarization",CONCATENATE(BE1077," polarized views."))</f>
        <v>immigration polarized views.</v>
      </c>
      <c r="BH1147" s="2" t="s">
        <v>1085</v>
      </c>
      <c r="BI1147" s="2" t="str">
        <f>IF(BE1077="","",BE1077)</f>
        <v>immigration</v>
      </c>
      <c r="BJ1147" s="2" t="s">
        <v>1086</v>
      </c>
    </row>
    <row r="1148" spans="1:65">
      <c r="A1148" s="305"/>
      <c r="B1148" s="723"/>
      <c r="C1148" s="723"/>
      <c r="D1148" s="723"/>
      <c r="E1148" s="723"/>
      <c r="F1148" s="723"/>
      <c r="G1148" s="723"/>
      <c r="H1148" s="723"/>
      <c r="I1148" s="723"/>
      <c r="J1148" s="723"/>
      <c r="K1148" s="723"/>
      <c r="L1148" s="723"/>
      <c r="M1148" s="723"/>
      <c r="N1148" s="306"/>
      <c r="BB1148" s="39" t="str">
        <f>IF(OR(H1139="",H1141=""),BD1148,BB1147)</f>
        <v xml:space="preserve">Popular application of rational choice theory is a little like gay conversion therapy, or forcing left handers to be right handed. It tries to pressure you with good sounding reasons to change your psychosocial orientation. They seek to fit you into their own experiences and expectations, in the name of your best interests. But they cannot possibly know your best interests without knowing your lived details. It easily denies who you are. Reasoned political arguments irrationally deny you as an individual with a perfectly normal yet different priority of needs. </v>
      </c>
      <c r="BD1148" s="2" t="s">
        <v>1088</v>
      </c>
    </row>
    <row r="1149" spans="1:65">
      <c r="A1149" s="305"/>
      <c r="B1149" s="723"/>
      <c r="C1149" s="723"/>
      <c r="D1149" s="723"/>
      <c r="E1149" s="723"/>
      <c r="F1149" s="723"/>
      <c r="G1149" s="723"/>
      <c r="H1149" s="723"/>
      <c r="I1149" s="723"/>
      <c r="J1149" s="723"/>
      <c r="K1149" s="723"/>
      <c r="L1149" s="723"/>
      <c r="M1149" s="723"/>
      <c r="N1149" s="306"/>
    </row>
    <row r="1150" spans="1:65">
      <c r="A1150" s="307"/>
      <c r="B1150" s="314"/>
      <c r="C1150" s="314"/>
      <c r="D1150" s="314"/>
      <c r="E1150" s="314"/>
      <c r="F1150" s="314"/>
      <c r="G1150" s="314"/>
      <c r="H1150" s="314"/>
      <c r="I1150" s="314"/>
      <c r="J1150" s="314"/>
      <c r="K1150" s="314"/>
      <c r="L1150" s="314"/>
      <c r="M1150" s="314"/>
      <c r="N1150" s="309"/>
    </row>
    <row r="1151" spans="1:65" ht="30" customHeight="1">
      <c r="A1151" s="301" t="s">
        <v>1158</v>
      </c>
      <c r="B1151" s="773" t="s">
        <v>1056</v>
      </c>
      <c r="C1151" s="773"/>
      <c r="D1151" s="773"/>
      <c r="E1151" s="773"/>
      <c r="F1151" s="773"/>
      <c r="G1151" s="773"/>
      <c r="H1151" s="773"/>
      <c r="I1151" s="773"/>
      <c r="J1151" s="773"/>
      <c r="K1151" s="773"/>
      <c r="L1151" s="302"/>
      <c r="M1151" s="303"/>
      <c r="N1151" s="304" t="s">
        <v>1159</v>
      </c>
    </row>
    <row r="1152" spans="1:65">
      <c r="A1152" s="305"/>
      <c r="B1152" s="25"/>
      <c r="C1152" s="25"/>
      <c r="D1152" s="25"/>
      <c r="E1152" s="25"/>
      <c r="F1152" s="25"/>
      <c r="G1152" s="25"/>
      <c r="H1152" s="25"/>
      <c r="I1152" s="25"/>
      <c r="J1152" s="25"/>
      <c r="K1152" s="25"/>
      <c r="L1152" s="25"/>
      <c r="M1152" s="25"/>
      <c r="N1152" s="306"/>
    </row>
    <row r="1153" spans="1:65">
      <c r="A1153" s="305"/>
      <c r="B1153" s="25"/>
      <c r="C1153" s="25"/>
      <c r="D1153" s="25"/>
      <c r="E1153" s="25"/>
      <c r="F1153" s="25"/>
      <c r="G1153" s="25"/>
      <c r="H1153" s="25"/>
      <c r="I1153" s="25"/>
      <c r="J1153" s="25"/>
      <c r="K1153" s="25"/>
      <c r="L1153" s="25"/>
      <c r="M1153" s="25"/>
      <c r="N1153" s="306"/>
    </row>
    <row r="1154" spans="1:65">
      <c r="A1154" s="305"/>
      <c r="B1154" s="25"/>
      <c r="C1154" s="25"/>
      <c r="D1154" s="25"/>
      <c r="E1154" s="25"/>
      <c r="F1154" s="25"/>
      <c r="G1154" s="25"/>
      <c r="H1154" s="25"/>
      <c r="I1154" s="25"/>
      <c r="J1154" s="25"/>
      <c r="K1154" s="25"/>
      <c r="L1154" s="25"/>
      <c r="M1154" s="25"/>
      <c r="N1154" s="306"/>
    </row>
    <row r="1155" spans="1:65" ht="19.95" customHeight="1">
      <c r="A1155" s="305"/>
      <c r="B1155" s="25"/>
      <c r="C1155" s="25"/>
      <c r="D1155" s="25"/>
      <c r="E1155" s="25"/>
      <c r="F1155" s="25"/>
      <c r="G1155" s="25"/>
      <c r="H1155" s="25"/>
      <c r="I1155" s="25"/>
      <c r="J1155" s="25"/>
      <c r="K1155" s="25"/>
      <c r="L1155" s="25"/>
      <c r="M1155" s="25"/>
      <c r="N1155" s="306"/>
    </row>
    <row r="1156" spans="1:65" ht="19.95" customHeight="1">
      <c r="A1156" s="305"/>
      <c r="B1156" s="25"/>
      <c r="C1156" s="25"/>
      <c r="D1156" s="25"/>
      <c r="E1156" s="25"/>
      <c r="F1156" s="25"/>
      <c r="G1156" s="25"/>
      <c r="H1156" s="25"/>
      <c r="I1156" s="25"/>
      <c r="J1156" s="25"/>
      <c r="K1156" s="25"/>
      <c r="L1156" s="25"/>
      <c r="M1156" s="25"/>
      <c r="N1156" s="306"/>
    </row>
    <row r="1157" spans="1:65" ht="19.95" customHeight="1">
      <c r="A1157" s="305"/>
      <c r="B1157" s="25"/>
      <c r="C1157" s="25"/>
      <c r="D1157" s="25"/>
      <c r="E1157" s="25"/>
      <c r="F1157" s="25"/>
      <c r="G1157" s="25"/>
      <c r="H1157" s="25"/>
      <c r="I1157" s="25"/>
      <c r="J1157" s="25"/>
      <c r="K1157" s="25"/>
      <c r="L1157" s="25"/>
      <c r="M1157" s="25"/>
      <c r="N1157" s="306"/>
    </row>
    <row r="1158" spans="1:65" ht="19.95" customHeight="1">
      <c r="A1158" s="305"/>
      <c r="B1158" s="25"/>
      <c r="C1158" s="25"/>
      <c r="D1158" s="25"/>
      <c r="E1158" s="25"/>
      <c r="F1158" s="25"/>
      <c r="G1158" s="25"/>
      <c r="H1158" s="25"/>
      <c r="I1158" s="25"/>
      <c r="J1158" s="25"/>
      <c r="K1158" s="25"/>
      <c r="L1158" s="25"/>
      <c r="M1158" s="25"/>
      <c r="N1158" s="306"/>
    </row>
    <row r="1159" spans="1:65" ht="19.95" customHeight="1">
      <c r="A1159" s="305"/>
      <c r="B1159" s="25"/>
      <c r="C1159" s="25"/>
      <c r="D1159" s="25"/>
      <c r="E1159" s="25"/>
      <c r="F1159" s="25"/>
      <c r="G1159" s="25"/>
      <c r="H1159" s="25"/>
      <c r="I1159" s="25"/>
      <c r="J1159" s="25"/>
      <c r="K1159" s="25"/>
      <c r="L1159" s="25"/>
      <c r="M1159" s="25"/>
      <c r="N1159" s="306"/>
    </row>
    <row r="1160" spans="1:65" ht="10.050000000000001" customHeight="1" thickBot="1">
      <c r="A1160" s="305"/>
      <c r="B1160" s="25"/>
      <c r="C1160" s="25"/>
      <c r="D1160" s="25"/>
      <c r="E1160" s="25"/>
      <c r="F1160" s="25"/>
      <c r="G1160" s="25"/>
      <c r="H1160" s="25"/>
      <c r="I1160" s="25"/>
      <c r="J1160" s="25"/>
      <c r="K1160" s="25"/>
      <c r="L1160" s="25"/>
      <c r="M1160" s="25"/>
      <c r="N1160" s="306"/>
    </row>
    <row r="1161" spans="1:65" ht="19.95" customHeight="1" thickTop="1">
      <c r="A1161" s="305"/>
      <c r="B1161" s="83" t="s">
        <v>460</v>
      </c>
      <c r="C1161" s="84"/>
      <c r="D1161" s="85"/>
      <c r="E1161" s="86" t="s">
        <v>461</v>
      </c>
      <c r="F1161" s="84"/>
      <c r="G1161" s="87"/>
      <c r="H1161" s="65" t="s">
        <v>466</v>
      </c>
      <c r="I1161" s="66"/>
      <c r="J1161" s="67"/>
      <c r="K1161" s="68" t="s">
        <v>462</v>
      </c>
      <c r="L1161" s="66"/>
      <c r="M1161" s="69"/>
      <c r="N1161" s="306"/>
    </row>
    <row r="1162" spans="1:65" ht="19.95" customHeight="1">
      <c r="A1162" s="305"/>
      <c r="B1162" s="124" t="s">
        <v>25</v>
      </c>
      <c r="C1162" s="14"/>
      <c r="D1162" s="15"/>
      <c r="E1162" s="125" t="s">
        <v>28</v>
      </c>
      <c r="F1162" s="14"/>
      <c r="G1162" s="88"/>
      <c r="H1162" s="127" t="s">
        <v>25</v>
      </c>
      <c r="I1162" s="18"/>
      <c r="J1162" s="19"/>
      <c r="K1162" s="128" t="s">
        <v>29</v>
      </c>
      <c r="L1162" s="18"/>
      <c r="M1162" s="70"/>
      <c r="N1162" s="306"/>
    </row>
    <row r="1163" spans="1:65" ht="19.95" customHeight="1">
      <c r="A1163" s="305"/>
      <c r="B1163" s="89"/>
      <c r="C1163" s="9"/>
      <c r="D1163" s="10"/>
      <c r="E1163" s="652" t="str">
        <f>IF(BB1165=0,"",BB1165)</f>
        <v>SOCIETAL INCLUSION</v>
      </c>
      <c r="F1163" s="653"/>
      <c r="G1163" s="654"/>
      <c r="H1163" s="71"/>
      <c r="I1163" s="20"/>
      <c r="J1163" s="21"/>
      <c r="K1163" s="655" t="str">
        <f>IF(B1170="","",B1170)</f>
        <v>PERSONAL SECURITY</v>
      </c>
      <c r="L1163" s="656"/>
      <c r="M1163" s="657"/>
      <c r="N1163" s="306"/>
      <c r="BE1163" s="51" t="str">
        <f t="shared" ref="BE1163:BL1163" si="29">BE1120</f>
        <v>IMM</v>
      </c>
      <c r="BF1163" s="51" t="str">
        <f t="shared" si="29"/>
        <v>CLI</v>
      </c>
      <c r="BG1163" s="51" t="str">
        <f t="shared" si="29"/>
        <v>GUN</v>
      </c>
      <c r="BH1163" s="51" t="str">
        <f t="shared" si="29"/>
        <v>ABO</v>
      </c>
      <c r="BI1163" s="51" t="str">
        <f t="shared" si="29"/>
        <v>HEA</v>
      </c>
      <c r="BJ1163" s="51" t="str">
        <f t="shared" si="29"/>
        <v>CRI</v>
      </c>
      <c r="BK1163" s="51" t="str">
        <f t="shared" si="29"/>
        <v>ECO</v>
      </c>
      <c r="BL1163" s="51" t="str">
        <f t="shared" si="29"/>
        <v>RAC</v>
      </c>
    </row>
    <row r="1164" spans="1:65" ht="19.95" customHeight="1">
      <c r="A1164" s="305"/>
      <c r="B1164" s="658" t="str">
        <f>IF(BB1164=0,"",BB1164)</f>
        <v>AUTHENTIC INDIVIDUALITY</v>
      </c>
      <c r="C1164" s="659"/>
      <c r="D1164" s="660"/>
      <c r="E1164" s="652"/>
      <c r="F1164" s="653"/>
      <c r="G1164" s="654"/>
      <c r="H1164" s="661" t="str">
        <f>IF(BB1168="","",BB1168)</f>
        <v>GROUP COHESION</v>
      </c>
      <c r="I1164" s="662"/>
      <c r="J1164" s="663"/>
      <c r="K1164" s="655"/>
      <c r="L1164" s="656"/>
      <c r="M1164" s="657"/>
      <c r="N1164" s="306"/>
      <c r="BB1164" s="2" t="str">
        <f t="shared" ref="BB1164:BB1171" si="30">IF($C$1047=BB$1047,BE1164,IF($C$1047=BB$1048,BF1164,IF($C$1047=BB$1049,BG1164,IF($C$1047=BB$1050,BH1164,IF($C$1047=BB$1051,BI1164,IF($C$1047=BB$1052,BJ1164,IF($C$1047=BB$1053,BK1164,IF($C$1047=BB$1054,BL1164,""))))))))</f>
        <v>AUTHENTIC INDIVIDUALITY</v>
      </c>
      <c r="BD1164" s="52" t="s">
        <v>468</v>
      </c>
      <c r="BE1164" s="2" t="s">
        <v>30</v>
      </c>
      <c r="BF1164" s="2" t="s">
        <v>476</v>
      </c>
      <c r="BG1164" s="2" t="s">
        <v>480</v>
      </c>
      <c r="BH1164" s="2" t="s">
        <v>484</v>
      </c>
      <c r="BI1164" s="2" t="s">
        <v>487</v>
      </c>
      <c r="BJ1164" s="2" t="s">
        <v>491</v>
      </c>
      <c r="BK1164" s="2" t="s">
        <v>480</v>
      </c>
      <c r="BL1164" s="2" t="s">
        <v>498</v>
      </c>
      <c r="BM1164" s="49" t="s">
        <v>3</v>
      </c>
    </row>
    <row r="1165" spans="1:65" ht="19.95" customHeight="1">
      <c r="A1165" s="305"/>
      <c r="B1165" s="658"/>
      <c r="C1165" s="659"/>
      <c r="D1165" s="660"/>
      <c r="E1165" s="11"/>
      <c r="F1165" s="9"/>
      <c r="G1165" s="90"/>
      <c r="H1165" s="661"/>
      <c r="I1165" s="662"/>
      <c r="J1165" s="663"/>
      <c r="K1165" s="22"/>
      <c r="L1165" s="20"/>
      <c r="M1165" s="72"/>
      <c r="N1165" s="306"/>
      <c r="BB1165" s="2" t="str">
        <f t="shared" si="30"/>
        <v>SOCIETAL INCLUSION</v>
      </c>
      <c r="BD1165" s="52" t="s">
        <v>469</v>
      </c>
      <c r="BE1165" s="2" t="s">
        <v>31</v>
      </c>
      <c r="BF1165" s="2" t="s">
        <v>477</v>
      </c>
      <c r="BG1165" s="2" t="s">
        <v>481</v>
      </c>
      <c r="BH1165" s="2" t="s">
        <v>31</v>
      </c>
      <c r="BI1165" s="2" t="s">
        <v>488</v>
      </c>
      <c r="BJ1165" s="2" t="s">
        <v>492</v>
      </c>
      <c r="BK1165" s="2" t="s">
        <v>495</v>
      </c>
      <c r="BL1165" s="2" t="s">
        <v>499</v>
      </c>
      <c r="BM1165" s="49" t="s">
        <v>3</v>
      </c>
    </row>
    <row r="1166" spans="1:65" ht="19.95" customHeight="1">
      <c r="A1166" s="305"/>
      <c r="B1166" s="89"/>
      <c r="C1166" s="9"/>
      <c r="D1166" s="10"/>
      <c r="E1166" s="11"/>
      <c r="F1166" s="9"/>
      <c r="G1166" s="90"/>
      <c r="H1166" s="71"/>
      <c r="I1166" s="20"/>
      <c r="J1166" s="21"/>
      <c r="K1166" s="22"/>
      <c r="L1166" s="20"/>
      <c r="M1166" s="72"/>
      <c r="N1166" s="306"/>
      <c r="BB1166" s="2" t="str">
        <f t="shared" si="30"/>
        <v>PERSONAL SECURITY</v>
      </c>
      <c r="BD1166" s="52" t="s">
        <v>470</v>
      </c>
      <c r="BE1166" s="2" t="s">
        <v>32</v>
      </c>
      <c r="BF1166" s="2" t="s">
        <v>478</v>
      </c>
      <c r="BG1166" s="2" t="s">
        <v>482</v>
      </c>
      <c r="BH1166" s="2" t="s">
        <v>485</v>
      </c>
      <c r="BI1166" s="2" t="s">
        <v>489</v>
      </c>
      <c r="BJ1166" s="2" t="s">
        <v>493</v>
      </c>
      <c r="BK1166" s="2" t="s">
        <v>496</v>
      </c>
      <c r="BL1166" s="2" t="s">
        <v>500</v>
      </c>
      <c r="BM1166" s="49" t="s">
        <v>3</v>
      </c>
    </row>
    <row r="1167" spans="1:65" ht="19.95" customHeight="1" thickBot="1">
      <c r="A1167" s="305"/>
      <c r="B1167" s="91"/>
      <c r="C1167" s="53" t="s">
        <v>34</v>
      </c>
      <c r="D1167" s="54"/>
      <c r="E1167" s="55"/>
      <c r="F1167" s="53" t="s">
        <v>35</v>
      </c>
      <c r="G1167" s="92"/>
      <c r="H1167" s="73"/>
      <c r="I1167" s="56" t="s">
        <v>37</v>
      </c>
      <c r="J1167" s="57"/>
      <c r="K1167" s="58"/>
      <c r="L1167" s="56" t="s">
        <v>36</v>
      </c>
      <c r="M1167" s="74"/>
      <c r="N1167" s="306"/>
      <c r="BB1167" s="2" t="str">
        <f t="shared" si="30"/>
        <v>GROUP COHESION</v>
      </c>
      <c r="BD1167" s="52" t="s">
        <v>471</v>
      </c>
      <c r="BE1167" s="2" t="s">
        <v>33</v>
      </c>
      <c r="BF1167" s="2" t="s">
        <v>479</v>
      </c>
      <c r="BG1167" s="2" t="s">
        <v>483</v>
      </c>
      <c r="BH1167" s="2" t="s">
        <v>486</v>
      </c>
      <c r="BI1167" s="2" t="s">
        <v>490</v>
      </c>
      <c r="BJ1167" s="2" t="s">
        <v>494</v>
      </c>
      <c r="BK1167" s="2" t="s">
        <v>497</v>
      </c>
      <c r="BL1167" s="2" t="s">
        <v>501</v>
      </c>
      <c r="BM1167" s="49" t="s">
        <v>3</v>
      </c>
    </row>
    <row r="1168" spans="1:65" ht="19.95" customHeight="1">
      <c r="A1168" s="305"/>
      <c r="B1168" s="93" t="s">
        <v>465</v>
      </c>
      <c r="C1168" s="59"/>
      <c r="D1168" s="60"/>
      <c r="E1168" s="61" t="s">
        <v>464</v>
      </c>
      <c r="F1168" s="59"/>
      <c r="G1168" s="94"/>
      <c r="H1168" s="75" t="s">
        <v>467</v>
      </c>
      <c r="I1168" s="62"/>
      <c r="J1168" s="63"/>
      <c r="K1168" s="64" t="s">
        <v>463</v>
      </c>
      <c r="L1168" s="62"/>
      <c r="M1168" s="76"/>
      <c r="N1168" s="306"/>
      <c r="BB1168" s="2" t="str">
        <f t="shared" si="30"/>
        <v>GROUP COHESION</v>
      </c>
      <c r="BD1168" s="52" t="s">
        <v>472</v>
      </c>
      <c r="BE1168" s="2" t="str">
        <f>BE1167</f>
        <v>GROUP COHESION</v>
      </c>
      <c r="BF1168" s="2" t="str">
        <f t="shared" ref="BF1168:BL1168" si="31">BF1167</f>
        <v>ECONOMIC COOPERATION</v>
      </c>
      <c r="BG1168" s="2" t="str">
        <f t="shared" si="31"/>
        <v>LOCALIZED SAFETY</v>
      </c>
      <c r="BH1168" s="2" t="str">
        <f t="shared" si="31"/>
        <v>FAMILIAL BONDING</v>
      </c>
      <c r="BI1168" s="2" t="str">
        <f t="shared" si="31"/>
        <v>ACCESSIBLE EFFICIENCY</v>
      </c>
      <c r="BJ1168" s="2" t="str">
        <f t="shared" si="31"/>
        <v>PUBLICLY SAFE</v>
      </c>
      <c r="BK1168" s="2" t="str">
        <f t="shared" si="31"/>
        <v>MARKET SYNERGY</v>
      </c>
      <c r="BL1168" s="2" t="str">
        <f t="shared" si="31"/>
        <v>DEEPER TIES</v>
      </c>
      <c r="BM1168" s="49" t="s">
        <v>3</v>
      </c>
    </row>
    <row r="1169" spans="1:65" ht="19.95" customHeight="1">
      <c r="A1169" s="305"/>
      <c r="B1169" s="129" t="s">
        <v>27</v>
      </c>
      <c r="C1169" s="12"/>
      <c r="D1169" s="13"/>
      <c r="E1169" s="130" t="s">
        <v>26</v>
      </c>
      <c r="F1169" s="12"/>
      <c r="G1169" s="95"/>
      <c r="H1169" s="131" t="s">
        <v>27</v>
      </c>
      <c r="I1169" s="23"/>
      <c r="J1169" s="24"/>
      <c r="K1169" s="126" t="s">
        <v>26</v>
      </c>
      <c r="L1169" s="23"/>
      <c r="M1169" s="77"/>
      <c r="N1169" s="306"/>
      <c r="BB1169" s="2" t="str">
        <f t="shared" si="30"/>
        <v>PERSONAL SECURITY</v>
      </c>
      <c r="BD1169" s="52" t="s">
        <v>473</v>
      </c>
      <c r="BE1169" s="2" t="str">
        <f>BE1166</f>
        <v>PERSONAL SECURITY</v>
      </c>
      <c r="BF1169" s="2" t="str">
        <f t="shared" ref="BF1169:BL1169" si="32">BF1166</f>
        <v>SELF-DETERMINATION</v>
      </c>
      <c r="BG1169" s="2" t="str">
        <f t="shared" si="32"/>
        <v>SELF-SUFFICIENCY</v>
      </c>
      <c r="BH1169" s="2" t="str">
        <f t="shared" si="32"/>
        <v>SELF-POTENTIAL</v>
      </c>
      <c r="BI1169" s="2" t="str">
        <f t="shared" si="32"/>
        <v>OPTIMAL HEALTH</v>
      </c>
      <c r="BJ1169" s="2" t="str">
        <f t="shared" si="32"/>
        <v>PERSONAL RESPONSIBILITY</v>
      </c>
      <c r="BK1169" s="2" t="str">
        <f t="shared" si="32"/>
        <v>CREATIVE POTENTIAL</v>
      </c>
      <c r="BL1169" s="2" t="str">
        <f t="shared" si="32"/>
        <v>SELF-ACCEPTANCE</v>
      </c>
      <c r="BM1169" s="49" t="s">
        <v>3</v>
      </c>
    </row>
    <row r="1170" spans="1:65" ht="19.95" customHeight="1">
      <c r="A1170" s="305"/>
      <c r="B1170" s="640" t="str">
        <f>IF(BB1166=0,"",BB1166)</f>
        <v>PERSONAL SECURITY</v>
      </c>
      <c r="C1170" s="641"/>
      <c r="D1170" s="642"/>
      <c r="E1170" s="11"/>
      <c r="F1170" s="9"/>
      <c r="G1170" s="90"/>
      <c r="H1170" s="643" t="str">
        <f>IF(E1163="","",E1163)</f>
        <v>SOCIETAL INCLUSION</v>
      </c>
      <c r="I1170" s="644"/>
      <c r="J1170" s="645"/>
      <c r="K1170" s="22"/>
      <c r="L1170" s="20"/>
      <c r="M1170" s="72"/>
      <c r="N1170" s="306"/>
      <c r="BB1170" s="2" t="str">
        <f t="shared" si="30"/>
        <v>SOCIETAL INCLUSION</v>
      </c>
      <c r="BD1170" s="52" t="s">
        <v>474</v>
      </c>
      <c r="BE1170" s="2" t="str">
        <f>BE1165</f>
        <v>SOCIETAL INCLUSION</v>
      </c>
      <c r="BF1170" s="2" t="str">
        <f t="shared" ref="BF1170:BL1170" si="33">BF1165</f>
        <v>FAIR ACCESS</v>
      </c>
      <c r="BG1170" s="2" t="str">
        <f t="shared" si="33"/>
        <v>ID GROUP SAFETY</v>
      </c>
      <c r="BH1170" s="2" t="str">
        <f t="shared" si="33"/>
        <v>SOCIETAL INCLUSION</v>
      </c>
      <c r="BI1170" s="2" t="str">
        <f t="shared" si="33"/>
        <v>AFFORDABLE EFFICACY</v>
      </c>
      <c r="BJ1170" s="2" t="str">
        <f t="shared" si="33"/>
        <v>CULTURAL INCLUSION</v>
      </c>
      <c r="BK1170" s="2" t="str">
        <f t="shared" si="33"/>
        <v>FULL ECONOMIC PARTICIPATION</v>
      </c>
      <c r="BL1170" s="2" t="str">
        <f t="shared" si="33"/>
        <v>NO ETHNIC DISCRIMINATION</v>
      </c>
      <c r="BM1170" s="49" t="s">
        <v>3</v>
      </c>
    </row>
    <row r="1171" spans="1:65" ht="19.95" customHeight="1">
      <c r="A1171" s="305"/>
      <c r="B1171" s="640"/>
      <c r="C1171" s="641"/>
      <c r="D1171" s="642"/>
      <c r="E1171" s="646" t="str">
        <f>IF(BB1167=0,"",BB1167)</f>
        <v>GROUP COHESION</v>
      </c>
      <c r="F1171" s="647"/>
      <c r="G1171" s="648"/>
      <c r="H1171" s="643"/>
      <c r="I1171" s="644"/>
      <c r="J1171" s="645"/>
      <c r="K1171" s="649" t="str">
        <f>IF(B1164="","",B1164)</f>
        <v>AUTHENTIC INDIVIDUALITY</v>
      </c>
      <c r="L1171" s="650"/>
      <c r="M1171" s="651"/>
      <c r="N1171" s="306"/>
      <c r="BB1171" s="2" t="str">
        <f t="shared" si="30"/>
        <v>AUTHENTIC INDIVIDUALITY</v>
      </c>
      <c r="BD1171" s="52" t="s">
        <v>475</v>
      </c>
      <c r="BE1171" s="2" t="str">
        <f>BE1164</f>
        <v>AUTHENTIC INDIVIDUALITY</v>
      </c>
      <c r="BF1171" s="2" t="str">
        <f t="shared" ref="BF1171:BL1171" si="34">BF1164</f>
        <v>SELF-RESPONSIBILITY</v>
      </c>
      <c r="BG1171" s="2" t="str">
        <f t="shared" si="34"/>
        <v>VULNERABLY DIFFERENT</v>
      </c>
      <c r="BH1171" s="2" t="str">
        <f t="shared" si="34"/>
        <v>BODILY AUTONOMY</v>
      </c>
      <c r="BI1171" s="2" t="str">
        <f t="shared" si="34"/>
        <v>BASIC HEALTH</v>
      </c>
      <c r="BJ1171" s="2" t="str">
        <f t="shared" si="34"/>
        <v>LEGALLY DIFFERENT</v>
      </c>
      <c r="BK1171" s="2" t="str">
        <f t="shared" si="34"/>
        <v>VULNERABLY DIFFERENT</v>
      </c>
      <c r="BL1171" s="2" t="str">
        <f t="shared" si="34"/>
        <v>CULTURALLY DIFFERENT</v>
      </c>
      <c r="BM1171" s="49" t="s">
        <v>3</v>
      </c>
    </row>
    <row r="1172" spans="1:65" ht="19.95" customHeight="1">
      <c r="A1172" s="305"/>
      <c r="B1172" s="89"/>
      <c r="C1172" s="9"/>
      <c r="D1172" s="10"/>
      <c r="E1172" s="646"/>
      <c r="F1172" s="647"/>
      <c r="G1172" s="648"/>
      <c r="H1172" s="71"/>
      <c r="I1172" s="20"/>
      <c r="J1172" s="21"/>
      <c r="K1172" s="649"/>
      <c r="L1172" s="650"/>
      <c r="M1172" s="651"/>
      <c r="N1172" s="306"/>
    </row>
    <row r="1173" spans="1:65" ht="19.95" customHeight="1">
      <c r="A1173" s="305"/>
      <c r="B1173" s="89"/>
      <c r="C1173" s="9"/>
      <c r="D1173" s="10"/>
      <c r="E1173" s="11"/>
      <c r="F1173" s="9"/>
      <c r="G1173" s="90"/>
      <c r="H1173" s="71"/>
      <c r="I1173" s="20"/>
      <c r="J1173" s="21"/>
      <c r="K1173" s="22"/>
      <c r="L1173" s="20"/>
      <c r="M1173" s="72"/>
      <c r="N1173" s="306"/>
      <c r="BB1173" s="171" t="s">
        <v>1089</v>
      </c>
      <c r="BD1173" s="2" t="str">
        <f>CONCATENATE(BE1173,BF1173,BG1173)</f>
        <v xml:space="preserve">You're likely a political junkie or policy wonk. You trust politics to help solve just about any immigration problem. </v>
      </c>
      <c r="BE1173" s="2" t="s">
        <v>1094</v>
      </c>
      <c r="BF1173" s="2" t="str">
        <f>IF($C$1047="","social",IF($C$1047=$BB1047,$BF1047,IF($C$1047=$BB1048,$BF1048,IF($C$1047=$BB1049,$BF1049,IF($C$1047=$BB1050,$BF1050,IF($C$1047=$BB1051,$BF1051,IF($C$1047=$BB1052,$BF1052,IF($C$1047=$BB1053,$BF1053,IF($C$1047=$BB1054,$BF1054)))))))))</f>
        <v>immigration</v>
      </c>
      <c r="BG1173" s="2" t="s">
        <v>1095</v>
      </c>
    </row>
    <row r="1174" spans="1:65" ht="19.95" customHeight="1" thickBot="1">
      <c r="A1174" s="305"/>
      <c r="B1174" s="96"/>
      <c r="C1174" s="97" t="s">
        <v>36</v>
      </c>
      <c r="D1174" s="98"/>
      <c r="E1174" s="99"/>
      <c r="F1174" s="97" t="s">
        <v>37</v>
      </c>
      <c r="G1174" s="100"/>
      <c r="H1174" s="78"/>
      <c r="I1174" s="79" t="s">
        <v>35</v>
      </c>
      <c r="J1174" s="80"/>
      <c r="K1174" s="81"/>
      <c r="L1174" s="79" t="s">
        <v>34</v>
      </c>
      <c r="M1174" s="82"/>
      <c r="N1174" s="306"/>
      <c r="BB1174" s="171" t="s">
        <v>1090</v>
      </c>
      <c r="BD1174" s="2" t="str">
        <f t="shared" ref="BD1174:BD1177" si="35">CONCATENATE(BE1174,BF1174,BG1174)</f>
        <v xml:space="preserve">You likely follow all levels of a political campaign. You put up with politics as the best means to address immigration problems. </v>
      </c>
      <c r="BE1174" s="2" t="s">
        <v>1097</v>
      </c>
      <c r="BF1174" s="2" t="str">
        <f>BF1173</f>
        <v>immigration</v>
      </c>
      <c r="BG1174" s="2" t="s">
        <v>1096</v>
      </c>
    </row>
    <row r="1175" spans="1:65" ht="15" thickTop="1" thickBot="1">
      <c r="A1175" s="305"/>
      <c r="B1175" s="25"/>
      <c r="C1175" s="25"/>
      <c r="D1175" s="25"/>
      <c r="E1175" s="25"/>
      <c r="F1175" s="25"/>
      <c r="G1175" s="25"/>
      <c r="H1175" s="25"/>
      <c r="I1175" s="25"/>
      <c r="J1175" s="25"/>
      <c r="K1175" s="25"/>
      <c r="L1175" s="25"/>
      <c r="M1175" s="25"/>
      <c r="N1175" s="306"/>
      <c r="BB1175" s="171" t="s">
        <v>1091</v>
      </c>
      <c r="BD1175" s="2" t="str">
        <f t="shared" si="35"/>
        <v xml:space="preserve">You likely listen to political news skeptically, if at all. You wish for something better than politics to address immigration problems. </v>
      </c>
      <c r="BE1175" s="2" t="s">
        <v>1098</v>
      </c>
      <c r="BF1175" s="2" t="str">
        <f t="shared" ref="BF1175:BF1177" si="36">BF1174</f>
        <v>immigration</v>
      </c>
      <c r="BG1175" s="2" t="s">
        <v>1096</v>
      </c>
    </row>
    <row r="1176" spans="1:65" ht="13.8" customHeight="1">
      <c r="A1176" s="305"/>
      <c r="B1176" s="25"/>
      <c r="C1176" s="25"/>
      <c r="D1176" s="25"/>
      <c r="E1176" s="25"/>
      <c r="F1176" s="25"/>
      <c r="G1176" s="453"/>
      <c r="H1176" s="454"/>
      <c r="I1176" s="454"/>
      <c r="J1176" s="454"/>
      <c r="K1176" s="454"/>
      <c r="L1176" s="454"/>
      <c r="M1176" s="455"/>
      <c r="N1176" s="306"/>
      <c r="BB1176" s="171" t="s">
        <v>1092</v>
      </c>
      <c r="BD1176" s="2" t="str">
        <f t="shared" si="35"/>
        <v xml:space="preserve">You likely ignore political news and only vote once every four years. You doubt politics can truly solve any immigration problem. </v>
      </c>
      <c r="BE1176" s="2" t="s">
        <v>1099</v>
      </c>
      <c r="BF1176" s="2" t="str">
        <f t="shared" si="36"/>
        <v>immigration</v>
      </c>
      <c r="BG1176" s="2" t="s">
        <v>1095</v>
      </c>
    </row>
    <row r="1177" spans="1:65" ht="13.8" customHeight="1" thickBot="1">
      <c r="A1177" s="305"/>
      <c r="B1177" s="25"/>
      <c r="C1177" s="25"/>
      <c r="D1177" s="25"/>
      <c r="E1177" s="25"/>
      <c r="F1177" s="25"/>
      <c r="G1177" s="456"/>
      <c r="H1177" s="457"/>
      <c r="I1177" s="457"/>
      <c r="J1177" s="457"/>
      <c r="K1177" s="457"/>
      <c r="L1177" s="457"/>
      <c r="M1177" s="458"/>
      <c r="N1177" s="306"/>
      <c r="BB1177" s="171" t="s">
        <v>1093</v>
      </c>
      <c r="BD1177" s="2" t="str">
        <f t="shared" si="35"/>
        <v xml:space="preserve">You're likely disillusioned with politics and don't even vote. You're convinced politics can never solve any immigration problem. </v>
      </c>
      <c r="BE1177" s="2" t="s">
        <v>1100</v>
      </c>
      <c r="BF1177" s="2" t="str">
        <f t="shared" si="36"/>
        <v>immigration</v>
      </c>
      <c r="BG1177" s="2" t="s">
        <v>1095</v>
      </c>
    </row>
    <row r="1178" spans="1:65" ht="13.8" customHeight="1">
      <c r="A1178" s="305"/>
      <c r="B1178" s="452" t="str">
        <f>BB1180</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C1178" s="452"/>
      <c r="D1178" s="452"/>
      <c r="E1178" s="452"/>
      <c r="F1178" s="452"/>
      <c r="G1178" s="452"/>
      <c r="H1178" s="452"/>
      <c r="I1178" s="452"/>
      <c r="J1178" s="452"/>
      <c r="K1178" s="452"/>
      <c r="L1178" s="452"/>
      <c r="M1178" s="452"/>
      <c r="N1178" s="306"/>
      <c r="BD1178" s="39" t="str">
        <f>CONCATENATE(BE1178)</f>
        <v xml:space="preserve">No matter how you feel about politics, this SWOT tool can add discipline to an otherwise free-for-all mess. </v>
      </c>
      <c r="BE1178" s="2" t="s">
        <v>1112</v>
      </c>
      <c r="BF1178" s="2" t="str">
        <f>IF($C$1047="","",IF($C$1047=$BB1047,$BF1047,IF($C$1047=$BB1048,$BF1048,IF($C$1047=$BB1049,$BF1049,IF($C$1047=$BB1050,$BF1050,IF($C$1047=$BB1051,$BF1051,IF($C$1047=$BB1052,$BF1052,IF($C$1047=$BB1053,$BF1053,IF($C$1047=$BB1054,$BF1054)))))))))</f>
        <v>immigration</v>
      </c>
      <c r="BG1178" s="2" t="s">
        <v>1101</v>
      </c>
      <c r="BH1178" s="2" t="str">
        <f>BF1178</f>
        <v>immigration</v>
      </c>
      <c r="BI1178" s="2" t="s">
        <v>1102</v>
      </c>
    </row>
    <row r="1179" spans="1:65" ht="13.8" customHeight="1">
      <c r="A1179" s="305"/>
      <c r="B1179" s="452"/>
      <c r="C1179" s="452"/>
      <c r="D1179" s="452"/>
      <c r="E1179" s="452"/>
      <c r="F1179" s="452"/>
      <c r="G1179" s="452"/>
      <c r="H1179" s="452"/>
      <c r="I1179" s="452"/>
      <c r="J1179" s="452"/>
      <c r="K1179" s="452"/>
      <c r="L1179" s="452"/>
      <c r="M1179" s="452"/>
      <c r="N1179" s="306"/>
      <c r="BD1179" s="2" t="str">
        <f>IF(G1176=BB1173,BD1173,IF(G1176=BB1174,BD1174,IF(G1176=BB1175,BD1175,IF(G1175=BB1176,BD1176,IF(G1176=BB1177,BD1177,"")))))</f>
        <v/>
      </c>
    </row>
    <row r="1180" spans="1:65" ht="13.8" customHeight="1">
      <c r="A1180" s="305"/>
      <c r="B1180" s="452"/>
      <c r="C1180" s="452"/>
      <c r="D1180" s="452"/>
      <c r="E1180" s="452"/>
      <c r="F1180" s="452"/>
      <c r="G1180" s="452"/>
      <c r="H1180" s="452"/>
      <c r="I1180" s="452"/>
      <c r="J1180" s="452"/>
      <c r="K1180" s="452"/>
      <c r="L1180" s="452"/>
      <c r="M1180" s="452"/>
      <c r="N1180" s="306"/>
      <c r="BB1180" s="2" t="str">
        <f>IF($G$1176="",BD1180,CONCATENATE(BD1179,BD1178))</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BD1180" s="39" t="str">
        <f>CONCATENATE(BE1180,BF1180,BG1180,)</f>
        <v xml:space="preserve">Immigration views reveal more about each other’s social-needs than self-needs. Guarding their more resolved needs with established specifics reveals their political strength. Relieving their less resolved needs with sweeping generalizations exposes their political weakness. </v>
      </c>
      <c r="BE1180" s="2" t="str">
        <f>IF($C$1047="","Politics ",IF($C$1047=$BB1047,$BH1047,IF($C$1047=$BB1048,$BH1048,IF($C$1047=$BB1049,$BH1049,IF($C$1047=$BB1050,$BH1050,IF($C$1047=$BB1051,$BH1051,IF($C$1047=$BB1052,$BH1052,IF($C$1047=$BB1053,$BH1053,IF($C$1047=$BB1054,$BH1054)))))))))</f>
        <v>Immigration</v>
      </c>
      <c r="BF1180" s="2" t="str">
        <f>IF(G1176=""," views ","")</f>
        <v xml:space="preserve"> views </v>
      </c>
      <c r="BG1180" s="2" t="s">
        <v>1111</v>
      </c>
    </row>
    <row r="1181" spans="1:65" ht="13.8" customHeight="1">
      <c r="A1181" s="305"/>
      <c r="B1181" s="452"/>
      <c r="C1181" s="452"/>
      <c r="D1181" s="452"/>
      <c r="E1181" s="452"/>
      <c r="F1181" s="452"/>
      <c r="G1181" s="452"/>
      <c r="H1181" s="452"/>
      <c r="I1181" s="452"/>
      <c r="J1181" s="452"/>
      <c r="K1181" s="452"/>
      <c r="L1181" s="452"/>
      <c r="M1181" s="452"/>
      <c r="N1181" s="306"/>
    </row>
    <row r="1182" spans="1:65" ht="13.8" customHeight="1">
      <c r="A1182" s="305"/>
      <c r="B1182" s="452" t="str">
        <f>BB1182</f>
        <v xml:space="preserve">For the wide-oriented, liberalism is less about guarding self-needs (by resisting traditional historical pressures to conform to old moral norms), and more about countering the Right’s resistance to relieve the Left's less resolved social-needs. Politics is social. </v>
      </c>
      <c r="C1182" s="452"/>
      <c r="D1182" s="452"/>
      <c r="E1182" s="452"/>
      <c r="F1182" s="452"/>
      <c r="G1182" s="452"/>
      <c r="H1182" s="452"/>
      <c r="I1182" s="452"/>
      <c r="J1182" s="452"/>
      <c r="K1182" s="452"/>
      <c r="L1182" s="452"/>
      <c r="M1182" s="452"/>
      <c r="N1182" s="306"/>
      <c r="BB1182" s="2" t="str">
        <f>IF($G$1176="",BD1183,BD1182)</f>
        <v xml:space="preserve">For the wide-oriented, liberalism is less about guarding self-needs (by resisting traditional historical pressures to conform to old moral norms), and more about countering the Right’s resistance to relieve the Left's less resolved social-needs. Politics is social. </v>
      </c>
      <c r="BD1182" s="39" t="str">
        <f>CONCATENATE(BE1182,BF1182,BG1182,BH1182,BI1182,BJ1182)</f>
        <v>The other side's political weakness around their political views provides you opportunity. You can create value for them from the solid ground of your political strengths. Let them reciprocate by providing value to your political weakness. In short, overcome polarization by demanding less, giving more.</v>
      </c>
      <c r="BE1182" s="2" t="s">
        <v>1113</v>
      </c>
      <c r="BF1182" s="2" t="str">
        <f>IF($C$1047="","",IF($C$1047=$BB1051,$BF1051,IF($C$1047=$BB1052,$BF1052,IF($C$1047=$BB1053,$BF1053,IF($C$1047=$BB1054,$BF1054,IF($C$1047=$BB1055,$BF1055,IF($C$1047=$BB1056,$BF1056,IF($C$1047=$BB1057,$BF1057,IF($C$1047=$BB1058,$BF1058,"political")))))))))</f>
        <v>political</v>
      </c>
      <c r="BG1182" s="2" t="s">
        <v>1101</v>
      </c>
      <c r="BH1182" s="2" t="str">
        <f>BF1182</f>
        <v>political</v>
      </c>
      <c r="BI1182" s="2" t="s">
        <v>1114</v>
      </c>
    </row>
    <row r="1183" spans="1:65" ht="13.8" customHeight="1">
      <c r="A1183" s="305"/>
      <c r="B1183" s="452"/>
      <c r="C1183" s="452"/>
      <c r="D1183" s="452"/>
      <c r="E1183" s="452"/>
      <c r="F1183" s="452"/>
      <c r="G1183" s="452"/>
      <c r="H1183" s="452"/>
      <c r="I1183" s="452"/>
      <c r="J1183" s="452"/>
      <c r="K1183" s="452"/>
      <c r="L1183" s="452"/>
      <c r="M1183" s="452"/>
      <c r="N1183" s="306"/>
      <c r="BD1183" s="2" t="s">
        <v>1161</v>
      </c>
    </row>
    <row r="1184" spans="1:65" ht="13.8" customHeight="1">
      <c r="A1184" s="305"/>
      <c r="B1184" s="452"/>
      <c r="C1184" s="452"/>
      <c r="D1184" s="452"/>
      <c r="E1184" s="452"/>
      <c r="F1184" s="452"/>
      <c r="G1184" s="452"/>
      <c r="H1184" s="452"/>
      <c r="I1184" s="452"/>
      <c r="J1184" s="452"/>
      <c r="K1184" s="452"/>
      <c r="L1184" s="452"/>
      <c r="M1184" s="452"/>
      <c r="N1184" s="306"/>
    </row>
    <row r="1185" spans="1:56" ht="13.8" customHeight="1">
      <c r="A1185" s="305"/>
      <c r="B1185" s="452"/>
      <c r="C1185" s="452"/>
      <c r="D1185" s="452"/>
      <c r="E1185" s="452"/>
      <c r="F1185" s="452"/>
      <c r="G1185" s="452"/>
      <c r="H1185" s="452"/>
      <c r="I1185" s="452"/>
      <c r="J1185" s="452"/>
      <c r="K1185" s="452"/>
      <c r="L1185" s="452"/>
      <c r="M1185" s="452"/>
      <c r="N1185" s="306"/>
      <c r="BB1185" s="2" t="str">
        <f>IF($G$1176="",BD1186,BD1185)</f>
        <v xml:space="preserve">For the deep-oriented, conservatism is less about relieving self-needs (when asserting individual rights and personal responsibility), and more about countering the Left’s impact by guarding the Right's more resolved social-needs. Politics is social. </v>
      </c>
      <c r="BD1185" s="2" t="s">
        <v>1115</v>
      </c>
    </row>
    <row r="1186" spans="1:56" ht="13.8" customHeight="1">
      <c r="A1186" s="305"/>
      <c r="B1186" s="452" t="str">
        <f>BB1185</f>
        <v xml:space="preserve">For the deep-oriented, conservatism is less about relieving self-needs (when asserting individual rights and personal responsibility), and more about countering the Left’s impact by guarding the Right's more resolved social-needs. Politics is social. </v>
      </c>
      <c r="C1186" s="452"/>
      <c r="D1186" s="452"/>
      <c r="E1186" s="452"/>
      <c r="F1186" s="452"/>
      <c r="G1186" s="452"/>
      <c r="H1186" s="452"/>
      <c r="I1186" s="452"/>
      <c r="J1186" s="452"/>
      <c r="K1186" s="452"/>
      <c r="L1186" s="452"/>
      <c r="M1186" s="452"/>
      <c r="N1186" s="306"/>
      <c r="BD1186" s="2" t="s">
        <v>1162</v>
      </c>
    </row>
    <row r="1187" spans="1:56" ht="13.8" customHeight="1">
      <c r="A1187" s="305"/>
      <c r="B1187" s="452"/>
      <c r="C1187" s="452"/>
      <c r="D1187" s="452"/>
      <c r="E1187" s="452"/>
      <c r="F1187" s="452"/>
      <c r="G1187" s="452"/>
      <c r="H1187" s="452"/>
      <c r="I1187" s="452"/>
      <c r="J1187" s="452"/>
      <c r="K1187" s="452"/>
      <c r="L1187" s="452"/>
      <c r="M1187" s="452"/>
      <c r="N1187" s="306"/>
    </row>
    <row r="1188" spans="1:56">
      <c r="A1188" s="305"/>
      <c r="B1188" s="452"/>
      <c r="C1188" s="452"/>
      <c r="D1188" s="452"/>
      <c r="E1188" s="452"/>
      <c r="F1188" s="452"/>
      <c r="G1188" s="452"/>
      <c r="H1188" s="452"/>
      <c r="I1188" s="452"/>
      <c r="J1188" s="452"/>
      <c r="K1188" s="452"/>
      <c r="L1188" s="452"/>
      <c r="M1188" s="452"/>
      <c r="N1188" s="306"/>
    </row>
    <row r="1189" spans="1:56">
      <c r="A1189" s="305"/>
      <c r="B1189" s="452"/>
      <c r="C1189" s="452"/>
      <c r="D1189" s="452"/>
      <c r="E1189" s="452"/>
      <c r="F1189" s="452"/>
      <c r="G1189" s="452"/>
      <c r="H1189" s="452"/>
      <c r="I1189" s="452"/>
      <c r="J1189" s="452"/>
      <c r="K1189" s="452"/>
      <c r="L1189" s="452"/>
      <c r="M1189" s="452"/>
      <c r="N1189" s="306"/>
    </row>
    <row r="1190" spans="1:56" ht="10.050000000000001" customHeight="1">
      <c r="A1190" s="307"/>
      <c r="B1190" s="318"/>
      <c r="C1190" s="318"/>
      <c r="D1190" s="318"/>
      <c r="E1190" s="318"/>
      <c r="F1190" s="318"/>
      <c r="G1190" s="318"/>
      <c r="H1190" s="318"/>
      <c r="I1190" s="318"/>
      <c r="J1190" s="318"/>
      <c r="K1190" s="318"/>
      <c r="L1190" s="318"/>
      <c r="M1190" s="318"/>
      <c r="N1190" s="309"/>
    </row>
    <row r="1191" spans="1:56" ht="30" customHeight="1">
      <c r="A1191" s="301" t="s">
        <v>1158</v>
      </c>
      <c r="B1191" s="778" t="s">
        <v>1181</v>
      </c>
      <c r="C1191" s="778"/>
      <c r="D1191" s="778"/>
      <c r="E1191" s="778"/>
      <c r="F1191" s="778"/>
      <c r="G1191" s="778"/>
      <c r="H1191" s="778"/>
      <c r="I1191" s="778"/>
      <c r="J1191" s="778"/>
      <c r="K1191" s="778"/>
      <c r="L1191" s="778"/>
      <c r="M1191" s="303"/>
      <c r="N1191" s="304" t="s">
        <v>1159</v>
      </c>
    </row>
    <row r="1192" spans="1:56">
      <c r="A1192" s="305"/>
      <c r="B1192" s="25"/>
      <c r="C1192" s="25"/>
      <c r="D1192" s="25"/>
      <c r="E1192" s="25"/>
      <c r="F1192" s="25"/>
      <c r="G1192" s="25"/>
      <c r="H1192" s="25"/>
      <c r="I1192" s="25"/>
      <c r="J1192" s="25"/>
      <c r="K1192" s="25"/>
      <c r="L1192" s="25"/>
      <c r="M1192" s="25"/>
      <c r="N1192" s="306"/>
    </row>
    <row r="1193" spans="1:56">
      <c r="A1193" s="305"/>
      <c r="B1193" s="25"/>
      <c r="C1193" s="25"/>
      <c r="D1193" s="25"/>
      <c r="E1193" s="25"/>
      <c r="F1193" s="25"/>
      <c r="G1193" s="25"/>
      <c r="H1193" s="25"/>
      <c r="I1193" s="25"/>
      <c r="J1193" s="25"/>
      <c r="K1193" s="25"/>
      <c r="L1193" s="25"/>
      <c r="M1193" s="25"/>
      <c r="N1193" s="306"/>
    </row>
    <row r="1194" spans="1:56">
      <c r="A1194" s="305"/>
      <c r="B1194" s="25"/>
      <c r="C1194" s="25"/>
      <c r="D1194" s="25"/>
      <c r="E1194" s="25"/>
      <c r="F1194" s="25"/>
      <c r="G1194" s="25"/>
      <c r="H1194" s="25"/>
      <c r="I1194" s="25"/>
      <c r="J1194" s="25"/>
      <c r="K1194" s="25"/>
      <c r="L1194" s="25"/>
      <c r="M1194" s="25"/>
      <c r="N1194" s="306"/>
    </row>
    <row r="1195" spans="1:56">
      <c r="A1195" s="305"/>
      <c r="B1195" s="25"/>
      <c r="C1195" s="25"/>
      <c r="D1195" s="25"/>
      <c r="E1195" s="25"/>
      <c r="F1195" s="25"/>
      <c r="G1195" s="25"/>
      <c r="H1195" s="25"/>
      <c r="I1195" s="25"/>
      <c r="J1195" s="25"/>
      <c r="K1195" s="25"/>
      <c r="L1195" s="25"/>
      <c r="M1195" s="25"/>
      <c r="N1195" s="306"/>
    </row>
    <row r="1196" spans="1:56" ht="14.4" customHeight="1">
      <c r="A1196" s="305"/>
      <c r="B1196" s="25"/>
      <c r="C1196" s="25"/>
      <c r="D1196" s="25"/>
      <c r="E1196" s="25"/>
      <c r="F1196" s="25"/>
      <c r="G1196" s="25"/>
      <c r="H1196" s="25"/>
      <c r="I1196" s="25"/>
      <c r="J1196" s="25"/>
      <c r="K1196" s="25"/>
      <c r="L1196" s="25"/>
      <c r="M1196" s="25"/>
      <c r="N1196" s="306"/>
    </row>
    <row r="1197" spans="1:56" ht="13.8" customHeight="1">
      <c r="A1197" s="305"/>
      <c r="B1197" s="25"/>
      <c r="C1197" s="25"/>
      <c r="D1197" s="25"/>
      <c r="E1197" s="25"/>
      <c r="F1197" s="25"/>
      <c r="G1197" s="25"/>
      <c r="H1197" s="25"/>
      <c r="I1197" s="25"/>
      <c r="J1197" s="25"/>
      <c r="K1197" s="25"/>
      <c r="L1197" s="25"/>
      <c r="M1197" s="25"/>
      <c r="N1197" s="306"/>
    </row>
    <row r="1198" spans="1:56" ht="14.4" customHeight="1">
      <c r="A1198" s="305"/>
      <c r="B1198" s="25"/>
      <c r="C1198" s="25"/>
      <c r="D1198" s="25"/>
      <c r="E1198" s="25"/>
      <c r="F1198" s="25"/>
      <c r="G1198" s="25"/>
      <c r="H1198" s="25"/>
      <c r="I1198" s="25"/>
      <c r="J1198" s="25"/>
      <c r="K1198" s="25"/>
      <c r="L1198" s="25"/>
      <c r="M1198" s="25"/>
      <c r="N1198" s="306"/>
    </row>
    <row r="1199" spans="1:56">
      <c r="A1199" s="305"/>
      <c r="B1199" s="25"/>
      <c r="C1199" s="25"/>
      <c r="D1199" s="25"/>
      <c r="E1199" s="25"/>
      <c r="F1199" s="25"/>
      <c r="G1199" s="25"/>
      <c r="H1199" s="25"/>
      <c r="I1199" s="25"/>
      <c r="J1199" s="25"/>
      <c r="K1199" s="25"/>
      <c r="L1199" s="25"/>
      <c r="M1199" s="25"/>
      <c r="N1199" s="306"/>
    </row>
    <row r="1200" spans="1:56">
      <c r="A1200" s="305"/>
      <c r="B1200" s="25"/>
      <c r="C1200" s="25"/>
      <c r="D1200" s="25"/>
      <c r="E1200" s="25"/>
      <c r="F1200" s="25"/>
      <c r="G1200" s="25"/>
      <c r="H1200" s="25"/>
      <c r="I1200" s="25"/>
      <c r="J1200" s="25"/>
      <c r="K1200" s="25"/>
      <c r="L1200" s="25"/>
      <c r="M1200" s="25"/>
      <c r="N1200" s="306"/>
    </row>
    <row r="1201" spans="1:64" ht="13.2" customHeight="1">
      <c r="A1201" s="305"/>
      <c r="B1201" s="25"/>
      <c r="C1201" s="25"/>
      <c r="D1201" s="25"/>
      <c r="E1201" s="25"/>
      <c r="F1201" s="25"/>
      <c r="G1201" s="25"/>
      <c r="H1201" s="25"/>
      <c r="I1201" s="25"/>
      <c r="J1201" s="25"/>
      <c r="K1201" s="25"/>
      <c r="L1201" s="25"/>
      <c r="M1201" s="25"/>
      <c r="N1201" s="306"/>
    </row>
    <row r="1202" spans="1:64">
      <c r="A1202" s="305"/>
      <c r="B1202" s="25"/>
      <c r="C1202" s="25"/>
      <c r="D1202" s="25"/>
      <c r="E1202" s="25"/>
      <c r="F1202" s="25"/>
      <c r="G1202" s="25"/>
      <c r="H1202" s="25"/>
      <c r="I1202" s="25"/>
      <c r="J1202" s="25"/>
      <c r="K1202" s="25"/>
      <c r="L1202" s="25"/>
      <c r="M1202" s="25"/>
      <c r="N1202" s="306"/>
    </row>
    <row r="1203" spans="1:64">
      <c r="A1203" s="305"/>
      <c r="B1203" s="25"/>
      <c r="C1203" s="25"/>
      <c r="D1203" s="25"/>
      <c r="E1203" s="25"/>
      <c r="F1203" s="25"/>
      <c r="G1203" s="25"/>
      <c r="H1203" s="25"/>
      <c r="I1203" s="25"/>
      <c r="J1203" s="25"/>
      <c r="K1203" s="25"/>
      <c r="L1203" s="25"/>
      <c r="M1203" s="25"/>
      <c r="N1203" s="306"/>
    </row>
    <row r="1204" spans="1:64">
      <c r="A1204" s="305"/>
      <c r="B1204" s="25"/>
      <c r="C1204" s="25"/>
      <c r="D1204" s="25"/>
      <c r="E1204" s="25"/>
      <c r="F1204" s="25"/>
      <c r="G1204" s="25"/>
      <c r="H1204" s="25"/>
      <c r="I1204" s="25"/>
      <c r="J1204" s="25"/>
      <c r="K1204" s="25"/>
      <c r="L1204" s="25"/>
      <c r="M1204" s="25"/>
      <c r="N1204" s="306"/>
    </row>
    <row r="1205" spans="1:64">
      <c r="A1205" s="305"/>
      <c r="B1205" s="25"/>
      <c r="C1205" s="25"/>
      <c r="D1205" s="25"/>
      <c r="E1205" s="25"/>
      <c r="F1205" s="25"/>
      <c r="G1205" s="25"/>
      <c r="H1205" s="25"/>
      <c r="I1205" s="25"/>
      <c r="J1205" s="25"/>
      <c r="K1205" s="25"/>
      <c r="L1205" s="25"/>
      <c r="M1205" s="25"/>
      <c r="N1205" s="306"/>
    </row>
    <row r="1206" spans="1:64">
      <c r="A1206" s="305"/>
      <c r="B1206" s="25"/>
      <c r="C1206" s="25"/>
      <c r="D1206" s="25"/>
      <c r="E1206" s="25"/>
      <c r="F1206" s="25"/>
      <c r="G1206" s="25"/>
      <c r="H1206" s="25"/>
      <c r="I1206" s="25"/>
      <c r="J1206" s="25"/>
      <c r="K1206" s="25"/>
      <c r="L1206" s="25"/>
      <c r="M1206" s="25"/>
      <c r="N1206" s="306"/>
    </row>
    <row r="1207" spans="1:64">
      <c r="A1207" s="305"/>
      <c r="B1207" s="25"/>
      <c r="C1207" s="25"/>
      <c r="D1207" s="25"/>
      <c r="E1207" s="25"/>
      <c r="F1207" s="25"/>
      <c r="G1207" s="25"/>
      <c r="H1207" s="25"/>
      <c r="I1207" s="25"/>
      <c r="J1207" s="25"/>
      <c r="K1207" s="25"/>
      <c r="L1207" s="25"/>
      <c r="M1207" s="25"/>
      <c r="N1207" s="306"/>
    </row>
    <row r="1208" spans="1:64" ht="13.8" customHeight="1">
      <c r="A1208" s="305"/>
      <c r="B1208" s="25"/>
      <c r="C1208" s="25"/>
      <c r="D1208" s="25"/>
      <c r="E1208" s="25"/>
      <c r="F1208" s="25"/>
      <c r="G1208" s="25"/>
      <c r="H1208" s="25"/>
      <c r="I1208" s="25"/>
      <c r="J1208" s="25"/>
      <c r="K1208" s="25"/>
      <c r="L1208" s="25"/>
      <c r="M1208" s="25"/>
      <c r="N1208" s="306"/>
    </row>
    <row r="1209" spans="1:64" ht="13.8" customHeight="1">
      <c r="A1209" s="305"/>
      <c r="B1209" s="25"/>
      <c r="C1209" s="25"/>
      <c r="D1209" s="25"/>
      <c r="E1209" s="25"/>
      <c r="F1209" s="25"/>
      <c r="G1209" s="25"/>
      <c r="H1209" s="25"/>
      <c r="I1209" s="25"/>
      <c r="J1209" s="25"/>
      <c r="K1209" s="25"/>
      <c r="L1209" s="25"/>
      <c r="M1209" s="25"/>
      <c r="N1209" s="306"/>
    </row>
    <row r="1210" spans="1:64" ht="13.8" customHeight="1">
      <c r="A1210" s="305"/>
      <c r="B1210" s="25"/>
      <c r="C1210" s="25"/>
      <c r="D1210" s="25"/>
      <c r="E1210" s="25"/>
      <c r="F1210" s="25"/>
      <c r="G1210" s="25"/>
      <c r="H1210" s="25"/>
      <c r="I1210" s="25"/>
      <c r="J1210" s="25"/>
      <c r="K1210" s="25"/>
      <c r="L1210" s="25"/>
      <c r="M1210" s="25"/>
      <c r="N1210" s="306"/>
    </row>
    <row r="1211" spans="1:64" ht="13.8" customHeight="1">
      <c r="A1211" s="305"/>
      <c r="B1211" s="25"/>
      <c r="C1211" s="25"/>
      <c r="D1211" s="25"/>
      <c r="E1211" s="25"/>
      <c r="F1211" s="25"/>
      <c r="G1211" s="25"/>
      <c r="H1211" s="25"/>
      <c r="I1211" s="25"/>
      <c r="J1211" s="25"/>
      <c r="K1211" s="25"/>
      <c r="L1211" s="25"/>
      <c r="M1211" s="25"/>
      <c r="N1211" s="306"/>
    </row>
    <row r="1212" spans="1:64" ht="13.8" customHeight="1">
      <c r="A1212" s="305"/>
      <c r="B1212" s="25"/>
      <c r="C1212" s="25"/>
      <c r="D1212" s="25"/>
      <c r="E1212" s="25"/>
      <c r="F1212" s="25"/>
      <c r="G1212" s="25"/>
      <c r="H1212" s="25"/>
      <c r="I1212" s="25"/>
      <c r="J1212" s="25"/>
      <c r="K1212" s="25"/>
      <c r="L1212" s="25"/>
      <c r="M1212" s="25"/>
      <c r="N1212" s="306"/>
    </row>
    <row r="1213" spans="1:64" ht="13.8" customHeight="1">
      <c r="A1213" s="305"/>
      <c r="B1213" s="25"/>
      <c r="C1213" s="25"/>
      <c r="D1213" s="25"/>
      <c r="E1213" s="25"/>
      <c r="F1213" s="25"/>
      <c r="G1213" s="25"/>
      <c r="H1213" s="25"/>
      <c r="I1213" s="25"/>
      <c r="J1213" s="25"/>
      <c r="K1213" s="25"/>
      <c r="L1213" s="25"/>
      <c r="M1213" s="25"/>
      <c r="N1213" s="306"/>
    </row>
    <row r="1214" spans="1:64" ht="13.8" customHeight="1">
      <c r="A1214" s="305"/>
      <c r="B1214" s="25"/>
      <c r="C1214" s="25"/>
      <c r="D1214" s="25"/>
      <c r="E1214" s="25"/>
      <c r="F1214" s="25"/>
      <c r="G1214" s="25"/>
      <c r="H1214" s="25"/>
      <c r="I1214" s="25"/>
      <c r="J1214" s="25"/>
      <c r="K1214" s="25"/>
      <c r="L1214" s="25"/>
      <c r="M1214" s="25"/>
      <c r="N1214" s="306"/>
    </row>
    <row r="1215" spans="1:64" ht="13.8" customHeight="1">
      <c r="A1215" s="305"/>
      <c r="B1215" s="25"/>
      <c r="C1215" s="25"/>
      <c r="D1215" s="25"/>
      <c r="E1215" s="25"/>
      <c r="F1215" s="25"/>
      <c r="G1215" s="25"/>
      <c r="H1215" s="25"/>
      <c r="I1215" s="25"/>
      <c r="J1215" s="25"/>
      <c r="K1215" s="25"/>
      <c r="L1215" s="25"/>
      <c r="M1215" s="25"/>
      <c r="N1215" s="306"/>
    </row>
    <row r="1216" spans="1:64" ht="13.8" customHeight="1">
      <c r="A1216" s="305"/>
      <c r="B1216" s="684" t="str">
        <f>BE1216</f>
        <v>Generalizing lets us build coalitions, by avoiding messy specifics that could undercut unifying agreement. Coalitions attract support to shape public policy around the issue of IMMIGRATION.</v>
      </c>
      <c r="C1216" s="684"/>
      <c r="D1216" s="684"/>
      <c r="E1216" s="684"/>
      <c r="F1216" s="684" t="str">
        <f>BE1220</f>
        <v>Alienation is the byproduct of our highly individualistic privacy, so we can do our own things without intrusion from others. Privacy lets us set our terms for handling the issue of IMMIGRATION.</v>
      </c>
      <c r="G1216" s="684"/>
      <c r="H1216" s="684"/>
      <c r="I1216" s="684"/>
      <c r="J1216" s="684" t="str">
        <f>BE1224</f>
        <v>Polarization is the common outcome when fighting for our opposing rights, to fight for a piece of the public pie. It tends to bring out more voices affected by the issue of IMMIGRATION.</v>
      </c>
      <c r="K1216" s="684"/>
      <c r="L1216" s="684"/>
      <c r="M1216" s="684"/>
      <c r="N1216" s="306"/>
      <c r="BE1216" s="2" t="str">
        <f>CONCATENATE(BG1216,BH1216,BI1216)</f>
        <v>Generalizing lets us build coalitions, by avoiding messy specifics that could undercut unifying agreement. Coalitions attract support to shape public policy around the issue of IMMIGRATION.</v>
      </c>
      <c r="BG1216" s="2" t="s">
        <v>768</v>
      </c>
      <c r="BH1216" s="2" t="str">
        <f>IF(B1233="","each issue",BJ1216)</f>
        <v>the issue of IMMIGRATION</v>
      </c>
      <c r="BI1216" s="2" t="s">
        <v>709</v>
      </c>
      <c r="BJ1216" s="2" t="str">
        <f>CONCATENATE(BK1216,BL1216)</f>
        <v>the issue of IMMIGRATION</v>
      </c>
      <c r="BK1216" s="2" t="s">
        <v>775</v>
      </c>
      <c r="BL1216" s="2" t="str">
        <f>B1233</f>
        <v>IMMIGRATION</v>
      </c>
    </row>
    <row r="1217" spans="1:64" ht="13.8" customHeight="1">
      <c r="A1217" s="305"/>
      <c r="B1217" s="684"/>
      <c r="C1217" s="684"/>
      <c r="D1217" s="684"/>
      <c r="E1217" s="684"/>
      <c r="F1217" s="684"/>
      <c r="G1217" s="684"/>
      <c r="H1217" s="684"/>
      <c r="I1217" s="684"/>
      <c r="J1217" s="684"/>
      <c r="K1217" s="684"/>
      <c r="L1217" s="684"/>
      <c r="M1217" s="684"/>
      <c r="N1217" s="306"/>
      <c r="BE1217" s="2" t="str">
        <f>CONCATENATE(BG1217,BH1217)</f>
        <v>But generalizations gloss over the specifics necessary to fully resolve underlying needs, which would then remove the pain. The more you generalize, the more you feel the need to generalize, slipping into a vicious cycle.</v>
      </c>
      <c r="BG1217" s="2" t="s">
        <v>769</v>
      </c>
      <c r="BH1217" s="157" t="s">
        <v>770</v>
      </c>
    </row>
    <row r="1218" spans="1:64" ht="13.8" customHeight="1">
      <c r="A1218" s="305"/>
      <c r="B1218" s="684"/>
      <c r="C1218" s="684"/>
      <c r="D1218" s="684"/>
      <c r="E1218" s="684"/>
      <c r="F1218" s="684"/>
      <c r="G1218" s="684"/>
      <c r="H1218" s="684"/>
      <c r="I1218" s="684"/>
      <c r="J1218" s="684"/>
      <c r="K1218" s="684"/>
      <c r="L1218" s="684"/>
      <c r="M1218" s="684"/>
      <c r="N1218" s="306"/>
    </row>
    <row r="1219" spans="1:64" ht="13.8" customHeight="1">
      <c r="A1219" s="305"/>
      <c r="B1219" s="684"/>
      <c r="C1219" s="684"/>
      <c r="D1219" s="684"/>
      <c r="E1219" s="684"/>
      <c r="F1219" s="684"/>
      <c r="G1219" s="684"/>
      <c r="H1219" s="684"/>
      <c r="I1219" s="684"/>
      <c r="J1219" s="684"/>
      <c r="K1219" s="684"/>
      <c r="L1219" s="684"/>
      <c r="M1219" s="684"/>
      <c r="N1219" s="306"/>
    </row>
    <row r="1220" spans="1:64" ht="13.8" customHeight="1">
      <c r="A1220" s="305"/>
      <c r="B1220" s="684"/>
      <c r="C1220" s="684"/>
      <c r="D1220" s="684"/>
      <c r="E1220" s="684"/>
      <c r="F1220" s="684"/>
      <c r="G1220" s="684"/>
      <c r="H1220" s="684"/>
      <c r="I1220" s="684"/>
      <c r="J1220" s="684"/>
      <c r="K1220" s="684"/>
      <c r="L1220" s="684"/>
      <c r="M1220" s="684"/>
      <c r="N1220" s="306"/>
      <c r="BE1220" s="2" t="str">
        <f>CONCATENATE(BG1220,BH1220,BI1220)</f>
        <v>Alienation is the byproduct of our highly individualistic privacy, so we can do our own things without intrusion from others. Privacy lets us set our terms for handling the issue of IMMIGRATION.</v>
      </c>
      <c r="BG1220" s="2" t="s">
        <v>1749</v>
      </c>
      <c r="BH1220" s="2" t="str">
        <f>BH1216</f>
        <v>the issue of IMMIGRATION</v>
      </c>
      <c r="BI1220" s="2" t="s">
        <v>709</v>
      </c>
      <c r="BJ1220" s="2" t="str">
        <f>CONCATENATE(BK1220,BL1220)</f>
        <v>the issue of IMMIGRATION</v>
      </c>
      <c r="BK1220" s="2" t="s">
        <v>775</v>
      </c>
      <c r="BL1220" s="2" t="str">
        <f>B1233</f>
        <v>IMMIGRATION</v>
      </c>
    </row>
    <row r="1221" spans="1:64" ht="13.8" customHeight="1">
      <c r="A1221" s="305"/>
      <c r="B1221" s="684"/>
      <c r="C1221" s="684"/>
      <c r="D1221" s="684"/>
      <c r="E1221" s="684"/>
      <c r="F1221" s="684"/>
      <c r="G1221" s="684"/>
      <c r="H1221" s="684"/>
      <c r="I1221" s="684"/>
      <c r="J1221" s="684"/>
      <c r="K1221" s="684"/>
      <c r="L1221" s="684"/>
      <c r="M1221" s="684"/>
      <c r="N1221" s="306"/>
      <c r="BE1221" s="2" t="str">
        <f>CONCATENATE(BG1221,BH1221)</f>
        <v xml:space="preserve">But alienation traps us into relying on impersonal laws to redress one another's affected needs. The more you remain alienated from others, the less you can resolve needs affecting each other, trapping you into a vicious cycle. </v>
      </c>
      <c r="BG1221" s="2" t="s">
        <v>771</v>
      </c>
      <c r="BH1221" s="157" t="s">
        <v>772</v>
      </c>
    </row>
    <row r="1222" spans="1:64" ht="13.8" customHeight="1">
      <c r="A1222" s="305"/>
      <c r="B1222" s="684" t="str">
        <f>BE1217</f>
        <v>But generalizations gloss over the specifics necessary to fully resolve underlying needs, which would then remove the pain. The more you generalize, the more you feel the need to generalize, slipping into a vicious cycle.</v>
      </c>
      <c r="C1222" s="684"/>
      <c r="D1222" s="684"/>
      <c r="E1222" s="684"/>
      <c r="F1222" s="684" t="str">
        <f>BE1221</f>
        <v xml:space="preserve">But alienation traps us into relying on impersonal laws to redress one another's affected needs. The more you remain alienated from others, the less you can resolve needs affecting each other, trapping you into a vicious cycle. </v>
      </c>
      <c r="G1222" s="684"/>
      <c r="H1222" s="684"/>
      <c r="I1222" s="684"/>
      <c r="J1222" s="684" t="str">
        <f>BE1225</f>
        <v xml:space="preserve">But polarization easily sinks into mutual defensiveness that shuts down meaningful resolution of each other's affected needs. The more at odds with each other, the longer it can take to resolve needs, leaving you stuck in a vicious cycle. </v>
      </c>
      <c r="K1222" s="684"/>
      <c r="L1222" s="684"/>
      <c r="M1222" s="684"/>
      <c r="N1222" s="306"/>
    </row>
    <row r="1223" spans="1:64" ht="13.8" customHeight="1">
      <c r="A1223" s="305"/>
      <c r="B1223" s="684"/>
      <c r="C1223" s="684"/>
      <c r="D1223" s="684"/>
      <c r="E1223" s="684"/>
      <c r="F1223" s="684"/>
      <c r="G1223" s="684"/>
      <c r="H1223" s="684"/>
      <c r="I1223" s="684"/>
      <c r="J1223" s="684"/>
      <c r="K1223" s="684"/>
      <c r="L1223" s="684"/>
      <c r="M1223" s="684"/>
      <c r="N1223" s="306"/>
    </row>
    <row r="1224" spans="1:64" ht="13.8" customHeight="1">
      <c r="A1224" s="305"/>
      <c r="B1224" s="684"/>
      <c r="C1224" s="684"/>
      <c r="D1224" s="684"/>
      <c r="E1224" s="684"/>
      <c r="F1224" s="684"/>
      <c r="G1224" s="684"/>
      <c r="H1224" s="684"/>
      <c r="I1224" s="684"/>
      <c r="J1224" s="684"/>
      <c r="K1224" s="684"/>
      <c r="L1224" s="684"/>
      <c r="M1224" s="684"/>
      <c r="N1224" s="306"/>
      <c r="BE1224" s="2" t="str">
        <f>CONCATENATE(BG1224,BH1224,BI1224)</f>
        <v>Polarization is the common outcome when fighting for our opposing rights, to fight for a piece of the public pie. It tends to bring out more voices affected by the issue of IMMIGRATION.</v>
      </c>
      <c r="BG1224" s="2" t="s">
        <v>1750</v>
      </c>
      <c r="BH1224" s="2" t="str">
        <f>BH1220</f>
        <v>the issue of IMMIGRATION</v>
      </c>
      <c r="BI1224" s="2" t="s">
        <v>709</v>
      </c>
      <c r="BJ1224" s="2" t="str">
        <f>CONCATENATE(BK1224,BL1224)</f>
        <v>the issue of IMMIGRATION</v>
      </c>
      <c r="BK1224" s="2" t="s">
        <v>775</v>
      </c>
      <c r="BL1224" s="2" t="str">
        <f>B1233</f>
        <v>IMMIGRATION</v>
      </c>
    </row>
    <row r="1225" spans="1:64" ht="13.8" customHeight="1">
      <c r="A1225" s="305"/>
      <c r="B1225" s="684"/>
      <c r="C1225" s="684"/>
      <c r="D1225" s="684"/>
      <c r="E1225" s="684"/>
      <c r="F1225" s="684"/>
      <c r="G1225" s="684"/>
      <c r="H1225" s="684"/>
      <c r="I1225" s="684"/>
      <c r="J1225" s="684"/>
      <c r="K1225" s="684"/>
      <c r="L1225" s="684"/>
      <c r="M1225" s="684"/>
      <c r="N1225" s="306"/>
      <c r="BE1225" s="2" t="str">
        <f>CONCATENATE(BG1225,BH1225)</f>
        <v xml:space="preserve">But polarization easily sinks into mutual defensiveness that shuts down meaningful resolution of each other's affected needs. The more at odds with each other, the longer it can take to resolve needs, leaving you stuck in a vicious cycle. </v>
      </c>
      <c r="BG1225" s="2" t="s">
        <v>773</v>
      </c>
      <c r="BH1225" s="157" t="s">
        <v>774</v>
      </c>
    </row>
    <row r="1226" spans="1:64" ht="13.8" customHeight="1">
      <c r="A1226" s="305"/>
      <c r="B1226" s="684"/>
      <c r="C1226" s="684"/>
      <c r="D1226" s="684"/>
      <c r="E1226" s="684"/>
      <c r="F1226" s="684"/>
      <c r="G1226" s="684"/>
      <c r="H1226" s="684"/>
      <c r="I1226" s="684"/>
      <c r="J1226" s="684"/>
      <c r="K1226" s="684"/>
      <c r="L1226" s="684"/>
      <c r="M1226" s="684"/>
      <c r="N1226" s="306"/>
    </row>
    <row r="1227" spans="1:64" ht="13.8" customHeight="1">
      <c r="A1227" s="305"/>
      <c r="B1227" s="684"/>
      <c r="C1227" s="684"/>
      <c r="D1227" s="684"/>
      <c r="E1227" s="684"/>
      <c r="F1227" s="684"/>
      <c r="G1227" s="684"/>
      <c r="H1227" s="684"/>
      <c r="I1227" s="684"/>
      <c r="J1227" s="684"/>
      <c r="K1227" s="684"/>
      <c r="L1227" s="684"/>
      <c r="M1227" s="684"/>
      <c r="N1227" s="306"/>
    </row>
    <row r="1228" spans="1:64" ht="13.8" customHeight="1">
      <c r="A1228" s="305"/>
      <c r="B1228" s="684"/>
      <c r="C1228" s="684"/>
      <c r="D1228" s="684"/>
      <c r="E1228" s="684"/>
      <c r="F1228" s="684"/>
      <c r="G1228" s="684"/>
      <c r="H1228" s="684"/>
      <c r="I1228" s="684"/>
      <c r="J1228" s="684"/>
      <c r="K1228" s="684"/>
      <c r="L1228" s="684"/>
      <c r="M1228" s="684"/>
      <c r="N1228" s="306"/>
    </row>
    <row r="1229" spans="1:64">
      <c r="A1229" s="305"/>
      <c r="B1229" s="684"/>
      <c r="C1229" s="684"/>
      <c r="D1229" s="684"/>
      <c r="E1229" s="684"/>
      <c r="F1229" s="684"/>
      <c r="G1229" s="684"/>
      <c r="H1229" s="684"/>
      <c r="I1229" s="684"/>
      <c r="J1229" s="684"/>
      <c r="K1229" s="684"/>
      <c r="L1229" s="684"/>
      <c r="M1229" s="684"/>
      <c r="N1229" s="306"/>
    </row>
    <row r="1230" spans="1:64" ht="14.4" customHeight="1">
      <c r="A1230" s="305"/>
      <c r="B1230" s="684" t="s">
        <v>950</v>
      </c>
      <c r="C1230" s="684"/>
      <c r="D1230" s="684"/>
      <c r="E1230" s="684"/>
      <c r="F1230" s="684"/>
      <c r="G1230" s="684"/>
      <c r="H1230" s="684"/>
      <c r="I1230" s="684"/>
      <c r="J1230" s="684"/>
      <c r="K1230" s="684"/>
      <c r="L1230" s="684"/>
      <c r="M1230" s="684"/>
      <c r="N1230" s="306"/>
    </row>
    <row r="1231" spans="1:64" ht="13.8" customHeight="1">
      <c r="A1231" s="305"/>
      <c r="B1231" s="684"/>
      <c r="C1231" s="684"/>
      <c r="D1231" s="684"/>
      <c r="E1231" s="684"/>
      <c r="F1231" s="684"/>
      <c r="G1231" s="684"/>
      <c r="H1231" s="684"/>
      <c r="I1231" s="684"/>
      <c r="J1231" s="684"/>
      <c r="K1231" s="684"/>
      <c r="L1231" s="684"/>
      <c r="M1231" s="684"/>
      <c r="N1231" s="306"/>
    </row>
    <row r="1232" spans="1:64" ht="14.4" customHeight="1" thickBot="1">
      <c r="A1232" s="305"/>
      <c r="B1232" s="25"/>
      <c r="C1232" s="25"/>
      <c r="D1232" s="25"/>
      <c r="E1232" s="25"/>
      <c r="F1232" s="25"/>
      <c r="G1232" s="25"/>
      <c r="H1232" s="25"/>
      <c r="I1232" s="25"/>
      <c r="J1232" s="25"/>
      <c r="K1232" s="25"/>
      <c r="L1232" s="25"/>
      <c r="M1232" s="25"/>
      <c r="N1232" s="306"/>
    </row>
    <row r="1233" spans="1:65" ht="14.4" customHeight="1" thickTop="1">
      <c r="A1233" s="305"/>
      <c r="B1233" s="685" t="str">
        <f>C1047</f>
        <v>IMMIGRATION</v>
      </c>
      <c r="C1233" s="686"/>
      <c r="D1233" s="686"/>
      <c r="E1233" s="686"/>
      <c r="F1233" s="686"/>
      <c r="G1233" s="686"/>
      <c r="H1233" s="686"/>
      <c r="I1233" s="686"/>
      <c r="J1233" s="686"/>
      <c r="K1233" s="686"/>
      <c r="L1233" s="686"/>
      <c r="M1233" s="687"/>
      <c r="N1233" s="306"/>
    </row>
    <row r="1234" spans="1:65" ht="13.8" customHeight="1">
      <c r="A1234" s="305"/>
      <c r="B1234" s="688"/>
      <c r="C1234" s="689"/>
      <c r="D1234" s="689"/>
      <c r="E1234" s="689"/>
      <c r="F1234" s="689"/>
      <c r="G1234" s="689"/>
      <c r="H1234" s="689"/>
      <c r="I1234" s="689"/>
      <c r="J1234" s="689"/>
      <c r="K1234" s="689"/>
      <c r="L1234" s="689"/>
      <c r="M1234" s="690"/>
      <c r="N1234" s="306"/>
    </row>
    <row r="1235" spans="1:65" ht="14.4" customHeight="1" thickBot="1">
      <c r="A1235" s="305"/>
      <c r="B1235" s="691"/>
      <c r="C1235" s="692"/>
      <c r="D1235" s="692"/>
      <c r="E1235" s="692"/>
      <c r="F1235" s="692"/>
      <c r="G1235" s="692"/>
      <c r="H1235" s="692"/>
      <c r="I1235" s="692"/>
      <c r="J1235" s="692"/>
      <c r="K1235" s="692"/>
      <c r="L1235" s="692"/>
      <c r="M1235" s="693"/>
      <c r="N1235" s="306"/>
    </row>
    <row r="1236" spans="1:65" ht="14.4" thickTop="1">
      <c r="A1236" s="305"/>
      <c r="B1236" s="25"/>
      <c r="C1236" s="25"/>
      <c r="D1236" s="25"/>
      <c r="E1236" s="25"/>
      <c r="F1236" s="25"/>
      <c r="G1236" s="25"/>
      <c r="H1236" s="25"/>
      <c r="I1236" s="25"/>
      <c r="J1236" s="25"/>
      <c r="K1236" s="25"/>
      <c r="L1236" s="25"/>
      <c r="M1236" s="25"/>
      <c r="N1236" s="306"/>
    </row>
    <row r="1237" spans="1:65">
      <c r="A1237" s="307"/>
      <c r="B1237" s="314"/>
      <c r="C1237" s="314"/>
      <c r="D1237" s="314"/>
      <c r="E1237" s="314"/>
      <c r="F1237" s="314"/>
      <c r="G1237" s="314"/>
      <c r="H1237" s="314"/>
      <c r="I1237" s="314"/>
      <c r="J1237" s="314"/>
      <c r="K1237" s="314"/>
      <c r="L1237" s="314"/>
      <c r="M1237" s="314"/>
      <c r="N1237" s="309"/>
    </row>
    <row r="1238" spans="1:65" ht="30" customHeight="1">
      <c r="A1238" s="301" t="s">
        <v>1158</v>
      </c>
      <c r="B1238" s="774" t="s">
        <v>777</v>
      </c>
      <c r="C1238" s="774"/>
      <c r="D1238" s="774"/>
      <c r="E1238" s="774"/>
      <c r="F1238" s="774"/>
      <c r="G1238" s="774"/>
      <c r="H1238" s="774"/>
      <c r="I1238" s="774"/>
      <c r="J1238" s="774"/>
      <c r="K1238" s="302"/>
      <c r="L1238" s="302"/>
      <c r="M1238" s="303"/>
      <c r="N1238" s="304" t="s">
        <v>1159</v>
      </c>
    </row>
    <row r="1239" spans="1:65">
      <c r="A1239" s="305"/>
      <c r="B1239" s="25"/>
      <c r="C1239" s="25"/>
      <c r="D1239" s="25"/>
      <c r="E1239" s="25"/>
      <c r="F1239" s="25"/>
      <c r="G1239" s="25"/>
      <c r="H1239" s="25"/>
      <c r="I1239" s="25"/>
      <c r="J1239" s="25"/>
      <c r="K1239" s="25"/>
      <c r="L1239" s="25"/>
      <c r="M1239" s="25"/>
      <c r="N1239" s="306"/>
    </row>
    <row r="1240" spans="1:65">
      <c r="A1240" s="305"/>
      <c r="B1240" s="25"/>
      <c r="C1240" s="25"/>
      <c r="D1240" s="25"/>
      <c r="E1240" s="25"/>
      <c r="F1240" s="25"/>
      <c r="G1240" s="25"/>
      <c r="H1240" s="25"/>
      <c r="I1240" s="25"/>
      <c r="J1240" s="25"/>
      <c r="K1240" s="25"/>
      <c r="L1240" s="25"/>
      <c r="M1240" s="25"/>
      <c r="N1240" s="306"/>
    </row>
    <row r="1241" spans="1:65">
      <c r="A1241" s="305"/>
      <c r="B1241" s="25"/>
      <c r="C1241" s="25"/>
      <c r="D1241" s="25"/>
      <c r="E1241" s="25"/>
      <c r="F1241" s="25"/>
      <c r="G1241" s="25"/>
      <c r="H1241" s="25"/>
      <c r="I1241" s="25"/>
      <c r="J1241" s="25"/>
      <c r="K1241" s="25"/>
      <c r="L1241" s="25"/>
      <c r="M1241" s="25"/>
      <c r="N1241" s="306"/>
    </row>
    <row r="1242" spans="1:65" ht="15.6">
      <c r="A1242" s="305"/>
      <c r="B1242" s="25"/>
      <c r="C1242" s="25"/>
      <c r="D1242" s="25"/>
      <c r="E1242" s="25"/>
      <c r="F1242" s="25"/>
      <c r="G1242" s="25"/>
      <c r="H1242" s="311" t="s">
        <v>767</v>
      </c>
      <c r="I1242" s="25"/>
      <c r="J1242" s="25"/>
      <c r="K1242" s="25"/>
      <c r="L1242" s="25"/>
      <c r="M1242" s="25"/>
      <c r="N1242" s="306"/>
    </row>
    <row r="1243" spans="1:65">
      <c r="A1243" s="305"/>
      <c r="B1243" s="25"/>
      <c r="C1243" s="25"/>
      <c r="D1243" s="25"/>
      <c r="E1243" s="25"/>
      <c r="F1243" s="25"/>
      <c r="G1243" s="25"/>
      <c r="H1243" s="25"/>
      <c r="I1243" s="25"/>
      <c r="J1243" s="25"/>
      <c r="K1243" s="25"/>
      <c r="L1243" s="25"/>
      <c r="M1243" s="25"/>
      <c r="N1243" s="306"/>
    </row>
    <row r="1244" spans="1:65" ht="13.8" customHeight="1">
      <c r="A1244" s="305"/>
      <c r="B1244" s="25"/>
      <c r="C1244" s="25"/>
      <c r="D1244" s="25"/>
      <c r="E1244" s="25"/>
      <c r="F1244" s="25"/>
      <c r="G1244" s="25"/>
      <c r="H1244" s="312">
        <v>1</v>
      </c>
      <c r="I1244" s="684" t="str">
        <f>IF(B$1233="",BM1244,BE1244)</f>
        <v>The more you generalize for relief with IMMIGRATION politics, the less responsive you are to specific needs affected by IMMIGRATION.</v>
      </c>
      <c r="J1244" s="684"/>
      <c r="K1244" s="684"/>
      <c r="L1244" s="684"/>
      <c r="M1244" s="684"/>
      <c r="N1244" s="306"/>
      <c r="BD1244" s="2">
        <v>1</v>
      </c>
      <c r="BE1244" s="39" t="str">
        <f>CONCATENATE(BG1244,BH1244,BI1244,BJ1244,".")</f>
        <v>The more you generalize for relief with IMMIGRATION politics, the less responsive you are to specific needs affected by IMMIGRATION.</v>
      </c>
      <c r="BF1244" s="49" t="s">
        <v>3</v>
      </c>
      <c r="BG1244" s="2" t="s">
        <v>741</v>
      </c>
      <c r="BH1244" s="2" t="str">
        <f>IF(OR($B$1233=0,$B$1233=""),"divisive",$B$1233)</f>
        <v>IMMIGRATION</v>
      </c>
      <c r="BI1244" s="2" t="s">
        <v>742</v>
      </c>
      <c r="BJ1244" s="2" t="str">
        <f>IF(OR($B$1233=0,$B$1233=""),"politics",$B$1233)</f>
        <v>IMMIGRATION</v>
      </c>
      <c r="BM1244" s="2" t="s">
        <v>730</v>
      </c>
    </row>
    <row r="1245" spans="1:65">
      <c r="A1245" s="305"/>
      <c r="B1245" s="25"/>
      <c r="C1245" s="25"/>
      <c r="D1245" s="25"/>
      <c r="E1245" s="25"/>
      <c r="F1245" s="25"/>
      <c r="G1245" s="25"/>
      <c r="H1245" s="25"/>
      <c r="I1245" s="684"/>
      <c r="J1245" s="684"/>
      <c r="K1245" s="684"/>
      <c r="L1245" s="684"/>
      <c r="M1245" s="684"/>
      <c r="N1245" s="306"/>
    </row>
    <row r="1246" spans="1:65">
      <c r="A1246" s="305"/>
      <c r="B1246" s="25"/>
      <c r="C1246" s="25"/>
      <c r="D1246" s="25"/>
      <c r="E1246" s="25"/>
      <c r="F1246" s="25"/>
      <c r="G1246" s="25"/>
      <c r="H1246" s="25"/>
      <c r="I1246" s="684"/>
      <c r="J1246" s="684"/>
      <c r="K1246" s="684"/>
      <c r="L1246" s="684"/>
      <c r="M1246" s="684"/>
      <c r="N1246" s="306"/>
    </row>
    <row r="1247" spans="1:65" ht="13.8" customHeight="1">
      <c r="A1247" s="305"/>
      <c r="B1247" s="25"/>
      <c r="C1247" s="25"/>
      <c r="D1247" s="25"/>
      <c r="E1247" s="25"/>
      <c r="F1247" s="25"/>
      <c r="G1247" s="25"/>
      <c r="H1247" s="25"/>
      <c r="I1247" s="684"/>
      <c r="J1247" s="684"/>
      <c r="K1247" s="684"/>
      <c r="L1247" s="684"/>
      <c r="M1247" s="684"/>
      <c r="N1247" s="306"/>
    </row>
    <row r="1248" spans="1:65" ht="13.8" customHeight="1">
      <c r="A1248" s="305"/>
      <c r="B1248" s="25"/>
      <c r="C1248" s="25"/>
      <c r="D1248" s="25"/>
      <c r="E1248" s="25"/>
      <c r="F1248" s="25"/>
      <c r="G1248" s="25"/>
      <c r="H1248" s="312">
        <v>2</v>
      </c>
      <c r="I1248" s="684" t="str">
        <f>IF(B$1233="",BM1248,BE1248)</f>
        <v>The less responsive to specific needs affected by IMMIGRATION, the fewer of your IMMIGRATION affected needs fully resolve.</v>
      </c>
      <c r="J1248" s="684"/>
      <c r="K1248" s="684"/>
      <c r="L1248" s="684"/>
      <c r="M1248" s="684"/>
      <c r="N1248" s="306"/>
      <c r="BD1248" s="2">
        <v>2</v>
      </c>
      <c r="BE1248" s="39" t="str">
        <f>CONCATENATE(BG1248,BH1248,BI1248,BJ1248,BK1248,".")</f>
        <v>The less responsive to specific needs affected by IMMIGRATION, the fewer of your IMMIGRATION affected needs fully resolve.</v>
      </c>
      <c r="BF1248" s="49" t="s">
        <v>3</v>
      </c>
      <c r="BG1248" s="2" t="s">
        <v>731</v>
      </c>
      <c r="BH1248" s="2" t="str">
        <f>BJ1244</f>
        <v>IMMIGRATION</v>
      </c>
      <c r="BI1248" s="2" t="s">
        <v>732</v>
      </c>
      <c r="BJ1248" s="2" t="str">
        <f>IF(OR($B$1233=0,$B$1233=""),"politically",$B$1233)</f>
        <v>IMMIGRATION</v>
      </c>
      <c r="BK1248" s="2" t="s">
        <v>733</v>
      </c>
      <c r="BM1248" s="2" t="s">
        <v>734</v>
      </c>
    </row>
    <row r="1249" spans="1:65">
      <c r="A1249" s="305"/>
      <c r="B1249" s="25"/>
      <c r="C1249" s="25"/>
      <c r="D1249" s="25"/>
      <c r="E1249" s="25"/>
      <c r="F1249" s="25"/>
      <c r="G1249" s="25"/>
      <c r="H1249" s="313"/>
      <c r="I1249" s="684"/>
      <c r="J1249" s="684"/>
      <c r="K1249" s="684"/>
      <c r="L1249" s="684"/>
      <c r="M1249" s="684"/>
      <c r="N1249" s="306"/>
    </row>
    <row r="1250" spans="1:65">
      <c r="A1250" s="305"/>
      <c r="B1250" s="25"/>
      <c r="C1250" s="25"/>
      <c r="D1250" s="25"/>
      <c r="E1250" s="25"/>
      <c r="F1250" s="25"/>
      <c r="G1250" s="25"/>
      <c r="H1250" s="312"/>
      <c r="I1250" s="684"/>
      <c r="J1250" s="684"/>
      <c r="K1250" s="684"/>
      <c r="L1250" s="684"/>
      <c r="M1250" s="684"/>
      <c r="N1250" s="306"/>
    </row>
    <row r="1251" spans="1:65" ht="13.8" customHeight="1">
      <c r="A1251" s="305"/>
      <c r="B1251" s="25"/>
      <c r="C1251" s="25"/>
      <c r="D1251" s="25"/>
      <c r="E1251" s="25"/>
      <c r="F1251" s="25"/>
      <c r="G1251" s="25"/>
      <c r="H1251" s="313"/>
      <c r="I1251" s="684"/>
      <c r="J1251" s="684"/>
      <c r="K1251" s="684"/>
      <c r="L1251" s="684"/>
      <c r="M1251" s="684"/>
      <c r="N1251" s="306"/>
    </row>
    <row r="1252" spans="1:65" ht="13.8" customHeight="1">
      <c r="A1252" s="305"/>
      <c r="B1252" s="25"/>
      <c r="C1252" s="25"/>
      <c r="D1252" s="25"/>
      <c r="E1252" s="25"/>
      <c r="F1252" s="25"/>
      <c r="G1252" s="25"/>
      <c r="H1252" s="312">
        <v>3</v>
      </c>
      <c r="I1252" s="684" t="str">
        <f>IF(B$1233="",BM1252,BE1252)</f>
        <v>The fewer of your IMMIGRATION affected needs fully resolve, the more pain around the IMMIGRATION issue you naturally suffer.</v>
      </c>
      <c r="J1252" s="684"/>
      <c r="K1252" s="684"/>
      <c r="L1252" s="684"/>
      <c r="M1252" s="684"/>
      <c r="N1252" s="306"/>
      <c r="BD1252" s="2">
        <v>3</v>
      </c>
      <c r="BE1252" s="39" t="str">
        <f>CONCATENATE(BG1252,BH1252,BI1252,BJ1252,BK1252,".")</f>
        <v>The fewer of your IMMIGRATION affected needs fully resolve, the more pain around the IMMIGRATION issue you naturally suffer.</v>
      </c>
      <c r="BF1252" s="49" t="s">
        <v>3</v>
      </c>
      <c r="BG1252" s="2" t="s">
        <v>735</v>
      </c>
      <c r="BH1252" s="2" t="str">
        <f>BJ1248</f>
        <v>IMMIGRATION</v>
      </c>
      <c r="BI1252" s="2" t="s">
        <v>746</v>
      </c>
      <c r="BJ1252" s="2" t="str">
        <f>IF(OR($B$1233=0,$B$1233=""),"politicized",$B$1233)</f>
        <v>IMMIGRATION</v>
      </c>
      <c r="BK1252" s="2" t="s">
        <v>736</v>
      </c>
      <c r="BM1252" s="2" t="s">
        <v>738</v>
      </c>
    </row>
    <row r="1253" spans="1:65">
      <c r="A1253" s="305"/>
      <c r="B1253" s="25"/>
      <c r="C1253" s="25"/>
      <c r="D1253" s="25"/>
      <c r="E1253" s="25"/>
      <c r="F1253" s="25"/>
      <c r="G1253" s="25"/>
      <c r="H1253" s="313"/>
      <c r="I1253" s="684"/>
      <c r="J1253" s="684"/>
      <c r="K1253" s="684"/>
      <c r="L1253" s="684"/>
      <c r="M1253" s="684"/>
      <c r="N1253" s="306"/>
    </row>
    <row r="1254" spans="1:65">
      <c r="A1254" s="305"/>
      <c r="B1254" s="25"/>
      <c r="C1254" s="25"/>
      <c r="D1254" s="25"/>
      <c r="E1254" s="25"/>
      <c r="F1254" s="25"/>
      <c r="G1254" s="25"/>
      <c r="H1254" s="312"/>
      <c r="I1254" s="684"/>
      <c r="J1254" s="684"/>
      <c r="K1254" s="684"/>
      <c r="L1254" s="684"/>
      <c r="M1254" s="684"/>
      <c r="N1254" s="306"/>
    </row>
    <row r="1255" spans="1:65" ht="13.8" customHeight="1">
      <c r="A1255" s="305"/>
      <c r="B1255" s="25"/>
      <c r="C1255" s="25"/>
      <c r="D1255" s="25"/>
      <c r="E1255" s="25"/>
      <c r="F1255" s="25"/>
      <c r="G1255" s="25"/>
      <c r="H1255" s="313"/>
      <c r="I1255" s="684"/>
      <c r="J1255" s="684"/>
      <c r="K1255" s="684"/>
      <c r="L1255" s="684"/>
      <c r="M1255" s="684"/>
      <c r="N1255" s="306"/>
    </row>
    <row r="1256" spans="1:65" ht="13.8" customHeight="1">
      <c r="A1256" s="305"/>
      <c r="B1256" s="25"/>
      <c r="C1256" s="25"/>
      <c r="D1256" s="25"/>
      <c r="E1256" s="25"/>
      <c r="F1256" s="25"/>
      <c r="G1256" s="25"/>
      <c r="H1256" s="312">
        <v>4</v>
      </c>
      <c r="I1256" s="684" t="str">
        <f>IF(B$1233="",BM1256,BE1256)</f>
        <v>The more pain from unmet IMMIGRATION needs, the more you generalize for relief with specifics-avoidant IMMIGRATION politics.</v>
      </c>
      <c r="J1256" s="684"/>
      <c r="K1256" s="684"/>
      <c r="L1256" s="684"/>
      <c r="M1256" s="684"/>
      <c r="N1256" s="306"/>
      <c r="BD1256" s="2">
        <v>4</v>
      </c>
      <c r="BE1256" s="39" t="str">
        <f>CONCATENATE(BG1256,BH1256,BI1256,BJ1256,BK1256,".")</f>
        <v>The more pain from unmet IMMIGRATION needs, the more you generalize for relief with specifics-avoidant IMMIGRATION politics.</v>
      </c>
      <c r="BF1256" s="49" t="s">
        <v>3</v>
      </c>
      <c r="BG1256" s="2" t="s">
        <v>744</v>
      </c>
      <c r="BH1256" s="2" t="str">
        <f>BJ1252</f>
        <v>IMMIGRATION</v>
      </c>
      <c r="BI1256" s="2" t="s">
        <v>745</v>
      </c>
      <c r="BJ1256" s="2" t="str">
        <f>BH1244</f>
        <v>IMMIGRATION</v>
      </c>
      <c r="BK1256" s="2" t="s">
        <v>743</v>
      </c>
      <c r="BM1256" s="2" t="s">
        <v>739</v>
      </c>
    </row>
    <row r="1257" spans="1:65">
      <c r="A1257" s="305"/>
      <c r="B1257" s="25"/>
      <c r="C1257" s="25"/>
      <c r="D1257" s="25"/>
      <c r="E1257" s="25"/>
      <c r="F1257" s="25"/>
      <c r="G1257" s="25"/>
      <c r="H1257" s="313"/>
      <c r="I1257" s="684"/>
      <c r="J1257" s="684"/>
      <c r="K1257" s="684"/>
      <c r="L1257" s="684"/>
      <c r="M1257" s="684"/>
      <c r="N1257" s="306"/>
    </row>
    <row r="1258" spans="1:65">
      <c r="A1258" s="305"/>
      <c r="B1258" s="25"/>
      <c r="C1258" s="25"/>
      <c r="D1258" s="25"/>
      <c r="E1258" s="25"/>
      <c r="F1258" s="25"/>
      <c r="G1258" s="25"/>
      <c r="H1258" s="312"/>
      <c r="I1258" s="684"/>
      <c r="J1258" s="684"/>
      <c r="K1258" s="684"/>
      <c r="L1258" s="684"/>
      <c r="M1258" s="684"/>
      <c r="N1258" s="306"/>
    </row>
    <row r="1259" spans="1:65" ht="13.8" customHeight="1">
      <c r="A1259" s="305"/>
      <c r="B1259" s="25"/>
      <c r="C1259" s="25"/>
      <c r="D1259" s="25"/>
      <c r="E1259" s="25"/>
      <c r="F1259" s="25"/>
      <c r="G1259" s="25"/>
      <c r="H1259" s="313"/>
      <c r="I1259" s="684"/>
      <c r="J1259" s="684"/>
      <c r="K1259" s="684"/>
      <c r="L1259" s="684"/>
      <c r="M1259" s="684"/>
      <c r="N1259" s="306"/>
    </row>
    <row r="1260" spans="1:65">
      <c r="A1260" s="305"/>
      <c r="B1260" s="25"/>
      <c r="C1260" s="25"/>
      <c r="D1260" s="25"/>
      <c r="E1260" s="25"/>
      <c r="F1260" s="25"/>
      <c r="G1260" s="25"/>
      <c r="H1260" s="312">
        <v>5</v>
      </c>
      <c r="I1260" s="684" t="str">
        <f>IF(B$1233="",BM1260,BE1260)</f>
        <v>The more you generalize how we all should respond to the issue of IMMIGRATION….</v>
      </c>
      <c r="J1260" s="684"/>
      <c r="K1260" s="684"/>
      <c r="L1260" s="684"/>
      <c r="M1260" s="684"/>
      <c r="N1260" s="306"/>
      <c r="BD1260" s="2">
        <v>5</v>
      </c>
      <c r="BE1260" s="39" t="str">
        <f>CONCATENATE(BG1260,BH1260,BI1260,BJ1260,".")</f>
        <v>The more you generalize how we all should respond to the issue of IMMIGRATION….</v>
      </c>
      <c r="BF1260" s="49" t="s">
        <v>3</v>
      </c>
      <c r="BG1260" s="2" t="s">
        <v>729</v>
      </c>
      <c r="BH1260" s="2" t="str">
        <f>BH1248</f>
        <v>IMMIGRATION</v>
      </c>
      <c r="BI1260" s="2" t="s">
        <v>737</v>
      </c>
      <c r="BM1260" s="2" t="s">
        <v>740</v>
      </c>
    </row>
    <row r="1261" spans="1:65">
      <c r="A1261" s="305"/>
      <c r="B1261" s="25"/>
      <c r="C1261" s="25"/>
      <c r="D1261" s="25"/>
      <c r="E1261" s="25"/>
      <c r="F1261" s="25"/>
      <c r="G1261" s="25"/>
      <c r="H1261" s="313"/>
      <c r="I1261" s="684"/>
      <c r="J1261" s="684"/>
      <c r="K1261" s="684"/>
      <c r="L1261" s="684"/>
      <c r="M1261" s="684"/>
      <c r="N1261" s="306"/>
    </row>
    <row r="1262" spans="1:65">
      <c r="A1262" s="305"/>
      <c r="B1262" s="25"/>
      <c r="C1262" s="25"/>
      <c r="D1262" s="25"/>
      <c r="E1262" s="25"/>
      <c r="F1262" s="25"/>
      <c r="G1262" s="25"/>
      <c r="H1262" s="312"/>
      <c r="I1262" s="684"/>
      <c r="J1262" s="684"/>
      <c r="K1262" s="684"/>
      <c r="L1262" s="684"/>
      <c r="M1262" s="684"/>
      <c r="N1262" s="306"/>
    </row>
    <row r="1263" spans="1:65" ht="13.8" customHeight="1">
      <c r="A1263" s="305"/>
      <c r="B1263" s="25"/>
      <c r="C1263" s="25"/>
      <c r="D1263" s="25"/>
      <c r="E1263" s="25"/>
      <c r="F1263" s="25"/>
      <c r="G1263" s="25"/>
      <c r="H1263" s="311" t="s">
        <v>766</v>
      </c>
      <c r="I1263" s="312"/>
      <c r="J1263" s="312"/>
      <c r="K1263" s="312"/>
      <c r="L1263" s="312"/>
      <c r="M1263" s="312"/>
      <c r="N1263" s="306"/>
    </row>
    <row r="1264" spans="1:65">
      <c r="A1264" s="305"/>
      <c r="B1264" s="25"/>
      <c r="C1264" s="25"/>
      <c r="D1264" s="25"/>
      <c r="E1264" s="25"/>
      <c r="F1264" s="25"/>
      <c r="G1264" s="25"/>
      <c r="H1264" s="25"/>
      <c r="I1264" s="25"/>
      <c r="J1264" s="25"/>
      <c r="K1264" s="25"/>
      <c r="L1264" s="25"/>
      <c r="M1264" s="25"/>
      <c r="N1264" s="306"/>
    </row>
    <row r="1265" spans="1:65">
      <c r="A1265" s="305"/>
      <c r="B1265" s="25"/>
      <c r="C1265" s="25"/>
      <c r="D1265" s="25"/>
      <c r="E1265" s="25"/>
      <c r="F1265" s="25"/>
      <c r="G1265" s="25"/>
      <c r="H1265" s="312">
        <v>1</v>
      </c>
      <c r="I1265" s="684" t="str">
        <f>IF(B$1233="",BM1265,BE1265)</f>
        <v>The less you generalize for relief with IMMIGRATION politics, the more responsive you are to specific needs affected by IMMIGRATION.</v>
      </c>
      <c r="J1265" s="684"/>
      <c r="K1265" s="684"/>
      <c r="L1265" s="684"/>
      <c r="M1265" s="684"/>
      <c r="N1265" s="306"/>
      <c r="BD1265" s="2">
        <v>1</v>
      </c>
      <c r="BE1265" s="39" t="str">
        <f t="shared" ref="BE1265" si="37">CONCATENATE(BG1265,BH1265,BI1265,BJ1265,".")</f>
        <v>The less you generalize for relief with IMMIGRATION politics, the more responsive you are to specific needs affected by IMMIGRATION.</v>
      </c>
      <c r="BF1265" s="49" t="s">
        <v>3</v>
      </c>
      <c r="BG1265" s="2" t="s">
        <v>756</v>
      </c>
      <c r="BH1265" s="2" t="str">
        <f>BH1244</f>
        <v>IMMIGRATION</v>
      </c>
      <c r="BI1265" s="2" t="s">
        <v>757</v>
      </c>
      <c r="BJ1265" s="2" t="str">
        <f>BJ1244</f>
        <v>IMMIGRATION</v>
      </c>
      <c r="BM1265" s="2" t="s">
        <v>803</v>
      </c>
    </row>
    <row r="1266" spans="1:65">
      <c r="A1266" s="305"/>
      <c r="B1266" s="25"/>
      <c r="C1266" s="25"/>
      <c r="D1266" s="25"/>
      <c r="E1266" s="25"/>
      <c r="F1266" s="25"/>
      <c r="G1266" s="25"/>
      <c r="H1266" s="25"/>
      <c r="I1266" s="684"/>
      <c r="J1266" s="684"/>
      <c r="K1266" s="684"/>
      <c r="L1266" s="684"/>
      <c r="M1266" s="684"/>
      <c r="N1266" s="306"/>
    </row>
    <row r="1267" spans="1:65">
      <c r="A1267" s="305"/>
      <c r="B1267" s="25"/>
      <c r="C1267" s="25"/>
      <c r="D1267" s="25"/>
      <c r="E1267" s="25"/>
      <c r="F1267" s="25"/>
      <c r="G1267" s="25"/>
      <c r="H1267" s="25"/>
      <c r="I1267" s="684"/>
      <c r="J1267" s="684"/>
      <c r="K1267" s="684"/>
      <c r="L1267" s="684"/>
      <c r="M1267" s="684"/>
      <c r="N1267" s="306"/>
    </row>
    <row r="1268" spans="1:65">
      <c r="A1268" s="305"/>
      <c r="B1268" s="25"/>
      <c r="C1268" s="25"/>
      <c r="D1268" s="25"/>
      <c r="E1268" s="25"/>
      <c r="F1268" s="25"/>
      <c r="G1268" s="25"/>
      <c r="H1268" s="25"/>
      <c r="I1268" s="684"/>
      <c r="J1268" s="684"/>
      <c r="K1268" s="684"/>
      <c r="L1268" s="684"/>
      <c r="M1268" s="684"/>
      <c r="N1268" s="306"/>
    </row>
    <row r="1269" spans="1:65">
      <c r="A1269" s="305"/>
      <c r="B1269" s="25"/>
      <c r="C1269" s="25"/>
      <c r="D1269" s="25"/>
      <c r="E1269" s="25"/>
      <c r="F1269" s="25"/>
      <c r="G1269" s="25"/>
      <c r="H1269" s="312">
        <v>2</v>
      </c>
      <c r="I1269" s="684" t="str">
        <f>IF(B$1233="",BM1269,BE1269)</f>
        <v>The more responsive to specific needs affected by IMMIGRATION, the more of your IMMIGRATION affected needs fully resolve.</v>
      </c>
      <c r="J1269" s="684"/>
      <c r="K1269" s="684"/>
      <c r="L1269" s="684"/>
      <c r="M1269" s="684"/>
      <c r="N1269" s="306"/>
      <c r="BD1269" s="2">
        <v>2</v>
      </c>
      <c r="BE1269" s="39" t="str">
        <f>CONCATENATE(BG1269,BH1269,BI1269,BJ1269,BK1269,".")</f>
        <v>The more responsive to specific needs affected by IMMIGRATION, the more of your IMMIGRATION affected needs fully resolve.</v>
      </c>
      <c r="BF1269" s="49" t="s">
        <v>3</v>
      </c>
      <c r="BG1269" s="2" t="s">
        <v>758</v>
      </c>
      <c r="BH1269" s="2" t="str">
        <f t="shared" ref="BH1269" si="38">BH1248</f>
        <v>IMMIGRATION</v>
      </c>
      <c r="BI1269" s="2" t="s">
        <v>759</v>
      </c>
      <c r="BJ1269" s="2" t="str">
        <f t="shared" ref="BJ1269" si="39">BJ1248</f>
        <v>IMMIGRATION</v>
      </c>
      <c r="BK1269" s="2" t="s">
        <v>733</v>
      </c>
      <c r="BM1269" s="2" t="s">
        <v>804</v>
      </c>
    </row>
    <row r="1270" spans="1:65">
      <c r="A1270" s="305"/>
      <c r="B1270" s="25"/>
      <c r="C1270" s="25"/>
      <c r="D1270" s="25"/>
      <c r="E1270" s="25"/>
      <c r="F1270" s="25"/>
      <c r="G1270" s="25"/>
      <c r="H1270" s="313"/>
      <c r="I1270" s="684"/>
      <c r="J1270" s="684"/>
      <c r="K1270" s="684"/>
      <c r="L1270" s="684"/>
      <c r="M1270" s="684"/>
      <c r="N1270" s="306"/>
    </row>
    <row r="1271" spans="1:65">
      <c r="A1271" s="305"/>
      <c r="B1271" s="25"/>
      <c r="C1271" s="25"/>
      <c r="D1271" s="25"/>
      <c r="E1271" s="25"/>
      <c r="F1271" s="25"/>
      <c r="G1271" s="25"/>
      <c r="H1271" s="312"/>
      <c r="I1271" s="684"/>
      <c r="J1271" s="684"/>
      <c r="K1271" s="684"/>
      <c r="L1271" s="684"/>
      <c r="M1271" s="684"/>
      <c r="N1271" s="306"/>
    </row>
    <row r="1272" spans="1:65">
      <c r="A1272" s="305"/>
      <c r="B1272" s="25"/>
      <c r="C1272" s="25"/>
      <c r="D1272" s="25"/>
      <c r="E1272" s="25"/>
      <c r="F1272" s="25"/>
      <c r="G1272" s="25"/>
      <c r="H1272" s="313"/>
      <c r="I1272" s="684"/>
      <c r="J1272" s="684"/>
      <c r="K1272" s="684"/>
      <c r="L1272" s="684"/>
      <c r="M1272" s="684"/>
      <c r="N1272" s="306"/>
    </row>
    <row r="1273" spans="1:65">
      <c r="A1273" s="305"/>
      <c r="B1273" s="25"/>
      <c r="C1273" s="25"/>
      <c r="D1273" s="25"/>
      <c r="E1273" s="25"/>
      <c r="F1273" s="25"/>
      <c r="G1273" s="25"/>
      <c r="H1273" s="312">
        <v>3</v>
      </c>
      <c r="I1273" s="684" t="str">
        <f>IF(B$1233="",BM1273,BE1273)</f>
        <v>The more of your IMMIGRATION affected needs fully resolve, the less pain around the IMMIGRATION issue you naturally suffer.</v>
      </c>
      <c r="J1273" s="684"/>
      <c r="K1273" s="684"/>
      <c r="L1273" s="684"/>
      <c r="M1273" s="684"/>
      <c r="N1273" s="306"/>
      <c r="BD1273" s="2">
        <v>3</v>
      </c>
      <c r="BE1273" s="39" t="str">
        <f>CONCATENATE(BG1273,BH1273,BI1273,BJ1273,BK1273,".")</f>
        <v>The more of your IMMIGRATION affected needs fully resolve, the less pain around the IMMIGRATION issue you naturally suffer.</v>
      </c>
      <c r="BF1273" s="49" t="s">
        <v>3</v>
      </c>
      <c r="BG1273" s="2" t="s">
        <v>760</v>
      </c>
      <c r="BH1273" s="2" t="str">
        <f t="shared" ref="BH1273" si="40">BH1252</f>
        <v>IMMIGRATION</v>
      </c>
      <c r="BI1273" s="2" t="s">
        <v>761</v>
      </c>
      <c r="BJ1273" s="2" t="str">
        <f>BJ1252</f>
        <v>IMMIGRATION</v>
      </c>
      <c r="BK1273" s="2" t="s">
        <v>736</v>
      </c>
      <c r="BM1273" s="2" t="s">
        <v>805</v>
      </c>
    </row>
    <row r="1274" spans="1:65">
      <c r="A1274" s="305"/>
      <c r="B1274" s="25"/>
      <c r="C1274" s="25"/>
      <c r="D1274" s="25"/>
      <c r="E1274" s="25"/>
      <c r="F1274" s="25"/>
      <c r="G1274" s="25"/>
      <c r="H1274" s="313"/>
      <c r="I1274" s="684"/>
      <c r="J1274" s="684"/>
      <c r="K1274" s="684"/>
      <c r="L1274" s="684"/>
      <c r="M1274" s="684"/>
      <c r="N1274" s="306"/>
    </row>
    <row r="1275" spans="1:65">
      <c r="A1275" s="305"/>
      <c r="B1275" s="25"/>
      <c r="C1275" s="25"/>
      <c r="D1275" s="25"/>
      <c r="E1275" s="25"/>
      <c r="F1275" s="25"/>
      <c r="G1275" s="25"/>
      <c r="H1275" s="312"/>
      <c r="I1275" s="684"/>
      <c r="J1275" s="684"/>
      <c r="K1275" s="684"/>
      <c r="L1275" s="684"/>
      <c r="M1275" s="684"/>
      <c r="N1275" s="306"/>
    </row>
    <row r="1276" spans="1:65">
      <c r="A1276" s="305"/>
      <c r="B1276" s="25"/>
      <c r="C1276" s="25"/>
      <c r="D1276" s="25"/>
      <c r="E1276" s="25"/>
      <c r="F1276" s="25"/>
      <c r="G1276" s="25"/>
      <c r="H1276" s="313"/>
      <c r="I1276" s="684"/>
      <c r="J1276" s="684"/>
      <c r="K1276" s="684"/>
      <c r="L1276" s="684"/>
      <c r="M1276" s="684"/>
      <c r="N1276" s="306"/>
    </row>
    <row r="1277" spans="1:65">
      <c r="A1277" s="305"/>
      <c r="B1277" s="25"/>
      <c r="C1277" s="25"/>
      <c r="D1277" s="25"/>
      <c r="E1277" s="25"/>
      <c r="F1277" s="25"/>
      <c r="G1277" s="25"/>
      <c r="H1277" s="312">
        <v>4</v>
      </c>
      <c r="I1277" s="684" t="str">
        <f>IF(B$1233="",BM1277,BE1277)</f>
        <v>The less pain from unmet IMMIGRATION needs, the less you generalize for relief by using IMMIGRATION politics as a stepping stone to address overlooked specifics.</v>
      </c>
      <c r="J1277" s="684"/>
      <c r="K1277" s="684"/>
      <c r="L1277" s="684"/>
      <c r="M1277" s="684"/>
      <c r="N1277" s="306"/>
      <c r="BD1277" s="2">
        <v>4</v>
      </c>
      <c r="BE1277" s="39" t="str">
        <f>CONCATENATE(BG1277,BH1277,BI1277,BJ1277,BK1277,)</f>
        <v>The less pain from unmet IMMIGRATION needs, the less you generalize for relief by using IMMIGRATION politics as a stepping stone to address overlooked specifics.</v>
      </c>
      <c r="BF1277" s="49" t="s">
        <v>3</v>
      </c>
      <c r="BG1277" s="2" t="s">
        <v>762</v>
      </c>
      <c r="BH1277" s="2" t="str">
        <f t="shared" ref="BH1277" si="41">BH1256</f>
        <v>IMMIGRATION</v>
      </c>
      <c r="BI1277" s="2" t="s">
        <v>763</v>
      </c>
      <c r="BJ1277" s="2" t="str">
        <f t="shared" ref="BJ1277" si="42">BJ1256</f>
        <v>IMMIGRATION</v>
      </c>
      <c r="BK1277" s="2" t="s">
        <v>764</v>
      </c>
      <c r="BM1277" s="2" t="s">
        <v>806</v>
      </c>
    </row>
    <row r="1278" spans="1:65">
      <c r="A1278" s="305"/>
      <c r="B1278" s="25"/>
      <c r="C1278" s="25"/>
      <c r="D1278" s="25"/>
      <c r="E1278" s="25"/>
      <c r="F1278" s="25"/>
      <c r="G1278" s="25"/>
      <c r="H1278" s="313"/>
      <c r="I1278" s="684"/>
      <c r="J1278" s="684"/>
      <c r="K1278" s="684"/>
      <c r="L1278" s="684"/>
      <c r="M1278" s="684"/>
      <c r="N1278" s="306"/>
    </row>
    <row r="1279" spans="1:65">
      <c r="A1279" s="305"/>
      <c r="B1279" s="25"/>
      <c r="C1279" s="25"/>
      <c r="D1279" s="25"/>
      <c r="E1279" s="25"/>
      <c r="F1279" s="25"/>
      <c r="G1279" s="25"/>
      <c r="H1279" s="312"/>
      <c r="I1279" s="684"/>
      <c r="J1279" s="684"/>
      <c r="K1279" s="684"/>
      <c r="L1279" s="684"/>
      <c r="M1279" s="684"/>
      <c r="N1279" s="306"/>
    </row>
    <row r="1280" spans="1:65">
      <c r="A1280" s="305"/>
      <c r="B1280" s="25"/>
      <c r="C1280" s="25"/>
      <c r="D1280" s="25"/>
      <c r="E1280" s="25"/>
      <c r="F1280" s="25"/>
      <c r="G1280" s="25"/>
      <c r="H1280" s="313"/>
      <c r="I1280" s="684"/>
      <c r="J1280" s="684"/>
      <c r="K1280" s="684"/>
      <c r="L1280" s="684"/>
      <c r="M1280" s="684"/>
      <c r="N1280" s="306"/>
    </row>
    <row r="1281" spans="1:65" ht="13.8" customHeight="1">
      <c r="A1281" s="305"/>
      <c r="B1281" s="25"/>
      <c r="C1281" s="25"/>
      <c r="D1281" s="25"/>
      <c r="E1281" s="25"/>
      <c r="F1281" s="25"/>
      <c r="G1281" s="25"/>
      <c r="H1281" s="25"/>
      <c r="I1281" s="25"/>
      <c r="J1281" s="317"/>
      <c r="K1281" s="317"/>
      <c r="L1281" s="317"/>
      <c r="M1281" s="317"/>
      <c r="N1281" s="306"/>
      <c r="BD1281" s="2">
        <v>5</v>
      </c>
      <c r="BE1281" s="39" t="str">
        <f t="shared" ref="BE1281" si="43">CONCATENATE(BG1281,BH1281,BI1281,BJ1281,".")</f>
        <v>The less you generalize how we all should respond to the issue of IMMIGRATION….</v>
      </c>
      <c r="BF1281" s="49" t="s">
        <v>3</v>
      </c>
      <c r="BG1281" s="2" t="s">
        <v>765</v>
      </c>
      <c r="BH1281" s="2" t="str">
        <f t="shared" ref="BH1281" si="44">BH1260</f>
        <v>IMMIGRATION</v>
      </c>
      <c r="BI1281" s="2" t="s">
        <v>737</v>
      </c>
      <c r="BM1281" s="2" t="s">
        <v>807</v>
      </c>
    </row>
    <row r="1282" spans="1:65">
      <c r="A1282" s="305"/>
      <c r="B1282" s="25"/>
      <c r="C1282" s="25"/>
      <c r="D1282" s="25"/>
      <c r="E1282" s="25"/>
      <c r="F1282" s="25"/>
      <c r="G1282" s="25"/>
      <c r="H1282" s="312">
        <v>5</v>
      </c>
      <c r="I1282" s="684" t="str">
        <f>IF(B$1233="",BM1281,BE1281)</f>
        <v>The less you generalize how we all should respond to the issue of IMMIGRATION….</v>
      </c>
      <c r="J1282" s="684"/>
      <c r="K1282" s="684"/>
      <c r="L1282" s="684"/>
      <c r="M1282" s="684"/>
      <c r="N1282" s="306"/>
    </row>
    <row r="1283" spans="1:65">
      <c r="A1283" s="305"/>
      <c r="B1283" s="25"/>
      <c r="C1283" s="25"/>
      <c r="D1283" s="25"/>
      <c r="E1283" s="25"/>
      <c r="F1283" s="25"/>
      <c r="G1283" s="25"/>
      <c r="H1283" s="25"/>
      <c r="I1283" s="684"/>
      <c r="J1283" s="684"/>
      <c r="K1283" s="684"/>
      <c r="L1283" s="684"/>
      <c r="M1283" s="684"/>
      <c r="N1283" s="306"/>
    </row>
    <row r="1284" spans="1:65">
      <c r="A1284" s="307"/>
      <c r="B1284" s="314"/>
      <c r="C1284" s="314"/>
      <c r="D1284" s="314"/>
      <c r="E1284" s="314"/>
      <c r="F1284" s="314"/>
      <c r="G1284" s="314"/>
      <c r="H1284" s="314"/>
      <c r="I1284" s="314"/>
      <c r="J1284" s="314"/>
      <c r="K1284" s="314"/>
      <c r="L1284" s="314"/>
      <c r="M1284" s="314"/>
      <c r="N1284" s="309"/>
    </row>
    <row r="1285" spans="1:65" ht="30" customHeight="1">
      <c r="A1285" s="301" t="s">
        <v>1158</v>
      </c>
      <c r="B1285" s="773" t="s">
        <v>1729</v>
      </c>
      <c r="C1285" s="773"/>
      <c r="D1285" s="773"/>
      <c r="E1285" s="773"/>
      <c r="F1285" s="773"/>
      <c r="G1285" s="773"/>
      <c r="H1285" s="773"/>
      <c r="I1285" s="773"/>
      <c r="J1285" s="773"/>
      <c r="K1285" s="773"/>
      <c r="L1285" s="773"/>
      <c r="M1285" s="200"/>
      <c r="N1285" s="315" t="s">
        <v>1159</v>
      </c>
    </row>
    <row r="1286" spans="1:65">
      <c r="A1286" s="305"/>
      <c r="B1286" s="704" t="s">
        <v>1019</v>
      </c>
      <c r="C1286" s="704"/>
      <c r="D1286" s="704"/>
      <c r="E1286" s="704"/>
      <c r="F1286" s="704"/>
      <c r="G1286" s="704"/>
      <c r="H1286" s="704"/>
      <c r="I1286" s="704"/>
      <c r="J1286" s="704"/>
      <c r="K1286" s="704"/>
      <c r="L1286" s="704"/>
      <c r="M1286" s="704"/>
      <c r="N1286" s="306"/>
    </row>
    <row r="1287" spans="1:65" ht="13.8" customHeight="1">
      <c r="A1287" s="305"/>
      <c r="B1287" s="704"/>
      <c r="C1287" s="704"/>
      <c r="D1287" s="704"/>
      <c r="E1287" s="704"/>
      <c r="F1287" s="704"/>
      <c r="G1287" s="704"/>
      <c r="H1287" s="704"/>
      <c r="I1287" s="704"/>
      <c r="J1287" s="704"/>
      <c r="K1287" s="704"/>
      <c r="L1287" s="704"/>
      <c r="M1287" s="704"/>
      <c r="N1287" s="306"/>
    </row>
    <row r="1288" spans="1:65" ht="14.4" customHeight="1">
      <c r="A1288" s="305"/>
      <c r="B1288" s="704"/>
      <c r="C1288" s="704"/>
      <c r="D1288" s="704"/>
      <c r="E1288" s="704"/>
      <c r="F1288" s="704"/>
      <c r="G1288" s="704"/>
      <c r="H1288" s="704"/>
      <c r="I1288" s="704"/>
      <c r="J1288" s="704"/>
      <c r="K1288" s="704"/>
      <c r="L1288" s="704"/>
      <c r="M1288" s="704"/>
      <c r="N1288" s="306"/>
    </row>
    <row r="1289" spans="1:65" ht="13.8" customHeight="1">
      <c r="A1289" s="305"/>
      <c r="B1289" s="707" t="s">
        <v>1018</v>
      </c>
      <c r="C1289" s="707"/>
      <c r="D1289" s="707"/>
      <c r="E1289" s="707"/>
      <c r="F1289" s="707"/>
      <c r="G1289" s="707"/>
      <c r="H1289" s="707"/>
      <c r="I1289" s="707"/>
      <c r="J1289" s="707"/>
      <c r="K1289" s="707"/>
      <c r="L1289" s="707"/>
      <c r="M1289" s="707"/>
      <c r="N1289" s="306"/>
    </row>
    <row r="1290" spans="1:65">
      <c r="A1290" s="305"/>
      <c r="B1290" s="707"/>
      <c r="C1290" s="707"/>
      <c r="D1290" s="707"/>
      <c r="E1290" s="707"/>
      <c r="F1290" s="707"/>
      <c r="G1290" s="707"/>
      <c r="H1290" s="707"/>
      <c r="I1290" s="707"/>
      <c r="J1290" s="707"/>
      <c r="K1290" s="707"/>
      <c r="L1290" s="707"/>
      <c r="M1290" s="707"/>
      <c r="N1290" s="306"/>
    </row>
    <row r="1291" spans="1:65">
      <c r="A1291" s="305"/>
      <c r="B1291" s="707"/>
      <c r="C1291" s="707"/>
      <c r="D1291" s="707"/>
      <c r="E1291" s="707"/>
      <c r="F1291" s="707"/>
      <c r="G1291" s="707"/>
      <c r="H1291" s="707"/>
      <c r="I1291" s="707"/>
      <c r="J1291" s="707"/>
      <c r="K1291" s="707"/>
      <c r="L1291" s="707"/>
      <c r="M1291" s="707"/>
      <c r="N1291" s="306"/>
    </row>
    <row r="1292" spans="1:65" ht="15.6" customHeight="1">
      <c r="A1292" s="305"/>
      <c r="B1292" s="707"/>
      <c r="C1292" s="707"/>
      <c r="D1292" s="707"/>
      <c r="E1292" s="707"/>
      <c r="F1292" s="707"/>
      <c r="G1292" s="707"/>
      <c r="H1292" s="707"/>
      <c r="I1292" s="707"/>
      <c r="J1292" s="707"/>
      <c r="K1292" s="707"/>
      <c r="L1292" s="707"/>
      <c r="M1292" s="707"/>
      <c r="N1292" s="306"/>
    </row>
    <row r="1293" spans="1:65" ht="16.2">
      <c r="A1293" s="406"/>
      <c r="B1293" s="405"/>
      <c r="C1293" s="142"/>
      <c r="D1293" s="142"/>
      <c r="E1293" s="142"/>
      <c r="F1293" s="142"/>
      <c r="G1293" s="142"/>
      <c r="H1293" s="143"/>
      <c r="I1293" s="143"/>
      <c r="J1293" s="143"/>
      <c r="K1293" s="143"/>
      <c r="L1293" s="143"/>
      <c r="M1293" s="143"/>
      <c r="N1293" s="316"/>
      <c r="BE1293" s="51" t="str">
        <f t="shared" ref="BE1293:BL1293" si="45">BE1163</f>
        <v>IMM</v>
      </c>
      <c r="BF1293" s="51" t="str">
        <f t="shared" si="45"/>
        <v>CLI</v>
      </c>
      <c r="BG1293" s="51" t="str">
        <f t="shared" si="45"/>
        <v>GUN</v>
      </c>
      <c r="BH1293" s="51" t="str">
        <f t="shared" si="45"/>
        <v>ABO</v>
      </c>
      <c r="BI1293" s="51" t="str">
        <f t="shared" si="45"/>
        <v>HEA</v>
      </c>
      <c r="BJ1293" s="51" t="str">
        <f t="shared" si="45"/>
        <v>CRI</v>
      </c>
      <c r="BK1293" s="51" t="str">
        <f t="shared" si="45"/>
        <v>ECO</v>
      </c>
      <c r="BL1293" s="51" t="str">
        <f t="shared" si="45"/>
        <v>RAC</v>
      </c>
      <c r="BM1293" s="49" t="s">
        <v>3</v>
      </c>
    </row>
    <row r="1294" spans="1:65" ht="15.6" customHeight="1">
      <c r="A1294" s="406"/>
      <c r="B1294" s="705" t="str">
        <f>BB1294</f>
        <v>The more you affirm my need to include worthy migrants, the easier to respect your need to stay safe from violent migrants.</v>
      </c>
      <c r="C1294" s="705"/>
      <c r="D1294" s="705"/>
      <c r="E1294" s="705"/>
      <c r="F1294" s="705"/>
      <c r="G1294" s="142"/>
      <c r="H1294" s="144"/>
      <c r="I1294" s="706" t="str">
        <f>BB1296</f>
        <v>The more you affirm my need to stay safe from lawless migrants, the easier to respect your need to include legitimate migrants.</v>
      </c>
      <c r="J1294" s="706"/>
      <c r="K1294" s="706"/>
      <c r="L1294" s="706"/>
      <c r="M1294" s="706"/>
      <c r="N1294" s="316"/>
      <c r="BB1294" s="2" t="str">
        <f t="shared" ref="BB1294:BB1297" si="46">IF($C$1047=BB$1047,BE1294,IF($C$1047=BB$1048,BF1294,IF($C$1047=BB$1049,BG1294,IF($C$1047=BB$1050,BH1294,IF($C$1047=BB$1051,BI1294,IF($C$1047=BB$1052,BJ1294,IF($C$1047=BB$1053,BK1294,IF($C$1047=BB$1054,BL1294,""))))))))</f>
        <v>The more you affirm my need to include worthy migrants, the easier to respect your need to stay safe from violent migrants.</v>
      </c>
      <c r="BD1294" s="140" t="s">
        <v>605</v>
      </c>
      <c r="BE1294" s="2" t="s">
        <v>609</v>
      </c>
      <c r="BF1294" s="2" t="s">
        <v>601</v>
      </c>
      <c r="BG1294" s="2" t="s">
        <v>613</v>
      </c>
      <c r="BH1294" s="2" t="s">
        <v>617</v>
      </c>
      <c r="BI1294" s="2" t="s">
        <v>635</v>
      </c>
      <c r="BJ1294" s="2" t="s">
        <v>623</v>
      </c>
      <c r="BK1294" s="2" t="s">
        <v>627</v>
      </c>
      <c r="BL1294" s="2" t="s">
        <v>631</v>
      </c>
      <c r="BM1294" s="49" t="s">
        <v>3</v>
      </c>
    </row>
    <row r="1295" spans="1:65" ht="15" customHeight="1">
      <c r="A1295" s="406"/>
      <c r="B1295" s="705"/>
      <c r="C1295" s="705"/>
      <c r="D1295" s="705"/>
      <c r="E1295" s="705"/>
      <c r="F1295" s="705"/>
      <c r="G1295" s="142"/>
      <c r="H1295" s="144"/>
      <c r="I1295" s="706"/>
      <c r="J1295" s="706"/>
      <c r="K1295" s="706"/>
      <c r="L1295" s="706"/>
      <c r="M1295" s="706"/>
      <c r="N1295" s="316"/>
      <c r="BB1295" s="2" t="str">
        <f t="shared" si="46"/>
        <v>But the more you insist we all blend in to some melting pot, the less I can serve your need for local or national cohesion.</v>
      </c>
      <c r="BD1295" s="140" t="s">
        <v>606</v>
      </c>
      <c r="BE1295" s="2" t="s">
        <v>610</v>
      </c>
      <c r="BF1295" s="2" t="s">
        <v>602</v>
      </c>
      <c r="BG1295" s="2" t="s">
        <v>614</v>
      </c>
      <c r="BH1295" s="2" t="s">
        <v>618</v>
      </c>
      <c r="BI1295" s="141" t="s">
        <v>621</v>
      </c>
      <c r="BJ1295" s="2" t="s">
        <v>624</v>
      </c>
      <c r="BK1295" s="2" t="s">
        <v>628</v>
      </c>
      <c r="BL1295" s="2" t="s">
        <v>632</v>
      </c>
      <c r="BM1295" s="49" t="s">
        <v>3</v>
      </c>
    </row>
    <row r="1296" spans="1:65" ht="15" customHeight="1">
      <c r="A1296" s="406"/>
      <c r="B1296" s="705"/>
      <c r="C1296" s="705"/>
      <c r="D1296" s="705"/>
      <c r="E1296" s="705"/>
      <c r="F1296" s="705"/>
      <c r="G1296" s="142"/>
      <c r="H1296" s="144"/>
      <c r="I1296" s="706"/>
      <c r="J1296" s="706"/>
      <c r="K1296" s="706"/>
      <c r="L1296" s="706"/>
      <c r="M1296" s="706"/>
      <c r="N1296" s="316"/>
      <c r="BB1296" s="2" t="str">
        <f t="shared" si="46"/>
        <v>The more you affirm my need to stay safe from lawless migrants, the easier to respect your need to include legitimate migrants.</v>
      </c>
      <c r="BD1296" s="140" t="s">
        <v>607</v>
      </c>
      <c r="BE1296" s="2" t="s">
        <v>611</v>
      </c>
      <c r="BF1296" s="2" t="s">
        <v>603</v>
      </c>
      <c r="BG1296" s="2" t="s">
        <v>615</v>
      </c>
      <c r="BH1296" s="2" t="s">
        <v>619</v>
      </c>
      <c r="BI1296" s="2" t="s">
        <v>622</v>
      </c>
      <c r="BJ1296" s="2" t="s">
        <v>625</v>
      </c>
      <c r="BK1296" s="2" t="s">
        <v>629</v>
      </c>
      <c r="BL1296" s="2" t="s">
        <v>633</v>
      </c>
      <c r="BM1296" s="49" t="s">
        <v>3</v>
      </c>
    </row>
    <row r="1297" spans="1:65" ht="15" customHeight="1">
      <c r="A1297" s="406"/>
      <c r="B1297" s="705"/>
      <c r="C1297" s="705"/>
      <c r="D1297" s="705"/>
      <c r="E1297" s="705"/>
      <c r="F1297" s="705"/>
      <c r="G1297" s="142"/>
      <c r="H1297" s="144"/>
      <c r="I1297" s="706"/>
      <c r="J1297" s="706"/>
      <c r="K1297" s="706"/>
      <c r="L1297" s="706"/>
      <c r="M1297" s="706"/>
      <c r="N1297" s="316"/>
      <c r="BB1297" s="2" t="str">
        <f t="shared" si="46"/>
        <v>But the more you insist we compromise our national cohesion, the less I can accept their lack of acculturation.</v>
      </c>
      <c r="BD1297" s="140" t="s">
        <v>608</v>
      </c>
      <c r="BE1297" s="2" t="s">
        <v>612</v>
      </c>
      <c r="BF1297" s="2" t="s">
        <v>604</v>
      </c>
      <c r="BG1297" s="2" t="s">
        <v>616</v>
      </c>
      <c r="BH1297" s="2" t="s">
        <v>620</v>
      </c>
      <c r="BI1297" s="2" t="s">
        <v>636</v>
      </c>
      <c r="BJ1297" s="2" t="s">
        <v>626</v>
      </c>
      <c r="BK1297" s="2" t="s">
        <v>630</v>
      </c>
      <c r="BL1297" s="2" t="s">
        <v>634</v>
      </c>
      <c r="BM1297" s="49" t="s">
        <v>3</v>
      </c>
    </row>
    <row r="1298" spans="1:65" ht="13.8" customHeight="1">
      <c r="A1298" s="406"/>
      <c r="B1298" s="705"/>
      <c r="C1298" s="705"/>
      <c r="D1298" s="705"/>
      <c r="E1298" s="705"/>
      <c r="F1298" s="705"/>
      <c r="G1298" s="142"/>
      <c r="H1298" s="144"/>
      <c r="I1298" s="706"/>
      <c r="J1298" s="706"/>
      <c r="K1298" s="706"/>
      <c r="L1298" s="706"/>
      <c r="M1298" s="706"/>
      <c r="N1298" s="316"/>
    </row>
    <row r="1299" spans="1:65" ht="13.8" customHeight="1">
      <c r="A1299" s="406"/>
      <c r="B1299" s="705"/>
      <c r="C1299" s="705"/>
      <c r="D1299" s="705"/>
      <c r="E1299" s="705"/>
      <c r="F1299" s="705"/>
      <c r="G1299" s="142"/>
      <c r="H1299" s="144"/>
      <c r="I1299" s="706"/>
      <c r="J1299" s="706"/>
      <c r="K1299" s="706"/>
      <c r="L1299" s="706"/>
      <c r="M1299" s="706"/>
      <c r="N1299" s="316"/>
    </row>
    <row r="1300" spans="1:65" ht="13.8" customHeight="1">
      <c r="A1300" s="406"/>
      <c r="B1300" s="705"/>
      <c r="C1300" s="705"/>
      <c r="D1300" s="705"/>
      <c r="E1300" s="705"/>
      <c r="F1300" s="705"/>
      <c r="G1300" s="142"/>
      <c r="H1300" s="144"/>
      <c r="I1300" s="706"/>
      <c r="J1300" s="706"/>
      <c r="K1300" s="706"/>
      <c r="L1300" s="706"/>
      <c r="M1300" s="706"/>
      <c r="N1300" s="316"/>
    </row>
    <row r="1301" spans="1:65" ht="13.8" customHeight="1">
      <c r="A1301" s="406"/>
      <c r="B1301" s="705"/>
      <c r="C1301" s="705"/>
      <c r="D1301" s="705"/>
      <c r="E1301" s="705"/>
      <c r="F1301" s="705"/>
      <c r="G1301" s="142"/>
      <c r="H1301" s="144"/>
      <c r="I1301" s="706"/>
      <c r="J1301" s="706"/>
      <c r="K1301" s="706"/>
      <c r="L1301" s="706"/>
      <c r="M1301" s="706"/>
      <c r="N1301" s="316"/>
      <c r="BE1301" s="171" t="s">
        <v>990</v>
      </c>
    </row>
    <row r="1302" spans="1:65" ht="13.8" customHeight="1">
      <c r="A1302" s="406"/>
      <c r="B1302" s="708"/>
      <c r="C1302" s="708" t="s">
        <v>555</v>
      </c>
      <c r="D1302" s="3"/>
      <c r="E1302" s="3"/>
      <c r="F1302" s="3"/>
      <c r="G1302" s="708"/>
      <c r="H1302" s="709"/>
      <c r="I1302" s="143"/>
      <c r="J1302" s="143"/>
      <c r="K1302" s="143"/>
      <c r="L1302" s="709" t="s">
        <v>554</v>
      </c>
      <c r="M1302" s="143"/>
      <c r="N1302" s="316"/>
      <c r="BE1302" s="171" t="s">
        <v>991</v>
      </c>
    </row>
    <row r="1303" spans="1:65" ht="13.8" customHeight="1">
      <c r="A1303" s="406"/>
      <c r="B1303" s="708"/>
      <c r="C1303" s="708"/>
      <c r="D1303" s="3"/>
      <c r="E1303" s="3"/>
      <c r="F1303" s="3"/>
      <c r="G1303" s="708"/>
      <c r="H1303" s="709"/>
      <c r="I1303" s="143"/>
      <c r="J1303" s="143"/>
      <c r="K1303" s="143"/>
      <c r="L1303" s="709"/>
      <c r="M1303" s="143"/>
      <c r="N1303" s="316"/>
      <c r="BE1303" s="171" t="s">
        <v>989</v>
      </c>
    </row>
    <row r="1304" spans="1:65" ht="13.8" customHeight="1">
      <c r="A1304" s="406"/>
      <c r="B1304" s="708"/>
      <c r="C1304" s="708"/>
      <c r="D1304" s="3"/>
      <c r="E1304" s="3"/>
      <c r="F1304" s="3"/>
      <c r="G1304" s="708"/>
      <c r="H1304" s="709"/>
      <c r="I1304" s="143"/>
      <c r="J1304" s="143"/>
      <c r="K1304" s="143"/>
      <c r="L1304" s="709"/>
      <c r="M1304" s="143"/>
      <c r="N1304" s="316"/>
      <c r="BE1304" s="171" t="s">
        <v>992</v>
      </c>
    </row>
    <row r="1305" spans="1:65" ht="13.8" customHeight="1">
      <c r="A1305" s="406"/>
      <c r="B1305" s="708"/>
      <c r="C1305" s="708"/>
      <c r="D1305" s="3"/>
      <c r="E1305" s="3"/>
      <c r="F1305" s="3"/>
      <c r="G1305" s="708"/>
      <c r="H1305" s="709"/>
      <c r="I1305" s="143"/>
      <c r="J1305" s="143"/>
      <c r="K1305" s="143"/>
      <c r="L1305" s="709"/>
      <c r="M1305" s="143"/>
      <c r="N1305" s="316"/>
      <c r="BE1305" s="171" t="s">
        <v>993</v>
      </c>
    </row>
    <row r="1306" spans="1:65" ht="13.8" customHeight="1">
      <c r="A1306" s="406"/>
      <c r="B1306" s="708"/>
      <c r="C1306" s="708"/>
      <c r="D1306" s="3"/>
      <c r="E1306" s="3"/>
      <c r="F1306" s="3"/>
      <c r="G1306" s="708"/>
      <c r="H1306" s="709"/>
      <c r="I1306" s="143"/>
      <c r="J1306" s="143"/>
      <c r="K1306" s="143"/>
      <c r="L1306" s="709"/>
      <c r="M1306" s="143"/>
      <c r="N1306" s="316"/>
    </row>
    <row r="1307" spans="1:65" ht="13.8" customHeight="1">
      <c r="A1307" s="406"/>
      <c r="B1307" s="705" t="str">
        <f>BB1295</f>
        <v>But the more you insist we all blend in to some melting pot, the less I can serve your need for local or national cohesion.</v>
      </c>
      <c r="C1307" s="705"/>
      <c r="D1307" s="705"/>
      <c r="E1307" s="705"/>
      <c r="F1307" s="705"/>
      <c r="G1307" s="142"/>
      <c r="H1307" s="144"/>
      <c r="I1307" s="706" t="str">
        <f>BB1297</f>
        <v>But the more you insist we compromise our national cohesion, the less I can accept their lack of acculturation.</v>
      </c>
      <c r="J1307" s="706"/>
      <c r="K1307" s="706"/>
      <c r="L1307" s="706"/>
      <c r="M1307" s="706"/>
      <c r="N1307" s="316"/>
      <c r="BF1307" s="39" t="str">
        <f>IF(B1233=BB1047,BF1047,IF(B1233=BB1048,BF1048,IF(B1233=BB1049,BF1049,IF(B1233=BB1050,BF1050,IF(B1233=BB1051,BF1051,IF(B1233=BB1052,BF1052,IF(B1233=BB1053,BF1053,IF(B1233=BB1054,BF1054,IF(B1233=0,"",IF(B1233="",""))))))))))</f>
        <v>immigration</v>
      </c>
    </row>
    <row r="1308" spans="1:65" ht="13.8" customHeight="1">
      <c r="A1308" s="406"/>
      <c r="B1308" s="705"/>
      <c r="C1308" s="705"/>
      <c r="D1308" s="705"/>
      <c r="E1308" s="705"/>
      <c r="F1308" s="705"/>
      <c r="G1308" s="142"/>
      <c r="H1308" s="144"/>
      <c r="I1308" s="706"/>
      <c r="J1308" s="706"/>
      <c r="K1308" s="706"/>
      <c r="L1308" s="706"/>
      <c r="M1308" s="706"/>
      <c r="N1308" s="316"/>
      <c r="BC1308" s="2" t="str">
        <f>IF(OR(B1233=0,B1233=""),"",CONCATENATE(BE1308,BF1308,BG1308))</f>
        <v>This wording helps me relate better to both sides of immigration politics.</v>
      </c>
      <c r="BE1308" s="2" t="s">
        <v>983</v>
      </c>
      <c r="BF1308" s="2" t="str">
        <f>IF(BF$1307="","divisive",BF$1307)</f>
        <v>immigration</v>
      </c>
      <c r="BG1308" s="2" t="s">
        <v>984</v>
      </c>
    </row>
    <row r="1309" spans="1:65" ht="13.8" customHeight="1">
      <c r="A1309" s="406"/>
      <c r="B1309" s="705"/>
      <c r="C1309" s="705"/>
      <c r="D1309" s="705"/>
      <c r="E1309" s="705"/>
      <c r="F1309" s="705"/>
      <c r="G1309" s="142"/>
      <c r="H1309" s="144"/>
      <c r="I1309" s="706"/>
      <c r="J1309" s="706"/>
      <c r="K1309" s="706"/>
      <c r="L1309" s="706"/>
      <c r="M1309" s="706"/>
      <c r="N1309" s="316"/>
      <c r="BC1309" s="2" t="str">
        <f>IF(OR(B1233=0,B1233=""),"",CONCATENATE(BE1309,BF1309,BG1309))</f>
        <v>Now I can better understand immigration politics' competing priorities.</v>
      </c>
      <c r="BE1309" s="2" t="s">
        <v>985</v>
      </c>
      <c r="BF1309" s="2" t="str">
        <f>BF1308</f>
        <v>immigration</v>
      </c>
      <c r="BG1309" s="2" t="s">
        <v>988</v>
      </c>
    </row>
    <row r="1310" spans="1:65" ht="13.8" customHeight="1">
      <c r="A1310" s="406"/>
      <c r="B1310" s="705"/>
      <c r="C1310" s="705"/>
      <c r="D1310" s="705"/>
      <c r="E1310" s="705"/>
      <c r="F1310" s="705"/>
      <c r="G1310" s="142"/>
      <c r="H1310" s="144"/>
      <c r="I1310" s="706"/>
      <c r="J1310" s="706"/>
      <c r="K1310" s="706"/>
      <c r="L1310" s="706"/>
      <c r="M1310" s="706"/>
      <c r="N1310" s="316"/>
      <c r="BC1310" s="2" t="str">
        <f>IF(OR(B1233=0,B1233=""),"",CONCATENATE(BE1310,BF1310,BG1310))</f>
        <v>This wording helps me let go of trusted immigration generalizations.</v>
      </c>
      <c r="BE1310" s="2" t="s">
        <v>986</v>
      </c>
      <c r="BF1310" s="2" t="str">
        <f>IF(BF$1307="","hateful",BF$1307)</f>
        <v>immigration</v>
      </c>
      <c r="BG1310" s="2" t="s">
        <v>987</v>
      </c>
    </row>
    <row r="1311" spans="1:65" ht="13.8" customHeight="1">
      <c r="A1311" s="406"/>
      <c r="B1311" s="705"/>
      <c r="C1311" s="705"/>
      <c r="D1311" s="705"/>
      <c r="E1311" s="705"/>
      <c r="F1311" s="705"/>
      <c r="G1311" s="142"/>
      <c r="H1311" s="144"/>
      <c r="I1311" s="706"/>
      <c r="J1311" s="706"/>
      <c r="K1311" s="706"/>
      <c r="L1311" s="706"/>
      <c r="M1311" s="706"/>
      <c r="N1311" s="316"/>
    </row>
    <row r="1312" spans="1:65" ht="13.8" customHeight="1">
      <c r="A1312" s="406"/>
      <c r="B1312" s="705"/>
      <c r="C1312" s="705"/>
      <c r="D1312" s="705"/>
      <c r="E1312" s="705"/>
      <c r="F1312" s="705"/>
      <c r="G1312" s="142"/>
      <c r="H1312" s="144"/>
      <c r="I1312" s="706"/>
      <c r="J1312" s="706"/>
      <c r="K1312" s="706"/>
      <c r="L1312" s="706"/>
      <c r="M1312" s="706"/>
      <c r="N1312" s="316"/>
    </row>
    <row r="1313" spans="1:63" ht="13.8" customHeight="1">
      <c r="A1313" s="406"/>
      <c r="B1313" s="705"/>
      <c r="C1313" s="705"/>
      <c r="D1313" s="705"/>
      <c r="E1313" s="705"/>
      <c r="F1313" s="705"/>
      <c r="G1313" s="142"/>
      <c r="H1313" s="144"/>
      <c r="I1313" s="706"/>
      <c r="J1313" s="706"/>
      <c r="K1313" s="706"/>
      <c r="L1313" s="706"/>
      <c r="M1313" s="706"/>
      <c r="N1313" s="316"/>
    </row>
    <row r="1314" spans="1:63" ht="13.8" customHeight="1">
      <c r="A1314" s="406"/>
      <c r="B1314" s="705"/>
      <c r="C1314" s="705"/>
      <c r="D1314" s="705"/>
      <c r="E1314" s="705"/>
      <c r="F1314" s="705"/>
      <c r="G1314" s="142"/>
      <c r="H1314" s="144"/>
      <c r="I1314" s="706"/>
      <c r="J1314" s="706"/>
      <c r="K1314" s="706"/>
      <c r="L1314" s="706"/>
      <c r="M1314" s="706"/>
      <c r="N1314" s="316"/>
      <c r="BG1314" s="2" t="s">
        <v>995</v>
      </c>
      <c r="BH1314" s="2" t="s">
        <v>721</v>
      </c>
      <c r="BI1314" s="2" t="s">
        <v>1004</v>
      </c>
      <c r="BJ1314" s="2" t="s">
        <v>723</v>
      </c>
      <c r="BK1314" s="2" t="s">
        <v>994</v>
      </c>
    </row>
    <row r="1315" spans="1:63">
      <c r="A1315" s="406"/>
      <c r="B1315" s="142"/>
      <c r="C1315" s="142"/>
      <c r="D1315" s="142"/>
      <c r="E1315" s="142"/>
      <c r="F1315" s="142"/>
      <c r="G1315" s="142"/>
      <c r="H1315" s="143"/>
      <c r="I1315" s="143"/>
      <c r="J1315" s="143"/>
      <c r="K1315" s="143"/>
      <c r="L1315" s="143"/>
      <c r="M1315" s="143"/>
      <c r="N1315" s="306"/>
      <c r="BF1315" s="2">
        <v>15</v>
      </c>
      <c r="BG1315" s="2">
        <f>BF1315-3</f>
        <v>12</v>
      </c>
      <c r="BH1315" s="2">
        <f t="shared" ref="BH1315:BK1315" si="47">BG1315-3</f>
        <v>9</v>
      </c>
      <c r="BI1315" s="2">
        <f t="shared" si="47"/>
        <v>6</v>
      </c>
      <c r="BJ1315" s="2">
        <f t="shared" si="47"/>
        <v>3</v>
      </c>
      <c r="BK1315" s="2">
        <f t="shared" si="47"/>
        <v>0</v>
      </c>
    </row>
    <row r="1316" spans="1:63" ht="16.95" customHeight="1" thickBot="1">
      <c r="A1316" s="305"/>
      <c r="B1316" s="25"/>
      <c r="C1316" s="25"/>
      <c r="D1316" s="25"/>
      <c r="E1316" s="25"/>
      <c r="F1316" s="25"/>
      <c r="G1316" s="25"/>
      <c r="H1316" s="25"/>
      <c r="I1316" s="25"/>
      <c r="J1316" s="25"/>
      <c r="K1316" s="25"/>
      <c r="L1316" s="25"/>
      <c r="M1316" s="25"/>
      <c r="N1316" s="306"/>
    </row>
    <row r="1317" spans="1:63" ht="16.95" customHeight="1">
      <c r="A1317" s="305"/>
      <c r="B1317" s="710" t="str">
        <f>BC1308</f>
        <v>This wording helps me relate better to both sides of immigration politics.</v>
      </c>
      <c r="C1317" s="710"/>
      <c r="D1317" s="710"/>
      <c r="E1317" s="710"/>
      <c r="F1317" s="710"/>
      <c r="G1317" s="710"/>
      <c r="H1317" s="711"/>
      <c r="I1317" s="712"/>
      <c r="J1317" s="713"/>
      <c r="K1317" s="713"/>
      <c r="L1317" s="713"/>
      <c r="M1317" s="714"/>
      <c r="N1317" s="306"/>
      <c r="BE1317" s="2">
        <f>IF(I1317=BE$1301,5,IF(I1317=BE$1302,4,IF(I1317=BE$1303,3,IF(I1317=BE$1304,2,IF(I1317=BE$1305,1,0)))))</f>
        <v>0</v>
      </c>
    </row>
    <row r="1318" spans="1:63" ht="16.95" customHeight="1" thickBot="1">
      <c r="A1318" s="305"/>
      <c r="B1318" s="710"/>
      <c r="C1318" s="710"/>
      <c r="D1318" s="710"/>
      <c r="E1318" s="710"/>
      <c r="F1318" s="710"/>
      <c r="G1318" s="710"/>
      <c r="H1318" s="711"/>
      <c r="I1318" s="715"/>
      <c r="J1318" s="716"/>
      <c r="K1318" s="716"/>
      <c r="L1318" s="716"/>
      <c r="M1318" s="717"/>
      <c r="N1318" s="306"/>
      <c r="BE1318" s="2">
        <f>IF(I1319=BE$1301,5,IF(I1319=BE$1302,4,IF(I1319=BE$1303,3,IF(I1319=BE$1304,2,IF(I1319=BE$1305,1,0)))))</f>
        <v>0</v>
      </c>
    </row>
    <row r="1319" spans="1:63" ht="16.95" customHeight="1">
      <c r="A1319" s="305"/>
      <c r="B1319" s="710" t="str">
        <f>BC1309</f>
        <v>Now I can better understand immigration politics' competing priorities.</v>
      </c>
      <c r="C1319" s="710"/>
      <c r="D1319" s="710"/>
      <c r="E1319" s="710"/>
      <c r="F1319" s="710"/>
      <c r="G1319" s="710"/>
      <c r="H1319" s="711"/>
      <c r="I1319" s="712"/>
      <c r="J1319" s="713"/>
      <c r="K1319" s="713"/>
      <c r="L1319" s="713"/>
      <c r="M1319" s="714"/>
      <c r="N1319" s="306"/>
      <c r="BE1319" s="2">
        <f>IF(I1321=BE$1301,5,IF(I1321=BE$1302,4,IF(I1321=BE$1303,3,IF(I1321=BE$1304,2,IF(I1321=BE$1305,1,0)))))</f>
        <v>0</v>
      </c>
    </row>
    <row r="1320" spans="1:63" ht="16.95" customHeight="1" thickBot="1">
      <c r="A1320" s="305"/>
      <c r="B1320" s="710"/>
      <c r="C1320" s="710"/>
      <c r="D1320" s="710"/>
      <c r="E1320" s="710"/>
      <c r="F1320" s="710"/>
      <c r="G1320" s="710"/>
      <c r="H1320" s="711"/>
      <c r="I1320" s="715"/>
      <c r="J1320" s="716"/>
      <c r="K1320" s="716"/>
      <c r="L1320" s="716"/>
      <c r="M1320" s="717"/>
      <c r="N1320" s="306"/>
      <c r="BE1320" s="39">
        <f>SUM(BE1317:BE1319)</f>
        <v>0</v>
      </c>
    </row>
    <row r="1321" spans="1:63" ht="16.95" customHeight="1">
      <c r="A1321" s="305"/>
      <c r="B1321" s="710" t="str">
        <f>BC1310</f>
        <v>This wording helps me let go of trusted immigration generalizations.</v>
      </c>
      <c r="C1321" s="710"/>
      <c r="D1321" s="710"/>
      <c r="E1321" s="710"/>
      <c r="F1321" s="710"/>
      <c r="G1321" s="710"/>
      <c r="H1321" s="711"/>
      <c r="I1321" s="712"/>
      <c r="J1321" s="713"/>
      <c r="K1321" s="713"/>
      <c r="L1321" s="713"/>
      <c r="M1321" s="714"/>
      <c r="N1321" s="306"/>
      <c r="BE1321" s="39" t="str">
        <f>IF(AND(BE1320&gt;=BK1315,BE1320&lt;BJ1315),BK1314,IF(AND(BE1320&gt;=BJ1315,BE1320&lt;BI1315),BJ1314,IF(AND(BE1320&gt;=BI1315,BE1320&lt;BH1315),BI1314,IF(AND(BE1320&gt;=BH1315,BE1320&lt;BG1315),BH1314,IF(AND(BE1320&gt;=BG1315,BE1320&lt;=BF1315),BG1314)))))</f>
        <v>low</v>
      </c>
    </row>
    <row r="1322" spans="1:63" ht="16.95" customHeight="1" thickBot="1">
      <c r="A1322" s="305"/>
      <c r="B1322" s="710"/>
      <c r="C1322" s="710"/>
      <c r="D1322" s="710"/>
      <c r="E1322" s="710"/>
      <c r="F1322" s="710"/>
      <c r="G1322" s="710"/>
      <c r="H1322" s="711"/>
      <c r="I1322" s="715"/>
      <c r="J1322" s="716"/>
      <c r="K1322" s="716"/>
      <c r="L1322" s="716"/>
      <c r="M1322" s="717"/>
      <c r="N1322" s="306"/>
    </row>
    <row r="1323" spans="1:63" ht="10.050000000000001" customHeight="1">
      <c r="A1323" s="305"/>
      <c r="B1323" s="25"/>
      <c r="C1323" s="25"/>
      <c r="D1323" s="25"/>
      <c r="E1323" s="25"/>
      <c r="F1323" s="25"/>
      <c r="G1323" s="25"/>
      <c r="H1323" s="25"/>
      <c r="I1323" s="25"/>
      <c r="J1323" s="25"/>
      <c r="K1323" s="25"/>
      <c r="L1323" s="25"/>
      <c r="M1323" s="25"/>
      <c r="N1323" s="306"/>
      <c r="BC1323" s="2" t="str">
        <f>IF(BE1317=0,"",CONCATENATE(BE1323,BF1323,BG1323,BH1323,BI1323,BJ1323))</f>
        <v/>
      </c>
      <c r="BE1323" s="2" t="s">
        <v>1005</v>
      </c>
      <c r="BF1323" s="2" t="str">
        <f>BE1321</f>
        <v>low</v>
      </c>
      <c r="BG1323" s="2" t="s">
        <v>1012</v>
      </c>
      <c r="BH1323" s="2" t="s">
        <v>1013</v>
      </c>
      <c r="BI1323" s="2" t="str">
        <f>IF($B$1233="","",$BF$1307)</f>
        <v>immigration</v>
      </c>
      <c r="BJ1323" s="2" t="s">
        <v>1014</v>
      </c>
    </row>
    <row r="1324" spans="1:63" ht="13.8" customHeight="1">
      <c r="A1324" s="305"/>
      <c r="B1324" s="718" t="str">
        <f>BC1329</f>
        <v>Are you ready to escape the clutches of overgeneralizing immigration politics? After choosing an issue, select above how well you can agree with these radically different approaches to immigration politics. Replace being led with taking the lead.</v>
      </c>
      <c r="C1324" s="718"/>
      <c r="D1324" s="718"/>
      <c r="E1324" s="718"/>
      <c r="F1324" s="718"/>
      <c r="G1324" s="718"/>
      <c r="H1324" s="718"/>
      <c r="I1324" s="718"/>
      <c r="J1324" s="718"/>
      <c r="K1324" s="718"/>
      <c r="L1324" s="718"/>
      <c r="M1324" s="718"/>
      <c r="N1324" s="306"/>
      <c r="BC1324" s="2" t="str">
        <f>IF(BE1318=0,"",CONCATENATE(BE1324,BF1324,BG1324))</f>
        <v/>
      </c>
      <c r="BE1324" s="2" t="s">
        <v>1010</v>
      </c>
      <c r="BF1324" s="2" t="str">
        <f>IF($B$1233="","",$BF$1307)</f>
        <v>immigration</v>
      </c>
      <c r="BG1324" s="2" t="s">
        <v>1006</v>
      </c>
    </row>
    <row r="1325" spans="1:63" ht="13.8" customHeight="1">
      <c r="A1325" s="305"/>
      <c r="B1325" s="718"/>
      <c r="C1325" s="718"/>
      <c r="D1325" s="718"/>
      <c r="E1325" s="718"/>
      <c r="F1325" s="718"/>
      <c r="G1325" s="718"/>
      <c r="H1325" s="718"/>
      <c r="I1325" s="718"/>
      <c r="J1325" s="718"/>
      <c r="K1325" s="718"/>
      <c r="L1325" s="718"/>
      <c r="M1325" s="718"/>
      <c r="N1325" s="306"/>
      <c r="BC1325" s="2" t="str">
        <f>IF(BE1319=0,"",CONCATENATE(BE1325,BF1325,BG1325,BH1325,BI1325,BJ1325))</f>
        <v/>
      </c>
      <c r="BE1325" s="2" t="s">
        <v>1011</v>
      </c>
      <c r="BF1325" s="2" t="str">
        <f>IF($B$1233="","",$BF$1307)</f>
        <v>immigration</v>
      </c>
      <c r="BG1325" s="2" t="s">
        <v>1007</v>
      </c>
      <c r="BH1325" s="2" t="str">
        <f>IF($B$1233="","",$BF$1307)</f>
        <v>immigration</v>
      </c>
      <c r="BI1325" s="2" t="s">
        <v>1008</v>
      </c>
      <c r="BJ1325" s="2" t="s">
        <v>1009</v>
      </c>
    </row>
    <row r="1326" spans="1:63" ht="13.8" customHeight="1">
      <c r="A1326" s="305"/>
      <c r="B1326" s="718"/>
      <c r="C1326" s="718"/>
      <c r="D1326" s="718"/>
      <c r="E1326" s="718"/>
      <c r="F1326" s="718"/>
      <c r="G1326" s="718"/>
      <c r="H1326" s="718"/>
      <c r="I1326" s="718"/>
      <c r="J1326" s="718"/>
      <c r="K1326" s="718"/>
      <c r="L1326" s="718"/>
      <c r="M1326" s="718"/>
      <c r="N1326" s="306"/>
      <c r="BC1326" s="2" t="str">
        <f>CONCATENATE(BE1326,BF1326,BG1326,BH1326,BI1326)</f>
        <v>Are you ready to escape the clutches of overgeneralizing immigration politics? After choosing an issue, select above how well you can agree with these radically different approaches to immigration politics. Replace being led with taking the lead.</v>
      </c>
      <c r="BE1326" s="2" t="s">
        <v>1015</v>
      </c>
      <c r="BF1326" s="2" t="str">
        <f>IF($B$1233="","",$BF$1307)</f>
        <v>immigration</v>
      </c>
      <c r="BG1326" s="2" t="s">
        <v>1017</v>
      </c>
      <c r="BH1326" s="2" t="str">
        <f>IF($B$1233="","",$BF$1307)</f>
        <v>immigration</v>
      </c>
      <c r="BI1326" s="2" t="s">
        <v>1016</v>
      </c>
    </row>
    <row r="1327" spans="1:63" ht="13.8" customHeight="1">
      <c r="A1327" s="305"/>
      <c r="B1327" s="718"/>
      <c r="C1327" s="718"/>
      <c r="D1327" s="718"/>
      <c r="E1327" s="718"/>
      <c r="F1327" s="718"/>
      <c r="G1327" s="718"/>
      <c r="H1327" s="718"/>
      <c r="I1327" s="718"/>
      <c r="J1327" s="718"/>
      <c r="K1327" s="718"/>
      <c r="L1327" s="718"/>
      <c r="M1327" s="718"/>
      <c r="N1327" s="306"/>
      <c r="BC1327" s="2" t="str">
        <f>CONCATENATE(BC1323,BC1324,BC1325)</f>
        <v/>
      </c>
    </row>
    <row r="1328" spans="1:63" ht="13.8" customHeight="1">
      <c r="A1328" s="305"/>
      <c r="B1328" s="718"/>
      <c r="C1328" s="718"/>
      <c r="D1328" s="718"/>
      <c r="E1328" s="718"/>
      <c r="F1328" s="718"/>
      <c r="G1328" s="718"/>
      <c r="H1328" s="718"/>
      <c r="I1328" s="718"/>
      <c r="J1328" s="718"/>
      <c r="K1328" s="718"/>
      <c r="L1328" s="718"/>
      <c r="M1328" s="718"/>
      <c r="N1328" s="306"/>
    </row>
    <row r="1329" spans="1:69" ht="13.8" customHeight="1">
      <c r="A1329" s="305"/>
      <c r="B1329" s="718"/>
      <c r="C1329" s="718"/>
      <c r="D1329" s="718"/>
      <c r="E1329" s="718"/>
      <c r="F1329" s="718"/>
      <c r="G1329" s="718"/>
      <c r="H1329" s="718"/>
      <c r="I1329" s="718"/>
      <c r="J1329" s="718"/>
      <c r="K1329" s="718"/>
      <c r="L1329" s="718"/>
      <c r="M1329" s="718"/>
      <c r="N1329" s="306"/>
      <c r="BC1329" s="2" t="str">
        <f>IF(BE1320=0,BC1326,BC1327)</f>
        <v>Are you ready to escape the clutches of overgeneralizing immigration politics? After choosing an issue, select above how well you can agree with these radically different approaches to immigration politics. Replace being led with taking the lead.</v>
      </c>
    </row>
    <row r="1330" spans="1:69" ht="4.95" customHeight="1">
      <c r="A1330" s="307"/>
      <c r="B1330" s="314"/>
      <c r="C1330" s="314"/>
      <c r="D1330" s="314"/>
      <c r="E1330" s="314"/>
      <c r="F1330" s="314"/>
      <c r="G1330" s="314"/>
      <c r="H1330" s="314"/>
      <c r="I1330" s="314"/>
      <c r="J1330" s="314"/>
      <c r="K1330" s="314"/>
      <c r="L1330" s="314"/>
      <c r="M1330" s="314"/>
      <c r="N1330" s="309"/>
    </row>
    <row r="1331" spans="1:69" ht="30" customHeight="1">
      <c r="A1331" s="301" t="s">
        <v>1158</v>
      </c>
      <c r="B1331" s="774" t="s">
        <v>776</v>
      </c>
      <c r="C1331" s="774"/>
      <c r="D1331" s="774"/>
      <c r="E1331" s="774"/>
      <c r="F1331" s="774"/>
      <c r="G1331" s="774"/>
      <c r="H1331" s="774"/>
      <c r="I1331" s="774"/>
      <c r="J1331" s="774"/>
      <c r="K1331" s="774"/>
      <c r="L1331" s="302"/>
      <c r="M1331" s="303"/>
      <c r="N1331" s="304" t="s">
        <v>1159</v>
      </c>
    </row>
    <row r="1332" spans="1:69">
      <c r="A1332" s="305"/>
      <c r="B1332" s="25"/>
      <c r="C1332" s="25"/>
      <c r="D1332" s="25"/>
      <c r="E1332" s="25"/>
      <c r="F1332" s="25"/>
      <c r="G1332" s="25"/>
      <c r="H1332" s="25"/>
      <c r="I1332" s="25"/>
      <c r="J1332" s="25"/>
      <c r="K1332" s="25"/>
      <c r="L1332" s="25"/>
      <c r="M1332" s="25"/>
      <c r="N1332" s="306"/>
    </row>
    <row r="1333" spans="1:69">
      <c r="A1333" s="305"/>
      <c r="B1333" s="25"/>
      <c r="C1333" s="25"/>
      <c r="D1333" s="25"/>
      <c r="E1333" s="25"/>
      <c r="F1333" s="25"/>
      <c r="G1333" s="25"/>
      <c r="H1333" s="25"/>
      <c r="I1333" s="25"/>
      <c r="J1333" s="25"/>
      <c r="K1333" s="25"/>
      <c r="L1333" s="25"/>
      <c r="M1333" s="25"/>
      <c r="N1333" s="306"/>
    </row>
    <row r="1334" spans="1:69">
      <c r="A1334" s="305"/>
      <c r="B1334" s="25"/>
      <c r="C1334" s="25"/>
      <c r="D1334" s="25"/>
      <c r="E1334" s="25"/>
      <c r="F1334" s="25"/>
      <c r="G1334" s="25"/>
      <c r="H1334" s="25"/>
      <c r="I1334" s="25"/>
      <c r="J1334" s="25"/>
      <c r="K1334" s="25"/>
      <c r="L1334" s="25"/>
      <c r="M1334" s="25"/>
      <c r="N1334" s="306"/>
    </row>
    <row r="1335" spans="1:69" ht="15.6">
      <c r="A1335" s="305"/>
      <c r="B1335" s="25"/>
      <c r="C1335" s="25"/>
      <c r="D1335" s="25"/>
      <c r="E1335" s="25"/>
      <c r="F1335" s="25"/>
      <c r="G1335" s="25"/>
      <c r="H1335" s="311" t="s">
        <v>782</v>
      </c>
      <c r="I1335" s="25"/>
      <c r="J1335" s="25"/>
      <c r="K1335" s="25"/>
      <c r="L1335" s="25"/>
      <c r="M1335" s="25"/>
      <c r="N1335" s="306"/>
    </row>
    <row r="1336" spans="1:69">
      <c r="A1336" s="305"/>
      <c r="B1336" s="25"/>
      <c r="C1336" s="25"/>
      <c r="D1336" s="25"/>
      <c r="E1336" s="25"/>
      <c r="F1336" s="25"/>
      <c r="G1336" s="25"/>
      <c r="H1336" s="25"/>
      <c r="I1336" s="25"/>
      <c r="J1336" s="25"/>
      <c r="K1336" s="25"/>
      <c r="L1336" s="25"/>
      <c r="M1336" s="25"/>
      <c r="N1336" s="306"/>
    </row>
    <row r="1337" spans="1:69">
      <c r="A1337" s="305"/>
      <c r="B1337" s="25"/>
      <c r="C1337" s="25"/>
      <c r="D1337" s="25"/>
      <c r="E1337" s="25"/>
      <c r="F1337" s="25"/>
      <c r="G1337" s="25"/>
      <c r="H1337" s="312">
        <v>1</v>
      </c>
      <c r="I1337" s="684" t="str">
        <f>IF(B$1233="",BM1337,BE1337)</f>
        <v>The less aware of other’s needs impacted by IMMIGRATION, the more you rely on constricting laws about IMMIGRATION.</v>
      </c>
      <c r="J1337" s="684"/>
      <c r="K1337" s="684"/>
      <c r="L1337" s="684"/>
      <c r="M1337" s="684"/>
      <c r="N1337" s="306"/>
      <c r="BD1337" s="2">
        <v>1</v>
      </c>
      <c r="BE1337" s="39" t="str">
        <f>CONCATENATE(BG1337,BH1337,BI1337,BJ1337,".")</f>
        <v>The less aware of other’s needs impacted by IMMIGRATION, the more you rely on constricting laws about IMMIGRATION.</v>
      </c>
      <c r="BF1337" s="49" t="s">
        <v>3</v>
      </c>
      <c r="BG1337" s="2" t="s">
        <v>793</v>
      </c>
      <c r="BH1337" s="2" t="str">
        <f>IF(OR($B$1233=0,$B$1233=""),"a politicized issue",$B$1233)</f>
        <v>IMMIGRATION</v>
      </c>
      <c r="BI1337" s="2" t="s">
        <v>783</v>
      </c>
      <c r="BJ1337" s="2" t="str">
        <f>BH1337</f>
        <v>IMMIGRATION</v>
      </c>
      <c r="BM1337" s="2" t="str">
        <f>CONCATENATE(BN1337,BO1337,BP1337,BQ1337)</f>
        <v>The less aware of other's needs impacted by a politial issue, the more you rely on constricting laws for that issue.</v>
      </c>
      <c r="BN1337" s="2" t="s">
        <v>788</v>
      </c>
      <c r="BO1337" s="2" t="s">
        <v>817</v>
      </c>
      <c r="BP1337" s="2" t="s">
        <v>810</v>
      </c>
      <c r="BQ1337" s="2" t="s">
        <v>809</v>
      </c>
    </row>
    <row r="1338" spans="1:69">
      <c r="A1338" s="305"/>
      <c r="B1338" s="25"/>
      <c r="C1338" s="25"/>
      <c r="D1338" s="25"/>
      <c r="E1338" s="25"/>
      <c r="F1338" s="25"/>
      <c r="G1338" s="25"/>
      <c r="H1338" s="25"/>
      <c r="I1338" s="684"/>
      <c r="J1338" s="684"/>
      <c r="K1338" s="684"/>
      <c r="L1338" s="684"/>
      <c r="M1338" s="684"/>
      <c r="N1338" s="306"/>
    </row>
    <row r="1339" spans="1:69">
      <c r="A1339" s="305"/>
      <c r="B1339" s="25"/>
      <c r="C1339" s="25"/>
      <c r="D1339" s="25"/>
      <c r="E1339" s="25"/>
      <c r="F1339" s="25"/>
      <c r="G1339" s="25"/>
      <c r="H1339" s="25"/>
      <c r="I1339" s="684"/>
      <c r="J1339" s="684"/>
      <c r="K1339" s="684"/>
      <c r="L1339" s="684"/>
      <c r="M1339" s="684"/>
      <c r="N1339" s="306"/>
    </row>
    <row r="1340" spans="1:69">
      <c r="A1340" s="305"/>
      <c r="B1340" s="25"/>
      <c r="C1340" s="25"/>
      <c r="D1340" s="25"/>
      <c r="E1340" s="25"/>
      <c r="F1340" s="25"/>
      <c r="G1340" s="25"/>
      <c r="H1340" s="25"/>
      <c r="I1340" s="684"/>
      <c r="J1340" s="684"/>
      <c r="K1340" s="684"/>
      <c r="L1340" s="684"/>
      <c r="M1340" s="684"/>
      <c r="N1340" s="306"/>
    </row>
    <row r="1341" spans="1:69">
      <c r="A1341" s="305"/>
      <c r="B1341" s="25"/>
      <c r="C1341" s="25"/>
      <c r="D1341" s="25"/>
      <c r="E1341" s="25"/>
      <c r="F1341" s="25"/>
      <c r="G1341" s="25"/>
      <c r="H1341" s="312">
        <v>2</v>
      </c>
      <c r="I1341" s="684" t="str">
        <f>IF(B$1233="",BM1341,BE1341)</f>
        <v>The more you rely on laws about IMMIGRATION, the less you engage others impacted by IMMIGRATION.</v>
      </c>
      <c r="J1341" s="684"/>
      <c r="K1341" s="684"/>
      <c r="L1341" s="684"/>
      <c r="M1341" s="684"/>
      <c r="N1341" s="306"/>
      <c r="BD1341" s="2">
        <v>2</v>
      </c>
      <c r="BE1341" s="39" t="str">
        <f>CONCATENATE(BG1341,BH1341,BI1341,BJ1341,BK1341,".")</f>
        <v>The more you rely on laws about IMMIGRATION, the less you engage others impacted by IMMIGRATION.</v>
      </c>
      <c r="BF1341" s="49" t="s">
        <v>3</v>
      </c>
      <c r="BG1341" s="2" t="s">
        <v>784</v>
      </c>
      <c r="BH1341" s="2" t="str">
        <f>BH1337</f>
        <v>IMMIGRATION</v>
      </c>
      <c r="BI1341" s="2" t="s">
        <v>785</v>
      </c>
      <c r="BJ1341" s="2" t="str">
        <f>BH1341</f>
        <v>IMMIGRATION</v>
      </c>
      <c r="BM1341" s="2" t="str">
        <f t="shared" ref="BM1341" si="48">CONCATENATE(BN1341,BO1341,BP1341,BQ1341)</f>
        <v>The more you rely on laws for that political issue, the less you engage others impacted by that particular issue.</v>
      </c>
      <c r="BN1341" s="2" t="s">
        <v>728</v>
      </c>
      <c r="BO1341" s="2" t="s">
        <v>811</v>
      </c>
      <c r="BP1341" s="2" t="s">
        <v>814</v>
      </c>
      <c r="BQ1341" s="2" t="s">
        <v>818</v>
      </c>
    </row>
    <row r="1342" spans="1:69">
      <c r="A1342" s="305"/>
      <c r="B1342" s="25"/>
      <c r="C1342" s="25"/>
      <c r="D1342" s="25"/>
      <c r="E1342" s="25"/>
      <c r="F1342" s="25"/>
      <c r="G1342" s="25"/>
      <c r="H1342" s="313"/>
      <c r="I1342" s="684"/>
      <c r="J1342" s="684"/>
      <c r="K1342" s="684"/>
      <c r="L1342" s="684"/>
      <c r="M1342" s="684"/>
      <c r="N1342" s="306"/>
    </row>
    <row r="1343" spans="1:69">
      <c r="A1343" s="305"/>
      <c r="B1343" s="25"/>
      <c r="C1343" s="25"/>
      <c r="D1343" s="25"/>
      <c r="E1343" s="25"/>
      <c r="F1343" s="25"/>
      <c r="G1343" s="25"/>
      <c r="H1343" s="312"/>
      <c r="I1343" s="684"/>
      <c r="J1343" s="684"/>
      <c r="K1343" s="684"/>
      <c r="L1343" s="684"/>
      <c r="M1343" s="684"/>
      <c r="N1343" s="306"/>
    </row>
    <row r="1344" spans="1:69">
      <c r="A1344" s="305"/>
      <c r="B1344" s="25"/>
      <c r="C1344" s="25"/>
      <c r="D1344" s="25"/>
      <c r="E1344" s="25"/>
      <c r="F1344" s="25"/>
      <c r="G1344" s="25"/>
      <c r="H1344" s="313"/>
      <c r="I1344" s="684"/>
      <c r="J1344" s="684"/>
      <c r="K1344" s="684"/>
      <c r="L1344" s="684"/>
      <c r="M1344" s="684"/>
      <c r="N1344" s="306"/>
    </row>
    <row r="1345" spans="1:69">
      <c r="A1345" s="305"/>
      <c r="B1345" s="25"/>
      <c r="C1345" s="25"/>
      <c r="D1345" s="25"/>
      <c r="E1345" s="25"/>
      <c r="F1345" s="25"/>
      <c r="G1345" s="25"/>
      <c r="H1345" s="312">
        <v>3</v>
      </c>
      <c r="I1345" s="684" t="str">
        <f>IF(B$1233="",BM1345,BE1345)</f>
        <v>The less you engage others impacted by IMMIGRATION, the more you alienate others when addressing IMMIGRATION.</v>
      </c>
      <c r="J1345" s="684"/>
      <c r="K1345" s="684"/>
      <c r="L1345" s="684"/>
      <c r="M1345" s="684"/>
      <c r="N1345" s="306"/>
      <c r="BD1345" s="2">
        <v>3</v>
      </c>
      <c r="BE1345" s="39" t="str">
        <f>CONCATENATE(BG1345,BH1345,BI1345,BJ1345,BK1345,".")</f>
        <v>The less you engage others impacted by IMMIGRATION, the more you alienate others when addressing IMMIGRATION.</v>
      </c>
      <c r="BF1345" s="49" t="s">
        <v>3</v>
      </c>
      <c r="BG1345" s="2" t="s">
        <v>786</v>
      </c>
      <c r="BH1345" s="2" t="str">
        <f t="shared" ref="BH1345" si="49">BH1341</f>
        <v>IMMIGRATION</v>
      </c>
      <c r="BI1345" s="2" t="s">
        <v>787</v>
      </c>
      <c r="BJ1345" s="2" t="str">
        <f>BH1345</f>
        <v>IMMIGRATION</v>
      </c>
      <c r="BM1345" s="2" t="str">
        <f t="shared" ref="BM1345" si="50">CONCATENATE(BN1345,BO1345,BP1345,BQ1345)</f>
        <v>The less you engagage others impacted by that political issue, the more you alienate others when addressing that issue.</v>
      </c>
      <c r="BN1345" s="2" t="s">
        <v>788</v>
      </c>
      <c r="BO1345" s="2" t="s">
        <v>812</v>
      </c>
      <c r="BP1345" s="2" t="s">
        <v>810</v>
      </c>
      <c r="BQ1345" s="2" t="s">
        <v>816</v>
      </c>
    </row>
    <row r="1346" spans="1:69">
      <c r="A1346" s="305"/>
      <c r="B1346" s="25"/>
      <c r="C1346" s="25"/>
      <c r="D1346" s="25"/>
      <c r="E1346" s="25"/>
      <c r="F1346" s="25"/>
      <c r="G1346" s="25"/>
      <c r="H1346" s="313"/>
      <c r="I1346" s="684"/>
      <c r="J1346" s="684"/>
      <c r="K1346" s="684"/>
      <c r="L1346" s="684"/>
      <c r="M1346" s="684"/>
      <c r="N1346" s="306"/>
    </row>
    <row r="1347" spans="1:69">
      <c r="A1347" s="305"/>
      <c r="B1347" s="25"/>
      <c r="C1347" s="25"/>
      <c r="D1347" s="25"/>
      <c r="E1347" s="25"/>
      <c r="F1347" s="25"/>
      <c r="G1347" s="25"/>
      <c r="H1347" s="312"/>
      <c r="I1347" s="684"/>
      <c r="J1347" s="684"/>
      <c r="K1347" s="684"/>
      <c r="L1347" s="684"/>
      <c r="M1347" s="684"/>
      <c r="N1347" s="306"/>
    </row>
    <row r="1348" spans="1:69">
      <c r="A1348" s="305"/>
      <c r="B1348" s="25"/>
      <c r="C1348" s="25"/>
      <c r="D1348" s="25"/>
      <c r="E1348" s="25"/>
      <c r="F1348" s="25"/>
      <c r="G1348" s="25"/>
      <c r="H1348" s="313"/>
      <c r="I1348" s="684"/>
      <c r="J1348" s="684"/>
      <c r="K1348" s="684"/>
      <c r="L1348" s="684"/>
      <c r="M1348" s="684"/>
      <c r="N1348" s="306"/>
    </row>
    <row r="1349" spans="1:69">
      <c r="A1349" s="305"/>
      <c r="B1349" s="25"/>
      <c r="C1349" s="25"/>
      <c r="D1349" s="25"/>
      <c r="E1349" s="25"/>
      <c r="F1349" s="25"/>
      <c r="G1349" s="25"/>
      <c r="H1349" s="312">
        <v>4</v>
      </c>
      <c r="I1349" s="684" t="str">
        <f>IF(B$1233="",BM1349,BE1349)</f>
        <v>The more you alienate others when addressing IMMIGRATION, the less aware of other's needs impacted by IMMIGRATION.</v>
      </c>
      <c r="J1349" s="684"/>
      <c r="K1349" s="684"/>
      <c r="L1349" s="684"/>
      <c r="M1349" s="684"/>
      <c r="N1349" s="306"/>
      <c r="BD1349" s="2">
        <v>4</v>
      </c>
      <c r="BE1349" s="39" t="str">
        <f>CONCATENATE(BG1349,BH1349,BI1349,BJ1349,BK1349,".")</f>
        <v>The more you alienate others when addressing IMMIGRATION, the less aware of other's needs impacted by IMMIGRATION.</v>
      </c>
      <c r="BF1349" s="49" t="s">
        <v>3</v>
      </c>
      <c r="BG1349" s="2" t="s">
        <v>789</v>
      </c>
      <c r="BH1349" s="2" t="str">
        <f t="shared" ref="BH1349" si="51">BH1345</f>
        <v>IMMIGRATION</v>
      </c>
      <c r="BI1349" s="2" t="s">
        <v>790</v>
      </c>
      <c r="BJ1349" s="2" t="str">
        <f>BH1349</f>
        <v>IMMIGRATION</v>
      </c>
      <c r="BM1349" s="2" t="str">
        <f t="shared" ref="BM1349" si="52">CONCATENATE(BN1349,BO1349,BP1349,BQ1349)</f>
        <v>The more you alienate others when addressing that political issue, the less aware of other's needs affected by that issue.</v>
      </c>
      <c r="BN1349" s="2" t="s">
        <v>728</v>
      </c>
      <c r="BO1349" s="2" t="s">
        <v>813</v>
      </c>
      <c r="BP1349" s="2" t="s">
        <v>814</v>
      </c>
      <c r="BQ1349" s="2" t="s">
        <v>815</v>
      </c>
    </row>
    <row r="1350" spans="1:69">
      <c r="A1350" s="305"/>
      <c r="B1350" s="25"/>
      <c r="C1350" s="25"/>
      <c r="D1350" s="25"/>
      <c r="E1350" s="25"/>
      <c r="F1350" s="25"/>
      <c r="G1350" s="25"/>
      <c r="H1350" s="313"/>
      <c r="I1350" s="684"/>
      <c r="J1350" s="684"/>
      <c r="K1350" s="684"/>
      <c r="L1350" s="684"/>
      <c r="M1350" s="684"/>
      <c r="N1350" s="306"/>
    </row>
    <row r="1351" spans="1:69">
      <c r="A1351" s="305"/>
      <c r="B1351" s="25"/>
      <c r="C1351" s="25"/>
      <c r="D1351" s="25"/>
      <c r="E1351" s="25"/>
      <c r="F1351" s="25"/>
      <c r="G1351" s="25"/>
      <c r="H1351" s="312"/>
      <c r="I1351" s="684"/>
      <c r="J1351" s="684"/>
      <c r="K1351" s="684"/>
      <c r="L1351" s="684"/>
      <c r="M1351" s="684"/>
      <c r="N1351" s="306"/>
    </row>
    <row r="1352" spans="1:69">
      <c r="A1352" s="305"/>
      <c r="B1352" s="25"/>
      <c r="C1352" s="25"/>
      <c r="D1352" s="25"/>
      <c r="E1352" s="25"/>
      <c r="F1352" s="25"/>
      <c r="G1352" s="25"/>
      <c r="H1352" s="313"/>
      <c r="I1352" s="684"/>
      <c r="J1352" s="684"/>
      <c r="K1352" s="684"/>
      <c r="L1352" s="684"/>
      <c r="M1352" s="684"/>
      <c r="N1352" s="306"/>
    </row>
    <row r="1353" spans="1:69">
      <c r="A1353" s="305"/>
      <c r="B1353" s="25"/>
      <c r="C1353" s="25"/>
      <c r="D1353" s="25"/>
      <c r="E1353" s="25"/>
      <c r="F1353" s="25"/>
      <c r="G1353" s="25"/>
      <c r="H1353" s="312">
        <v>5</v>
      </c>
      <c r="I1353" s="684" t="str">
        <f>IF(B$1233="",BM1353,BE1353)</f>
        <v>The less aware of other's IMMIGRATION impacted needs….</v>
      </c>
      <c r="J1353" s="684"/>
      <c r="K1353" s="684"/>
      <c r="L1353" s="684"/>
      <c r="M1353" s="684"/>
      <c r="N1353" s="306"/>
      <c r="BD1353" s="2">
        <v>5</v>
      </c>
      <c r="BE1353" s="39" t="str">
        <f>CONCATENATE(BG1353,BH1353,BI1353,BJ1353,".")</f>
        <v>The less aware of other's IMMIGRATION impacted needs….</v>
      </c>
      <c r="BF1353" s="49" t="s">
        <v>3</v>
      </c>
      <c r="BG1353" s="2" t="s">
        <v>791</v>
      </c>
      <c r="BH1353" s="2" t="str">
        <f t="shared" ref="BH1353" si="53">BH1349</f>
        <v>IMMIGRATION</v>
      </c>
      <c r="BI1353" s="2" t="s">
        <v>792</v>
      </c>
      <c r="BM1353" s="2" t="str">
        <f t="shared" ref="BM1353" si="54">CONCATENATE(BN1353,BO1353)</f>
        <v>The less aware of other's impacted needs by that issue…</v>
      </c>
      <c r="BN1353" s="2" t="s">
        <v>788</v>
      </c>
      <c r="BO1353" s="2" t="s">
        <v>808</v>
      </c>
    </row>
    <row r="1354" spans="1:69">
      <c r="A1354" s="305"/>
      <c r="B1354" s="25"/>
      <c r="C1354" s="25"/>
      <c r="D1354" s="25"/>
      <c r="E1354" s="25"/>
      <c r="F1354" s="25"/>
      <c r="G1354" s="25"/>
      <c r="H1354" s="313"/>
      <c r="I1354" s="684"/>
      <c r="J1354" s="684"/>
      <c r="K1354" s="684"/>
      <c r="L1354" s="684"/>
      <c r="M1354" s="684"/>
      <c r="N1354" s="306"/>
    </row>
    <row r="1355" spans="1:69">
      <c r="A1355" s="305"/>
      <c r="B1355" s="25"/>
      <c r="C1355" s="25"/>
      <c r="D1355" s="25"/>
      <c r="E1355" s="25"/>
      <c r="F1355" s="25"/>
      <c r="G1355" s="25"/>
      <c r="H1355" s="312"/>
      <c r="I1355" s="684"/>
      <c r="J1355" s="684"/>
      <c r="K1355" s="684"/>
      <c r="L1355" s="684"/>
      <c r="M1355" s="684"/>
      <c r="N1355" s="306"/>
    </row>
    <row r="1356" spans="1:69" ht="15.6">
      <c r="A1356" s="305"/>
      <c r="B1356" s="25"/>
      <c r="C1356" s="25"/>
      <c r="D1356" s="25"/>
      <c r="E1356" s="25"/>
      <c r="F1356" s="25"/>
      <c r="G1356" s="25"/>
      <c r="H1356" s="311" t="s">
        <v>781</v>
      </c>
      <c r="I1356" s="312"/>
      <c r="J1356" s="312"/>
      <c r="K1356" s="312"/>
      <c r="L1356" s="312"/>
      <c r="M1356" s="312"/>
      <c r="N1356" s="306"/>
    </row>
    <row r="1357" spans="1:69">
      <c r="A1357" s="305"/>
      <c r="B1357" s="25"/>
      <c r="C1357" s="25"/>
      <c r="D1357" s="25"/>
      <c r="E1357" s="25"/>
      <c r="F1357" s="25"/>
      <c r="G1357" s="25"/>
      <c r="H1357" s="25"/>
      <c r="I1357" s="25"/>
      <c r="J1357" s="25"/>
      <c r="K1357" s="25"/>
      <c r="L1357" s="25"/>
      <c r="M1357" s="25"/>
      <c r="N1357" s="306"/>
    </row>
    <row r="1358" spans="1:69">
      <c r="A1358" s="305"/>
      <c r="B1358" s="25"/>
      <c r="C1358" s="25"/>
      <c r="D1358" s="25"/>
      <c r="E1358" s="25"/>
      <c r="F1358" s="25"/>
      <c r="G1358" s="25"/>
      <c r="H1358" s="312">
        <v>1</v>
      </c>
      <c r="I1358" s="684" t="str">
        <f>IF(B$1233="",BM1358,BE1358)</f>
        <v>The more aware of other’s needs impacted by IMMIGRATION, the less you rely on constricting laws about IMMIGRATION.</v>
      </c>
      <c r="J1358" s="684"/>
      <c r="K1358" s="684"/>
      <c r="L1358" s="684"/>
      <c r="M1358" s="684"/>
      <c r="N1358" s="306"/>
      <c r="BD1358" s="2">
        <v>1</v>
      </c>
      <c r="BE1358" s="39" t="str">
        <f t="shared" ref="BE1358" si="55">CONCATENATE(BG1358,BH1358,BI1358,BJ1358,".")</f>
        <v>The more aware of other’s needs impacted by IMMIGRATION, the less you rely on constricting laws about IMMIGRATION.</v>
      </c>
      <c r="BF1358" s="49" t="s">
        <v>3</v>
      </c>
      <c r="BG1358" s="2" t="s">
        <v>794</v>
      </c>
      <c r="BH1358" s="2" t="str">
        <f>BH1337</f>
        <v>IMMIGRATION</v>
      </c>
      <c r="BI1358" s="2" t="s">
        <v>795</v>
      </c>
      <c r="BJ1358" s="2" t="str">
        <f>BH1358</f>
        <v>IMMIGRATION</v>
      </c>
      <c r="BM1358" s="2" t="str">
        <f>CONCATENATE(BN1358,BO1358,BP1358,BQ1358)</f>
        <v>The more aware of other's needs impacted by a politial issue, the less you rely on constricting laws for that issue.</v>
      </c>
      <c r="BN1358" s="2" t="s">
        <v>728</v>
      </c>
      <c r="BO1358" s="2" t="s">
        <v>817</v>
      </c>
      <c r="BP1358" s="2" t="s">
        <v>814</v>
      </c>
      <c r="BQ1358" s="2" t="s">
        <v>809</v>
      </c>
    </row>
    <row r="1359" spans="1:69">
      <c r="A1359" s="305"/>
      <c r="B1359" s="25"/>
      <c r="C1359" s="25"/>
      <c r="D1359" s="25"/>
      <c r="E1359" s="25"/>
      <c r="F1359" s="25"/>
      <c r="G1359" s="25"/>
      <c r="H1359" s="25"/>
      <c r="I1359" s="684"/>
      <c r="J1359" s="684"/>
      <c r="K1359" s="684"/>
      <c r="L1359" s="684"/>
      <c r="M1359" s="684"/>
      <c r="N1359" s="306"/>
    </row>
    <row r="1360" spans="1:69">
      <c r="A1360" s="305"/>
      <c r="B1360" s="25"/>
      <c r="C1360" s="25"/>
      <c r="D1360" s="25"/>
      <c r="E1360" s="25"/>
      <c r="F1360" s="25"/>
      <c r="G1360" s="25"/>
      <c r="H1360" s="25"/>
      <c r="I1360" s="684"/>
      <c r="J1360" s="684"/>
      <c r="K1360" s="684"/>
      <c r="L1360" s="684"/>
      <c r="M1360" s="684"/>
      <c r="N1360" s="306"/>
    </row>
    <row r="1361" spans="1:69">
      <c r="A1361" s="305"/>
      <c r="B1361" s="25"/>
      <c r="C1361" s="25"/>
      <c r="D1361" s="25"/>
      <c r="E1361" s="25"/>
      <c r="F1361" s="25"/>
      <c r="G1361" s="25"/>
      <c r="H1361" s="25"/>
      <c r="I1361" s="684"/>
      <c r="J1361" s="684"/>
      <c r="K1361" s="684"/>
      <c r="L1361" s="684"/>
      <c r="M1361" s="684"/>
      <c r="N1361" s="306"/>
    </row>
    <row r="1362" spans="1:69">
      <c r="A1362" s="305"/>
      <c r="B1362" s="25"/>
      <c r="C1362" s="25"/>
      <c r="D1362" s="25"/>
      <c r="E1362" s="25"/>
      <c r="F1362" s="25"/>
      <c r="G1362" s="25"/>
      <c r="H1362" s="312">
        <v>2</v>
      </c>
      <c r="I1362" s="684" t="str">
        <f>IF(B$1233="",BM1362,BE1362)</f>
        <v>The less you rely on laws about IMMIGRATION, the more you engage others impacted by IMMIGRATION.</v>
      </c>
      <c r="J1362" s="684"/>
      <c r="K1362" s="684"/>
      <c r="L1362" s="684"/>
      <c r="M1362" s="684"/>
      <c r="N1362" s="306"/>
      <c r="BD1362" s="2">
        <v>2</v>
      </c>
      <c r="BE1362" s="39" t="str">
        <f>CONCATENATE(BG1362,BH1362,BI1362,BJ1362,BK1362,".")</f>
        <v>The less you rely on laws about IMMIGRATION, the more you engage others impacted by IMMIGRATION.</v>
      </c>
      <c r="BF1362" s="49" t="s">
        <v>3</v>
      </c>
      <c r="BG1362" s="2" t="s">
        <v>796</v>
      </c>
      <c r="BH1362" s="2" t="str">
        <f>BH1358</f>
        <v>IMMIGRATION</v>
      </c>
      <c r="BI1362" s="2" t="s">
        <v>797</v>
      </c>
      <c r="BJ1362" s="2" t="str">
        <f>BH1362</f>
        <v>IMMIGRATION</v>
      </c>
      <c r="BM1362" s="2" t="str">
        <f t="shared" ref="BM1362" si="56">CONCATENATE(BN1362,BO1362,BP1362,BQ1362)</f>
        <v>The less you rely on laws for that political issue, the more you engage others impacted by that particular issue.</v>
      </c>
      <c r="BN1362" s="2" t="s">
        <v>788</v>
      </c>
      <c r="BO1362" s="2" t="s">
        <v>811</v>
      </c>
      <c r="BP1362" s="2" t="s">
        <v>810</v>
      </c>
      <c r="BQ1362" s="2" t="s">
        <v>818</v>
      </c>
    </row>
    <row r="1363" spans="1:69">
      <c r="A1363" s="305"/>
      <c r="B1363" s="25"/>
      <c r="C1363" s="25"/>
      <c r="D1363" s="25"/>
      <c r="E1363" s="25"/>
      <c r="F1363" s="25"/>
      <c r="G1363" s="25"/>
      <c r="H1363" s="313"/>
      <c r="I1363" s="684"/>
      <c r="J1363" s="684"/>
      <c r="K1363" s="684"/>
      <c r="L1363" s="684"/>
      <c r="M1363" s="684"/>
      <c r="N1363" s="306"/>
    </row>
    <row r="1364" spans="1:69">
      <c r="A1364" s="305"/>
      <c r="B1364" s="25"/>
      <c r="C1364" s="25"/>
      <c r="D1364" s="25"/>
      <c r="E1364" s="25"/>
      <c r="F1364" s="25"/>
      <c r="G1364" s="25"/>
      <c r="H1364" s="312"/>
      <c r="I1364" s="684"/>
      <c r="J1364" s="684"/>
      <c r="K1364" s="684"/>
      <c r="L1364" s="684"/>
      <c r="M1364" s="684"/>
      <c r="N1364" s="306"/>
    </row>
    <row r="1365" spans="1:69">
      <c r="A1365" s="305"/>
      <c r="B1365" s="25"/>
      <c r="C1365" s="25"/>
      <c r="D1365" s="25"/>
      <c r="E1365" s="25"/>
      <c r="F1365" s="25"/>
      <c r="G1365" s="25"/>
      <c r="H1365" s="313"/>
      <c r="I1365" s="684"/>
      <c r="J1365" s="684"/>
      <c r="K1365" s="684"/>
      <c r="L1365" s="684"/>
      <c r="M1365" s="684"/>
      <c r="N1365" s="306"/>
    </row>
    <row r="1366" spans="1:69">
      <c r="A1366" s="305"/>
      <c r="B1366" s="25"/>
      <c r="C1366" s="25"/>
      <c r="D1366" s="25"/>
      <c r="E1366" s="25"/>
      <c r="F1366" s="25"/>
      <c r="G1366" s="25"/>
      <c r="H1366" s="312">
        <v>3</v>
      </c>
      <c r="I1366" s="684" t="str">
        <f>IF(B$1233="",BM1366,BE1366)</f>
        <v>The more you engage others impacted by IMMIGRATION, the less you alienate others when addressing IMMIGRATION.</v>
      </c>
      <c r="J1366" s="684"/>
      <c r="K1366" s="684"/>
      <c r="L1366" s="684"/>
      <c r="M1366" s="684"/>
      <c r="N1366" s="306"/>
      <c r="BD1366" s="2">
        <v>3</v>
      </c>
      <c r="BE1366" s="39" t="str">
        <f t="shared" ref="BE1366" si="57">CONCATENATE(BG1366,BH1366,BI1366,BJ1366,".")</f>
        <v>The more you engage others impacted by IMMIGRATION, the less you alienate others when addressing IMMIGRATION.</v>
      </c>
      <c r="BF1366" s="49" t="s">
        <v>3</v>
      </c>
      <c r="BG1366" s="2" t="s">
        <v>798</v>
      </c>
      <c r="BH1366" s="2" t="str">
        <f t="shared" ref="BH1366" si="58">BH1362</f>
        <v>IMMIGRATION</v>
      </c>
      <c r="BI1366" s="2" t="s">
        <v>799</v>
      </c>
      <c r="BJ1366" s="2" t="str">
        <f>BH1366</f>
        <v>IMMIGRATION</v>
      </c>
      <c r="BM1366" s="2" t="str">
        <f t="shared" ref="BM1366" si="59">CONCATENATE(BN1366,BO1366,BP1366,BQ1366)</f>
        <v>The more you engagage others impacted by that political issue, the less you alienate others when addressing that issue.</v>
      </c>
      <c r="BN1366" s="2" t="s">
        <v>728</v>
      </c>
      <c r="BO1366" s="2" t="s">
        <v>812</v>
      </c>
      <c r="BP1366" s="2" t="s">
        <v>814</v>
      </c>
      <c r="BQ1366" s="2" t="s">
        <v>816</v>
      </c>
    </row>
    <row r="1367" spans="1:69">
      <c r="A1367" s="305"/>
      <c r="B1367" s="25"/>
      <c r="C1367" s="25"/>
      <c r="D1367" s="25"/>
      <c r="E1367" s="25"/>
      <c r="F1367" s="25"/>
      <c r="G1367" s="25"/>
      <c r="H1367" s="313"/>
      <c r="I1367" s="684"/>
      <c r="J1367" s="684"/>
      <c r="K1367" s="684"/>
      <c r="L1367" s="684"/>
      <c r="M1367" s="684"/>
      <c r="N1367" s="306"/>
    </row>
    <row r="1368" spans="1:69">
      <c r="A1368" s="305"/>
      <c r="B1368" s="25"/>
      <c r="C1368" s="25"/>
      <c r="D1368" s="25"/>
      <c r="E1368" s="25"/>
      <c r="F1368" s="25"/>
      <c r="G1368" s="25"/>
      <c r="H1368" s="312"/>
      <c r="I1368" s="684"/>
      <c r="J1368" s="684"/>
      <c r="K1368" s="684"/>
      <c r="L1368" s="684"/>
      <c r="M1368" s="684"/>
      <c r="N1368" s="306"/>
    </row>
    <row r="1369" spans="1:69">
      <c r="A1369" s="305"/>
      <c r="B1369" s="25"/>
      <c r="C1369" s="25"/>
      <c r="D1369" s="25"/>
      <c r="E1369" s="25"/>
      <c r="F1369" s="25"/>
      <c r="G1369" s="25"/>
      <c r="H1369" s="313"/>
      <c r="I1369" s="684"/>
      <c r="J1369" s="684"/>
      <c r="K1369" s="684"/>
      <c r="L1369" s="684"/>
      <c r="M1369" s="684"/>
      <c r="N1369" s="306"/>
    </row>
    <row r="1370" spans="1:69" ht="13.8" customHeight="1">
      <c r="A1370" s="305"/>
      <c r="B1370" s="25"/>
      <c r="C1370" s="25"/>
      <c r="D1370" s="25"/>
      <c r="E1370" s="25"/>
      <c r="F1370" s="25"/>
      <c r="G1370" s="25"/>
      <c r="H1370" s="312">
        <v>4</v>
      </c>
      <c r="I1370" s="684" t="str">
        <f>IF(B$1233="",BM1370,BE1370)</f>
        <v>The less you alienate others when addressing IMMIGRATION, the more aware of other's needs impacted by IMMIGRATION.</v>
      </c>
      <c r="J1370" s="684"/>
      <c r="K1370" s="684"/>
      <c r="L1370" s="684"/>
      <c r="M1370" s="684"/>
      <c r="N1370" s="306"/>
      <c r="BD1370" s="2">
        <v>4</v>
      </c>
      <c r="BE1370" s="39" t="str">
        <f>CONCATENATE(BG1370,BH1370,BI1370,BJ1370,BK1370,".")</f>
        <v>The less you alienate others when addressing IMMIGRATION, the more aware of other's needs impacted by IMMIGRATION.</v>
      </c>
      <c r="BF1370" s="49" t="s">
        <v>3</v>
      </c>
      <c r="BG1370" s="2" t="s">
        <v>800</v>
      </c>
      <c r="BH1370" s="2" t="str">
        <f t="shared" ref="BH1370" si="60">BH1366</f>
        <v>IMMIGRATION</v>
      </c>
      <c r="BI1370" s="2" t="s">
        <v>801</v>
      </c>
      <c r="BJ1370" s="2" t="str">
        <f>BH1370</f>
        <v>IMMIGRATION</v>
      </c>
      <c r="BM1370" s="2" t="str">
        <f t="shared" ref="BM1370" si="61">CONCATENATE(BN1370,BO1370,BP1370,BQ1370)</f>
        <v>The less you alienate others when addressing that political issue, the more aware of other's needs affected by that issue.</v>
      </c>
      <c r="BN1370" s="2" t="s">
        <v>788</v>
      </c>
      <c r="BO1370" s="2" t="s">
        <v>813</v>
      </c>
      <c r="BP1370" s="2" t="s">
        <v>810</v>
      </c>
      <c r="BQ1370" s="2" t="s">
        <v>815</v>
      </c>
    </row>
    <row r="1371" spans="1:69">
      <c r="A1371" s="305"/>
      <c r="B1371" s="25"/>
      <c r="C1371" s="25"/>
      <c r="D1371" s="25"/>
      <c r="E1371" s="25"/>
      <c r="F1371" s="25"/>
      <c r="G1371" s="25"/>
      <c r="H1371" s="313"/>
      <c r="I1371" s="684"/>
      <c r="J1371" s="684"/>
      <c r="K1371" s="684"/>
      <c r="L1371" s="684"/>
      <c r="M1371" s="684"/>
      <c r="N1371" s="306"/>
    </row>
    <row r="1372" spans="1:69">
      <c r="A1372" s="305"/>
      <c r="B1372" s="25"/>
      <c r="C1372" s="25"/>
      <c r="D1372" s="25"/>
      <c r="E1372" s="25"/>
      <c r="F1372" s="25"/>
      <c r="G1372" s="25"/>
      <c r="H1372" s="312"/>
      <c r="I1372" s="684"/>
      <c r="J1372" s="684"/>
      <c r="K1372" s="684"/>
      <c r="L1372" s="684"/>
      <c r="M1372" s="684"/>
      <c r="N1372" s="306"/>
    </row>
    <row r="1373" spans="1:69">
      <c r="A1373" s="305"/>
      <c r="B1373" s="25"/>
      <c r="C1373" s="25"/>
      <c r="D1373" s="25"/>
      <c r="E1373" s="25"/>
      <c r="F1373" s="25"/>
      <c r="G1373" s="25"/>
      <c r="H1373" s="313"/>
      <c r="I1373" s="684"/>
      <c r="J1373" s="684"/>
      <c r="K1373" s="684"/>
      <c r="L1373" s="684"/>
      <c r="M1373" s="684"/>
      <c r="N1373" s="306"/>
    </row>
    <row r="1374" spans="1:69">
      <c r="A1374" s="305"/>
      <c r="B1374" s="25"/>
      <c r="C1374" s="25"/>
      <c r="D1374" s="25"/>
      <c r="E1374" s="25"/>
      <c r="F1374" s="25"/>
      <c r="G1374" s="25"/>
      <c r="H1374" s="312">
        <v>5</v>
      </c>
      <c r="I1374" s="684" t="str">
        <f>IF(B$1233="",BM1374,BE1374)</f>
        <v>The more aware of other's IMMIGRATION impacted needs….</v>
      </c>
      <c r="J1374" s="684"/>
      <c r="K1374" s="684"/>
      <c r="L1374" s="684"/>
      <c r="M1374" s="684"/>
      <c r="N1374" s="306"/>
      <c r="BD1374" s="2">
        <v>5</v>
      </c>
      <c r="BE1374" s="39" t="str">
        <f t="shared" ref="BE1374" si="62">CONCATENATE(BG1374,BH1374,BI1374,BJ1374,".")</f>
        <v>The more aware of other's IMMIGRATION impacted needs….</v>
      </c>
      <c r="BF1374" s="49" t="s">
        <v>3</v>
      </c>
      <c r="BG1374" s="2" t="s">
        <v>802</v>
      </c>
      <c r="BH1374" s="2" t="str">
        <f t="shared" ref="BH1374" si="63">BH1370</f>
        <v>IMMIGRATION</v>
      </c>
      <c r="BI1374" s="2" t="s">
        <v>792</v>
      </c>
      <c r="BM1374" s="2" t="str">
        <f>CONCATENATE(BN1374,BO1374)</f>
        <v>The more aware of other's impacted needs by that issue…</v>
      </c>
      <c r="BN1374" s="2" t="s">
        <v>728</v>
      </c>
      <c r="BO1374" s="2" t="s">
        <v>808</v>
      </c>
    </row>
    <row r="1375" spans="1:69" ht="13.8" customHeight="1">
      <c r="A1375" s="305"/>
      <c r="B1375" s="25"/>
      <c r="C1375" s="25"/>
      <c r="D1375" s="25"/>
      <c r="E1375" s="25"/>
      <c r="F1375" s="25"/>
      <c r="G1375" s="25"/>
      <c r="H1375" s="25"/>
      <c r="I1375" s="684"/>
      <c r="J1375" s="684"/>
      <c r="K1375" s="684"/>
      <c r="L1375" s="684"/>
      <c r="M1375" s="684"/>
      <c r="N1375" s="306"/>
    </row>
    <row r="1376" spans="1:69">
      <c r="A1376" s="305"/>
      <c r="B1376" s="25"/>
      <c r="C1376" s="25"/>
      <c r="D1376" s="25"/>
      <c r="E1376" s="25"/>
      <c r="F1376" s="25"/>
      <c r="G1376" s="25"/>
      <c r="H1376" s="25"/>
      <c r="I1376" s="684"/>
      <c r="J1376" s="684"/>
      <c r="K1376" s="684"/>
      <c r="L1376" s="684"/>
      <c r="M1376" s="684"/>
      <c r="N1376" s="306"/>
    </row>
    <row r="1377" spans="1:81">
      <c r="A1377" s="307"/>
      <c r="B1377" s="314"/>
      <c r="C1377" s="314"/>
      <c r="D1377" s="314"/>
      <c r="E1377" s="314"/>
      <c r="F1377" s="314"/>
      <c r="G1377" s="314"/>
      <c r="H1377" s="314"/>
      <c r="I1377" s="314"/>
      <c r="J1377" s="314"/>
      <c r="K1377" s="314"/>
      <c r="L1377" s="314"/>
      <c r="M1377" s="314"/>
      <c r="N1377" s="309"/>
    </row>
    <row r="1378" spans="1:81" ht="30" customHeight="1">
      <c r="A1378" s="301" t="s">
        <v>1158</v>
      </c>
      <c r="B1378" s="773" t="s">
        <v>1730</v>
      </c>
      <c r="C1378" s="773"/>
      <c r="D1378" s="773"/>
      <c r="E1378" s="773"/>
      <c r="F1378" s="773"/>
      <c r="G1378" s="773"/>
      <c r="H1378" s="773"/>
      <c r="I1378" s="773"/>
      <c r="J1378" s="773"/>
      <c r="K1378" s="773"/>
      <c r="L1378" s="773"/>
      <c r="M1378" s="200"/>
      <c r="N1378" s="315" t="s">
        <v>1159</v>
      </c>
    </row>
    <row r="1379" spans="1:81">
      <c r="A1379" s="305"/>
      <c r="B1379" s="704" t="s">
        <v>951</v>
      </c>
      <c r="C1379" s="704"/>
      <c r="D1379" s="704"/>
      <c r="E1379" s="704"/>
      <c r="F1379" s="704"/>
      <c r="G1379" s="704"/>
      <c r="H1379" s="704"/>
      <c r="I1379" s="704"/>
      <c r="J1379" s="704"/>
      <c r="K1379" s="704"/>
      <c r="L1379" s="704"/>
      <c r="M1379" s="704"/>
      <c r="N1379" s="306"/>
    </row>
    <row r="1380" spans="1:81">
      <c r="A1380" s="305"/>
      <c r="B1380" s="704"/>
      <c r="C1380" s="704"/>
      <c r="D1380" s="704"/>
      <c r="E1380" s="704"/>
      <c r="F1380" s="704"/>
      <c r="G1380" s="704"/>
      <c r="H1380" s="704"/>
      <c r="I1380" s="704"/>
      <c r="J1380" s="704"/>
      <c r="K1380" s="704"/>
      <c r="L1380" s="704"/>
      <c r="M1380" s="704"/>
      <c r="N1380" s="306"/>
    </row>
    <row r="1381" spans="1:81">
      <c r="A1381" s="305"/>
      <c r="B1381" s="704"/>
      <c r="C1381" s="704"/>
      <c r="D1381" s="704"/>
      <c r="E1381" s="704"/>
      <c r="F1381" s="704"/>
      <c r="G1381" s="704"/>
      <c r="H1381" s="704"/>
      <c r="I1381" s="704"/>
      <c r="J1381" s="704"/>
      <c r="K1381" s="704"/>
      <c r="L1381" s="704"/>
      <c r="M1381" s="704"/>
      <c r="N1381" s="306"/>
    </row>
    <row r="1382" spans="1:81" ht="13.8" customHeight="1">
      <c r="A1382" s="305"/>
      <c r="B1382" s="707" t="s">
        <v>1033</v>
      </c>
      <c r="C1382" s="707"/>
      <c r="D1382" s="707"/>
      <c r="E1382" s="707"/>
      <c r="F1382" s="707"/>
      <c r="G1382" s="707"/>
      <c r="H1382" s="707"/>
      <c r="I1382" s="707"/>
      <c r="J1382" s="707"/>
      <c r="K1382" s="707"/>
      <c r="L1382" s="707"/>
      <c r="M1382" s="707"/>
      <c r="N1382" s="306"/>
    </row>
    <row r="1383" spans="1:81">
      <c r="A1383" s="305"/>
      <c r="B1383" s="707"/>
      <c r="C1383" s="707"/>
      <c r="D1383" s="707"/>
      <c r="E1383" s="707"/>
      <c r="F1383" s="707"/>
      <c r="G1383" s="707"/>
      <c r="H1383" s="707"/>
      <c r="I1383" s="707"/>
      <c r="J1383" s="707"/>
      <c r="K1383" s="707"/>
      <c r="L1383" s="707"/>
      <c r="M1383" s="707"/>
      <c r="N1383" s="306"/>
    </row>
    <row r="1384" spans="1:81">
      <c r="A1384" s="305"/>
      <c r="B1384" s="707"/>
      <c r="C1384" s="707"/>
      <c r="D1384" s="707"/>
      <c r="E1384" s="707"/>
      <c r="F1384" s="707"/>
      <c r="G1384" s="707"/>
      <c r="H1384" s="707"/>
      <c r="I1384" s="707"/>
      <c r="J1384" s="707"/>
      <c r="K1384" s="707"/>
      <c r="L1384" s="707"/>
      <c r="M1384" s="707"/>
      <c r="N1384" s="306"/>
    </row>
    <row r="1385" spans="1:81">
      <c r="A1385" s="305"/>
      <c r="B1385" s="707"/>
      <c r="C1385" s="707"/>
      <c r="D1385" s="707"/>
      <c r="E1385" s="707"/>
      <c r="F1385" s="707"/>
      <c r="G1385" s="707"/>
      <c r="H1385" s="707"/>
      <c r="I1385" s="707"/>
      <c r="J1385" s="707"/>
      <c r="K1385" s="707"/>
      <c r="L1385" s="707"/>
      <c r="M1385" s="707"/>
      <c r="N1385" s="306"/>
    </row>
    <row r="1386" spans="1:81">
      <c r="A1386" s="305"/>
      <c r="B1386" s="707"/>
      <c r="C1386" s="707"/>
      <c r="D1386" s="707"/>
      <c r="E1386" s="707"/>
      <c r="F1386" s="707"/>
      <c r="G1386" s="707"/>
      <c r="H1386" s="707"/>
      <c r="I1386" s="707"/>
      <c r="J1386" s="707"/>
      <c r="K1386" s="707"/>
      <c r="L1386" s="707"/>
      <c r="M1386" s="707"/>
      <c r="N1386" s="306"/>
    </row>
    <row r="1387" spans="1:81">
      <c r="A1387" s="305"/>
      <c r="B1387" s="25"/>
      <c r="C1387" s="25"/>
      <c r="D1387" s="25"/>
      <c r="E1387" s="25"/>
      <c r="F1387" s="25"/>
      <c r="G1387" s="25"/>
      <c r="H1387" s="25"/>
      <c r="I1387" s="25"/>
      <c r="J1387" s="25"/>
      <c r="K1387" s="25"/>
      <c r="L1387" s="25"/>
      <c r="M1387" s="25"/>
      <c r="N1387" s="306"/>
    </row>
    <row r="1388" spans="1:81" ht="18.600000000000001" customHeight="1">
      <c r="A1388" s="305"/>
      <c r="B1388" s="719" t="str">
        <f>BB1389</f>
        <v>If we win for immigrants crossing the border, I will respect its impact on your border security concerns.</v>
      </c>
      <c r="C1388" s="719"/>
      <c r="D1388" s="719"/>
      <c r="E1388" s="719"/>
      <c r="F1388" s="719"/>
      <c r="G1388" s="25"/>
      <c r="H1388" s="25"/>
      <c r="I1388" s="720" t="str">
        <f>BB1391</f>
        <v>If we win at border security, I will respect its impact on the immigrants you care about crossing the border.</v>
      </c>
      <c r="J1388" s="720"/>
      <c r="K1388" s="720"/>
      <c r="L1388" s="720"/>
      <c r="M1388" s="720"/>
      <c r="N1388" s="306"/>
      <c r="BE1388" s="51" t="str">
        <f t="shared" ref="BE1388:BL1388" si="64">BE1293</f>
        <v>IMM</v>
      </c>
      <c r="BF1388" s="51" t="str">
        <f t="shared" si="64"/>
        <v>CLI</v>
      </c>
      <c r="BG1388" s="51" t="str">
        <f t="shared" si="64"/>
        <v>GUN</v>
      </c>
      <c r="BH1388" s="51" t="str">
        <f t="shared" si="64"/>
        <v>ABO</v>
      </c>
      <c r="BI1388" s="51" t="str">
        <f t="shared" si="64"/>
        <v>HEA</v>
      </c>
      <c r="BJ1388" s="51" t="str">
        <f t="shared" si="64"/>
        <v>CRI</v>
      </c>
      <c r="BK1388" s="51" t="str">
        <f t="shared" si="64"/>
        <v>ECO</v>
      </c>
      <c r="BL1388" s="51" t="str">
        <f t="shared" si="64"/>
        <v>RAC</v>
      </c>
      <c r="BM1388" s="49" t="s">
        <v>3</v>
      </c>
    </row>
    <row r="1389" spans="1:81" ht="13.8" customHeight="1">
      <c r="A1389" s="305"/>
      <c r="B1389" s="719"/>
      <c r="C1389" s="719"/>
      <c r="D1389" s="719"/>
      <c r="E1389" s="719"/>
      <c r="F1389" s="719"/>
      <c r="G1389" s="25"/>
      <c r="H1389" s="25"/>
      <c r="I1389" s="720"/>
      <c r="J1389" s="720"/>
      <c r="K1389" s="720"/>
      <c r="L1389" s="720"/>
      <c r="M1389" s="720"/>
      <c r="N1389" s="306"/>
      <c r="BB1389" s="2" t="str">
        <f t="shared" ref="BB1389:BB1392" si="65">IF($C$1047=BB$1047,BE1389,IF($C$1047=BB$1048,BF1389,IF($C$1047=BB$1049,BG1389,IF($C$1047=BB$1050,BH1389,IF($C$1047=BB$1051,BI1389,IF($C$1047=BB$1052,BJ1389,IF($C$1047=BB$1053,BK1389,IF($C$1047=BB$1054,BL1389,""))))))))</f>
        <v>If we win for immigrants crossing the border, I will respect its impact on your border security concerns.</v>
      </c>
      <c r="BD1389" s="140" t="s">
        <v>605</v>
      </c>
      <c r="BE1389" s="2" t="str">
        <f>CONCATENATE(BV1389,BV1390,BV1391,BV1392)</f>
        <v>If we win for immigrants crossing the border, I will respect its impact on your border security concerns.</v>
      </c>
      <c r="BF1389" s="2" t="str">
        <f>CONCATENATE(BW1389,BW1390,BW1391,BW1392)</f>
        <v>If we win with environmental controls, I will respect how they impact your strenuously regulated life.</v>
      </c>
      <c r="BG1389" s="2" t="str">
        <f>CONCATENATE(BX1389,BX1390,BX1391,BX1392)</f>
        <v>If we win strengthen gun control, I will respect its impact on your right and need to arm yourself.</v>
      </c>
      <c r="BH1389" s="2" t="str">
        <f>CONCATENATE(BY1389,BY1390,BY1391,BY1392)</f>
        <v>If we win reproductive rights, I will respect its impact on your need to give voice to the unborn.</v>
      </c>
      <c r="BI1389" s="2" t="s">
        <v>845</v>
      </c>
      <c r="BJ1389" s="2" t="s">
        <v>895</v>
      </c>
      <c r="BK1389" s="2" t="s">
        <v>850</v>
      </c>
      <c r="BL1389" s="2" t="s">
        <v>896</v>
      </c>
      <c r="BM1389" s="49" t="s">
        <v>3</v>
      </c>
      <c r="BN1389" s="2" t="s">
        <v>858</v>
      </c>
      <c r="BU1389" s="140" t="s">
        <v>605</v>
      </c>
      <c r="BV1389" s="2" t="s">
        <v>860</v>
      </c>
      <c r="BW1389" s="2" t="s">
        <v>860</v>
      </c>
      <c r="BX1389" s="2" t="s">
        <v>860</v>
      </c>
      <c r="BY1389" s="2" t="s">
        <v>860</v>
      </c>
      <c r="BZ1389" s="2" t="s">
        <v>860</v>
      </c>
      <c r="CA1389" s="2" t="s">
        <v>860</v>
      </c>
      <c r="CB1389" s="2" t="s">
        <v>860</v>
      </c>
      <c r="CC1389" s="2" t="s">
        <v>860</v>
      </c>
    </row>
    <row r="1390" spans="1:81" ht="13.8" customHeight="1">
      <c r="A1390" s="305"/>
      <c r="B1390" s="719"/>
      <c r="C1390" s="719"/>
      <c r="D1390" s="719"/>
      <c r="E1390" s="719"/>
      <c r="F1390" s="719"/>
      <c r="G1390" s="25"/>
      <c r="H1390" s="25"/>
      <c r="I1390" s="720"/>
      <c r="J1390" s="720"/>
      <c r="K1390" s="720"/>
      <c r="L1390" s="720"/>
      <c r="M1390" s="720"/>
      <c r="N1390" s="306"/>
      <c r="BB1390" s="2" t="str">
        <f t="shared" si="65"/>
        <v>If we lose immigrant rights, I will expect you to appreciate how devastating this can be to our impacted families and communities.</v>
      </c>
      <c r="BD1390" s="140" t="s">
        <v>606</v>
      </c>
      <c r="BE1390" s="2" t="str">
        <f>CONCATENATE(BV1393,BV1394,BV1395,BV1396)</f>
        <v>If we lose immigrant rights, I will expect you to appreciate how devastating this can be to our impacted families and communities.</v>
      </c>
      <c r="BF1390" s="2" t="str">
        <f>CONCATENATE(BW1393,BW1394,BW1395,BW1396)</f>
        <v>If we fail to stem climate change, I will expect you to appreciate the alarming impact on our affected habitats.</v>
      </c>
      <c r="BG1390" s="2" t="str">
        <f>CONCATENATE(BX1393,BX1394,BX1395,BX1396)</f>
        <v>If we lose gun control, I will expect you to appreciate my fears of gun violence with each mass shooting.</v>
      </c>
      <c r="BH1390" s="2" t="str">
        <f>CONCATENATE(BY1393,BY1394,BY1395,BY1396)</f>
        <v>If we lose reproductive rights, I will expect you to appreciate its impact on our reproductive health needs.</v>
      </c>
      <c r="BI1390" s="2" t="s">
        <v>894</v>
      </c>
      <c r="BJ1390" s="2" t="s">
        <v>848</v>
      </c>
      <c r="BK1390" s="2" t="s">
        <v>851</v>
      </c>
      <c r="BL1390" s="2" t="s">
        <v>855</v>
      </c>
      <c r="BM1390" s="49" t="s">
        <v>3</v>
      </c>
      <c r="BN1390" s="2" t="s">
        <v>859</v>
      </c>
      <c r="BV1390" s="2" t="s">
        <v>864</v>
      </c>
      <c r="BW1390" s="2" t="s">
        <v>871</v>
      </c>
      <c r="BX1390" s="2" t="s">
        <v>879</v>
      </c>
      <c r="BY1390" s="2" t="s">
        <v>885</v>
      </c>
    </row>
    <row r="1391" spans="1:81" ht="13.8" customHeight="1">
      <c r="A1391" s="305"/>
      <c r="B1391" s="719"/>
      <c r="C1391" s="719"/>
      <c r="D1391" s="719"/>
      <c r="E1391" s="719"/>
      <c r="F1391" s="719"/>
      <c r="G1391" s="25"/>
      <c r="H1391" s="25"/>
      <c r="I1391" s="720"/>
      <c r="J1391" s="720"/>
      <c r="K1391" s="720"/>
      <c r="L1391" s="720"/>
      <c r="M1391" s="720"/>
      <c r="N1391" s="306"/>
      <c r="BB1391" s="2" t="str">
        <f t="shared" si="65"/>
        <v>If we win at border security, I will respect its impact on the immigrants you care about crossing the border.</v>
      </c>
      <c r="BD1391" s="140" t="s">
        <v>607</v>
      </c>
      <c r="BE1391" s="2" t="str">
        <f>CONCATENATE(BV1397,BV1398,BV1399,BV1400)</f>
        <v>If we win at border security, I will respect its impact on the immigrants you care about crossing the border.</v>
      </c>
      <c r="BF1391" s="2" t="str">
        <f>CONCATENATE(BW1397,BW1398,BW1399,BW1400)</f>
        <v>If we allow nature to correct itself, I will respect how my deregulated business could impact you.</v>
      </c>
      <c r="BG1391" s="2" t="str">
        <f>CONCATENATE(BX1397,BX1398,BX1399,BX1400)</f>
        <v>If we win to counter gun control, I will respect your trauma from various forms of gun violence.</v>
      </c>
      <c r="BH1391" s="2" t="str">
        <f>CONCATENATE(BY1397,BY1398,BY1399,BY1400)</f>
        <v xml:space="preserve">If we win rights for the unborn, I will respect its impact on your reproductive health needs. </v>
      </c>
      <c r="BI1391" s="2" t="s">
        <v>846</v>
      </c>
      <c r="BJ1391" s="2" t="s">
        <v>854</v>
      </c>
      <c r="BK1391" s="2" t="s">
        <v>852</v>
      </c>
      <c r="BL1391" s="2" t="s">
        <v>856</v>
      </c>
      <c r="BM1391" s="49" t="s">
        <v>3</v>
      </c>
      <c r="BN1391" s="2" t="s">
        <v>858</v>
      </c>
      <c r="BV1391" s="2" t="s">
        <v>861</v>
      </c>
      <c r="BW1391" s="2" t="s">
        <v>861</v>
      </c>
      <c r="BX1391" s="2" t="s">
        <v>861</v>
      </c>
      <c r="BY1391" s="2" t="s">
        <v>861</v>
      </c>
      <c r="BZ1391" s="2" t="s">
        <v>861</v>
      </c>
      <c r="CA1391" s="2" t="s">
        <v>861</v>
      </c>
      <c r="CB1391" s="2" t="s">
        <v>861</v>
      </c>
      <c r="CC1391" s="2" t="s">
        <v>861</v>
      </c>
    </row>
    <row r="1392" spans="1:81" ht="15" customHeight="1">
      <c r="A1392" s="305"/>
      <c r="B1392" s="719"/>
      <c r="C1392" s="719"/>
      <c r="D1392" s="719"/>
      <c r="E1392" s="719"/>
      <c r="F1392" s="719"/>
      <c r="G1392" s="25"/>
      <c r="H1392" s="25"/>
      <c r="I1392" s="720"/>
      <c r="J1392" s="720"/>
      <c r="K1392" s="720"/>
      <c r="L1392" s="720"/>
      <c r="M1392" s="720"/>
      <c r="N1392" s="306"/>
      <c r="BB1392" s="2" t="str">
        <f t="shared" si="65"/>
        <v>If we lose border security, I will expect you to appreciate how devastating this can be to our impacted families and communities.</v>
      </c>
      <c r="BD1392" s="140" t="s">
        <v>608</v>
      </c>
      <c r="BE1392" s="2" t="str">
        <f>CONCATENATE(BV1401,BV1402,BV1403,BV1404)</f>
        <v>If we lose border security, I will expect you to appreciate how devastating this can be to our impacted families and communities.</v>
      </c>
      <c r="BF1392" s="2" t="str">
        <f>CONCATENATE(BW1401,BW1402,BW1403,BW1404)</f>
        <v>If subjected further to onereous regulations, I will expect you to appreciate my reduced capacity to provide for you.</v>
      </c>
      <c r="BG1392" s="2" t="str">
        <f>CONCATENATE(BX1401,BX1402,BX1403,BX1404)</f>
        <v>If we lose gun rights, I will expect you to appreciate its impact on my right and need to arm myself.</v>
      </c>
      <c r="BH1392" s="2" t="str">
        <f>CONCATENATE(BY1401,BY1402,BY1403,BY1404)</f>
        <v>If we lose rights for the unborn, I will expect you to appreciate its impact on the voiceless unborn.</v>
      </c>
      <c r="BI1392" s="2" t="s">
        <v>847</v>
      </c>
      <c r="BJ1392" s="2" t="s">
        <v>849</v>
      </c>
      <c r="BK1392" s="2" t="s">
        <v>857</v>
      </c>
      <c r="BL1392" s="2" t="s">
        <v>897</v>
      </c>
      <c r="BM1392" s="49" t="s">
        <v>3</v>
      </c>
      <c r="BN1392" s="2" t="s">
        <v>859</v>
      </c>
      <c r="BV1392" s="2" t="s">
        <v>865</v>
      </c>
      <c r="BW1392" s="2" t="s">
        <v>872</v>
      </c>
      <c r="BX1392" s="2" t="s">
        <v>880</v>
      </c>
      <c r="BY1392" s="2" t="s">
        <v>886</v>
      </c>
    </row>
    <row r="1393" spans="1:81" ht="13.8" customHeight="1">
      <c r="A1393" s="305"/>
      <c r="B1393" s="719"/>
      <c r="C1393" s="719"/>
      <c r="D1393" s="719"/>
      <c r="E1393" s="719"/>
      <c r="F1393" s="719"/>
      <c r="G1393" s="25"/>
      <c r="H1393" s="25"/>
      <c r="I1393" s="720"/>
      <c r="J1393" s="720"/>
      <c r="K1393" s="720"/>
      <c r="L1393" s="720"/>
      <c r="M1393" s="720"/>
      <c r="N1393" s="306"/>
      <c r="BU1393" s="140" t="s">
        <v>606</v>
      </c>
      <c r="BV1393" s="2" t="s">
        <v>863</v>
      </c>
      <c r="BW1393" s="2" t="s">
        <v>863</v>
      </c>
      <c r="BX1393" s="2" t="s">
        <v>863</v>
      </c>
      <c r="BY1393" s="2" t="s">
        <v>863</v>
      </c>
      <c r="BZ1393" s="2" t="s">
        <v>863</v>
      </c>
      <c r="CA1393" s="2" t="s">
        <v>863</v>
      </c>
      <c r="CB1393" s="2" t="s">
        <v>863</v>
      </c>
      <c r="CC1393" s="2" t="s">
        <v>863</v>
      </c>
    </row>
    <row r="1394" spans="1:81" ht="13.8" customHeight="1">
      <c r="A1394" s="305"/>
      <c r="B1394" s="719"/>
      <c r="C1394" s="719"/>
      <c r="D1394" s="719"/>
      <c r="E1394" s="719"/>
      <c r="F1394" s="719"/>
      <c r="G1394" s="25"/>
      <c r="H1394" s="25"/>
      <c r="I1394" s="720"/>
      <c r="J1394" s="720"/>
      <c r="K1394" s="720"/>
      <c r="L1394" s="720"/>
      <c r="M1394" s="720"/>
      <c r="N1394" s="306"/>
      <c r="BV1394" s="2" t="s">
        <v>866</v>
      </c>
      <c r="BW1394" s="2" t="s">
        <v>873</v>
      </c>
      <c r="BX1394" s="2" t="s">
        <v>881</v>
      </c>
      <c r="BY1394" s="2" t="s">
        <v>887</v>
      </c>
    </row>
    <row r="1395" spans="1:81" ht="13.8" customHeight="1">
      <c r="A1395" s="305"/>
      <c r="B1395" s="719"/>
      <c r="C1395" s="719"/>
      <c r="D1395" s="719"/>
      <c r="E1395" s="719"/>
      <c r="F1395" s="719"/>
      <c r="G1395" s="25"/>
      <c r="H1395" s="25"/>
      <c r="I1395" s="720"/>
      <c r="J1395" s="720"/>
      <c r="K1395" s="720"/>
      <c r="L1395" s="720"/>
      <c r="M1395" s="720"/>
      <c r="N1395" s="306"/>
      <c r="BV1395" s="2" t="s">
        <v>862</v>
      </c>
      <c r="BW1395" s="2" t="s">
        <v>862</v>
      </c>
      <c r="BX1395" s="2" t="s">
        <v>862</v>
      </c>
      <c r="BY1395" s="2" t="s">
        <v>862</v>
      </c>
      <c r="BZ1395" s="2" t="s">
        <v>862</v>
      </c>
      <c r="CA1395" s="2" t="s">
        <v>862</v>
      </c>
      <c r="CB1395" s="2" t="s">
        <v>862</v>
      </c>
      <c r="CC1395" s="2" t="s">
        <v>862</v>
      </c>
    </row>
    <row r="1396" spans="1:81" ht="14.4" customHeight="1">
      <c r="A1396" s="305"/>
      <c r="B1396" s="25"/>
      <c r="C1396" s="25"/>
      <c r="D1396" s="25"/>
      <c r="E1396" s="25"/>
      <c r="F1396" s="25"/>
      <c r="G1396" s="721" t="s">
        <v>555</v>
      </c>
      <c r="H1396" s="722" t="s">
        <v>554</v>
      </c>
      <c r="I1396" s="25"/>
      <c r="J1396" s="25"/>
      <c r="K1396" s="25"/>
      <c r="L1396" s="25"/>
      <c r="M1396" s="25"/>
      <c r="N1396" s="306"/>
      <c r="BE1396" s="171" t="s">
        <v>990</v>
      </c>
      <c r="BV1396" s="2" t="s">
        <v>867</v>
      </c>
      <c r="BW1396" s="2" t="s">
        <v>874</v>
      </c>
      <c r="BX1396" s="2" t="s">
        <v>882</v>
      </c>
      <c r="BY1396" s="2" t="s">
        <v>888</v>
      </c>
    </row>
    <row r="1397" spans="1:81" ht="14.4" customHeight="1">
      <c r="A1397" s="305"/>
      <c r="B1397" s="25"/>
      <c r="C1397" s="25"/>
      <c r="D1397" s="25"/>
      <c r="E1397" s="25"/>
      <c r="F1397" s="25"/>
      <c r="G1397" s="721"/>
      <c r="H1397" s="722"/>
      <c r="I1397" s="25"/>
      <c r="J1397" s="25"/>
      <c r="K1397" s="25"/>
      <c r="L1397" s="25"/>
      <c r="M1397" s="25"/>
      <c r="N1397" s="306"/>
      <c r="BE1397" s="171" t="s">
        <v>991</v>
      </c>
      <c r="BU1397" s="140" t="s">
        <v>607</v>
      </c>
      <c r="BV1397" s="2" t="s">
        <v>860</v>
      </c>
      <c r="BW1397" s="2" t="s">
        <v>863</v>
      </c>
      <c r="BX1397" s="2" t="s">
        <v>860</v>
      </c>
      <c r="BY1397" s="2" t="s">
        <v>860</v>
      </c>
      <c r="BZ1397" s="2" t="s">
        <v>860</v>
      </c>
      <c r="CA1397" s="2" t="s">
        <v>860</v>
      </c>
      <c r="CB1397" s="2" t="s">
        <v>860</v>
      </c>
      <c r="CC1397" s="2" t="s">
        <v>860</v>
      </c>
    </row>
    <row r="1398" spans="1:81" ht="13.8" customHeight="1">
      <c r="A1398" s="305"/>
      <c r="B1398" s="25"/>
      <c r="C1398" s="25"/>
      <c r="D1398" s="25"/>
      <c r="E1398" s="25"/>
      <c r="F1398" s="25"/>
      <c r="G1398" s="721"/>
      <c r="H1398" s="722"/>
      <c r="I1398" s="25"/>
      <c r="J1398" s="25"/>
      <c r="K1398" s="25"/>
      <c r="L1398" s="25"/>
      <c r="M1398" s="25"/>
      <c r="N1398" s="306"/>
      <c r="BE1398" s="171" t="s">
        <v>989</v>
      </c>
      <c r="BV1398" s="2" t="s">
        <v>868</v>
      </c>
      <c r="BW1398" s="2" t="s">
        <v>875</v>
      </c>
      <c r="BX1398" s="2" t="s">
        <v>917</v>
      </c>
      <c r="BY1398" s="2" t="s">
        <v>889</v>
      </c>
    </row>
    <row r="1399" spans="1:81" ht="13.8" customHeight="1">
      <c r="A1399" s="305"/>
      <c r="B1399" s="25"/>
      <c r="C1399" s="25"/>
      <c r="D1399" s="25"/>
      <c r="E1399" s="25"/>
      <c r="F1399" s="25"/>
      <c r="G1399" s="721"/>
      <c r="H1399" s="722"/>
      <c r="I1399" s="25"/>
      <c r="J1399" s="25"/>
      <c r="K1399" s="25"/>
      <c r="L1399" s="25"/>
      <c r="M1399" s="25"/>
      <c r="N1399" s="306"/>
      <c r="BE1399" s="171" t="s">
        <v>992</v>
      </c>
      <c r="BV1399" s="2" t="s">
        <v>861</v>
      </c>
      <c r="BW1399" s="2" t="s">
        <v>861</v>
      </c>
      <c r="BX1399" s="2" t="s">
        <v>861</v>
      </c>
      <c r="BY1399" s="2" t="s">
        <v>861</v>
      </c>
      <c r="BZ1399" s="2" t="s">
        <v>861</v>
      </c>
      <c r="CA1399" s="2" t="s">
        <v>861</v>
      </c>
      <c r="CB1399" s="2" t="s">
        <v>861</v>
      </c>
      <c r="CC1399" s="2" t="s">
        <v>861</v>
      </c>
    </row>
    <row r="1400" spans="1:81" ht="13.8" customHeight="1">
      <c r="A1400" s="305"/>
      <c r="B1400" s="25"/>
      <c r="C1400" s="25"/>
      <c r="D1400" s="25"/>
      <c r="E1400" s="25"/>
      <c r="F1400" s="25"/>
      <c r="G1400" s="721"/>
      <c r="H1400" s="722"/>
      <c r="I1400" s="25"/>
      <c r="J1400" s="25"/>
      <c r="K1400" s="25"/>
      <c r="L1400" s="25"/>
      <c r="M1400" s="25"/>
      <c r="N1400" s="306"/>
      <c r="BE1400" s="171" t="s">
        <v>993</v>
      </c>
      <c r="BV1400" s="2" t="s">
        <v>869</v>
      </c>
      <c r="BW1400" s="2" t="s">
        <v>876</v>
      </c>
      <c r="BX1400" s="2" t="s">
        <v>893</v>
      </c>
      <c r="BY1400" s="2" t="s">
        <v>890</v>
      </c>
    </row>
    <row r="1401" spans="1:81" ht="13.8" customHeight="1">
      <c r="A1401" s="305"/>
      <c r="B1401" s="719" t="str">
        <f>BB1390</f>
        <v>If we lose immigrant rights, I will expect you to appreciate how devastating this can be to our impacted families and communities.</v>
      </c>
      <c r="C1401" s="719"/>
      <c r="D1401" s="719"/>
      <c r="E1401" s="719"/>
      <c r="F1401" s="719"/>
      <c r="G1401" s="25"/>
      <c r="H1401" s="25"/>
      <c r="I1401" s="720" t="str">
        <f>BB1392</f>
        <v>If we lose border security, I will expect you to appreciate how devastating this can be to our impacted families and communities.</v>
      </c>
      <c r="J1401" s="720"/>
      <c r="K1401" s="720"/>
      <c r="L1401" s="720"/>
      <c r="M1401" s="720"/>
      <c r="N1401" s="306"/>
      <c r="BU1401" s="140" t="s">
        <v>608</v>
      </c>
      <c r="BV1401" s="2" t="s">
        <v>863</v>
      </c>
      <c r="BW1401" s="2" t="s">
        <v>853</v>
      </c>
      <c r="BX1401" s="2" t="s">
        <v>863</v>
      </c>
      <c r="BY1401" s="2" t="s">
        <v>863</v>
      </c>
      <c r="BZ1401" s="2" t="s">
        <v>863</v>
      </c>
      <c r="CA1401" s="2" t="s">
        <v>863</v>
      </c>
      <c r="CB1401" s="2" t="s">
        <v>863</v>
      </c>
      <c r="CC1401" s="2" t="s">
        <v>863</v>
      </c>
    </row>
    <row r="1402" spans="1:81" ht="13.8" customHeight="1">
      <c r="A1402" s="305"/>
      <c r="B1402" s="719"/>
      <c r="C1402" s="719"/>
      <c r="D1402" s="719"/>
      <c r="E1402" s="719"/>
      <c r="F1402" s="719"/>
      <c r="G1402" s="25"/>
      <c r="H1402" s="25"/>
      <c r="I1402" s="720"/>
      <c r="J1402" s="720"/>
      <c r="K1402" s="720"/>
      <c r="L1402" s="720"/>
      <c r="M1402" s="720"/>
      <c r="N1402" s="306"/>
      <c r="BF1402" s="39" t="str">
        <f>BF1307</f>
        <v>immigration</v>
      </c>
      <c r="BV1402" s="2" t="s">
        <v>870</v>
      </c>
      <c r="BW1402" s="2" t="s">
        <v>877</v>
      </c>
      <c r="BX1402" s="2" t="s">
        <v>883</v>
      </c>
      <c r="BY1402" s="2" t="s">
        <v>891</v>
      </c>
    </row>
    <row r="1403" spans="1:81" ht="13.8" customHeight="1">
      <c r="A1403" s="305"/>
      <c r="B1403" s="719"/>
      <c r="C1403" s="719"/>
      <c r="D1403" s="719"/>
      <c r="E1403" s="719"/>
      <c r="F1403" s="719"/>
      <c r="G1403" s="25"/>
      <c r="H1403" s="25"/>
      <c r="I1403" s="720"/>
      <c r="J1403" s="720"/>
      <c r="K1403" s="720"/>
      <c r="L1403" s="720"/>
      <c r="M1403" s="720"/>
      <c r="N1403" s="306"/>
      <c r="BC1403" s="2" t="str">
        <f>IF(OR(B$1233=0,B$1233=""),"",CONCATENATE(BE1403,BF1403,BG1403))</f>
        <v>This wording helps me engage with the opposing side of immigration politics.</v>
      </c>
      <c r="BE1403" s="2" t="s">
        <v>1020</v>
      </c>
      <c r="BF1403" s="2" t="str">
        <f>BF1402</f>
        <v>immigration</v>
      </c>
      <c r="BG1403" s="2" t="s">
        <v>984</v>
      </c>
      <c r="BV1403" s="2" t="s">
        <v>862</v>
      </c>
      <c r="BW1403" s="2" t="s">
        <v>862</v>
      </c>
      <c r="BX1403" s="2" t="s">
        <v>862</v>
      </c>
      <c r="BY1403" s="2" t="s">
        <v>862</v>
      </c>
      <c r="BZ1403" s="2" t="s">
        <v>862</v>
      </c>
      <c r="CA1403" s="2" t="s">
        <v>862</v>
      </c>
      <c r="CB1403" s="2" t="s">
        <v>862</v>
      </c>
      <c r="CC1403" s="2" t="s">
        <v>862</v>
      </c>
    </row>
    <row r="1404" spans="1:81" ht="13.8" customHeight="1">
      <c r="A1404" s="305"/>
      <c r="B1404" s="719"/>
      <c r="C1404" s="719"/>
      <c r="D1404" s="719"/>
      <c r="E1404" s="719"/>
      <c r="F1404" s="719"/>
      <c r="G1404" s="25"/>
      <c r="H1404" s="25"/>
      <c r="I1404" s="720"/>
      <c r="J1404" s="720"/>
      <c r="K1404" s="720"/>
      <c r="L1404" s="720"/>
      <c r="M1404" s="720"/>
      <c r="N1404" s="306"/>
      <c r="BC1404" s="2" t="str">
        <f>IF(OR(B$1233=0,B$1233=""),"",CONCATENATE(BE1404,BF1404,BG1404))</f>
        <v>Now I can be less dependent on laws requiring my response to immigration-related needs.</v>
      </c>
      <c r="BE1404" s="2" t="s">
        <v>1026</v>
      </c>
      <c r="BF1404" s="2" t="str">
        <f>BF1403</f>
        <v>immigration</v>
      </c>
      <c r="BG1404" s="49" t="s">
        <v>1025</v>
      </c>
      <c r="BV1404" s="2" t="s">
        <v>867</v>
      </c>
      <c r="BW1404" s="2" t="s">
        <v>878</v>
      </c>
      <c r="BX1404" s="2" t="s">
        <v>884</v>
      </c>
      <c r="BY1404" s="2" t="s">
        <v>892</v>
      </c>
    </row>
    <row r="1405" spans="1:81" ht="13.8" customHeight="1">
      <c r="A1405" s="305"/>
      <c r="B1405" s="719"/>
      <c r="C1405" s="719"/>
      <c r="D1405" s="719"/>
      <c r="E1405" s="719"/>
      <c r="F1405" s="719"/>
      <c r="G1405" s="25"/>
      <c r="H1405" s="25"/>
      <c r="I1405" s="720"/>
      <c r="J1405" s="720"/>
      <c r="K1405" s="720"/>
      <c r="L1405" s="720"/>
      <c r="M1405" s="720"/>
      <c r="N1405" s="306"/>
      <c r="BC1405" s="2" t="str">
        <f>IF(OR(B$1233=0,B$1233=""),"",CONCATENATE(BE1405,BF1405,BG1405))</f>
        <v>I can now better handle losing at immigration politics.</v>
      </c>
      <c r="BE1405" s="2" t="s">
        <v>1024</v>
      </c>
      <c r="BF1405" s="2" t="str">
        <f>BF1404</f>
        <v>immigration</v>
      </c>
      <c r="BG1405" s="2" t="s">
        <v>984</v>
      </c>
    </row>
    <row r="1406" spans="1:81" ht="13.8" customHeight="1">
      <c r="A1406" s="305"/>
      <c r="B1406" s="719"/>
      <c r="C1406" s="719"/>
      <c r="D1406" s="719"/>
      <c r="E1406" s="719"/>
      <c r="F1406" s="719"/>
      <c r="G1406" s="25"/>
      <c r="H1406" s="25"/>
      <c r="I1406" s="720"/>
      <c r="J1406" s="720"/>
      <c r="K1406" s="720"/>
      <c r="L1406" s="720"/>
      <c r="M1406" s="720"/>
      <c r="N1406" s="306"/>
    </row>
    <row r="1407" spans="1:81" ht="13.8" customHeight="1">
      <c r="A1407" s="305"/>
      <c r="B1407" s="719"/>
      <c r="C1407" s="719"/>
      <c r="D1407" s="719"/>
      <c r="E1407" s="719"/>
      <c r="F1407" s="719"/>
      <c r="G1407" s="25"/>
      <c r="H1407" s="25"/>
      <c r="I1407" s="720"/>
      <c r="J1407" s="720"/>
      <c r="K1407" s="720"/>
      <c r="L1407" s="720"/>
      <c r="M1407" s="720"/>
      <c r="N1407" s="306"/>
    </row>
    <row r="1408" spans="1:81">
      <c r="A1408" s="305"/>
      <c r="B1408" s="25"/>
      <c r="C1408" s="25"/>
      <c r="D1408" s="25"/>
      <c r="E1408" s="25"/>
      <c r="F1408" s="25"/>
      <c r="G1408" s="25"/>
      <c r="H1408" s="25"/>
      <c r="I1408" s="25"/>
      <c r="J1408" s="25"/>
      <c r="K1408" s="25"/>
      <c r="L1408" s="25"/>
      <c r="M1408" s="25"/>
      <c r="N1408" s="306"/>
    </row>
    <row r="1409" spans="1:63">
      <c r="A1409" s="305"/>
      <c r="B1409" s="25"/>
      <c r="C1409" s="25"/>
      <c r="D1409" s="25"/>
      <c r="E1409" s="25"/>
      <c r="F1409" s="25"/>
      <c r="G1409" s="25"/>
      <c r="H1409" s="25"/>
      <c r="I1409" s="25"/>
      <c r="J1409" s="25"/>
      <c r="K1409" s="25"/>
      <c r="L1409" s="25"/>
      <c r="M1409" s="25"/>
      <c r="N1409" s="306"/>
      <c r="BG1409" s="2" t="s">
        <v>995</v>
      </c>
      <c r="BH1409" s="2" t="s">
        <v>721</v>
      </c>
      <c r="BI1409" s="2" t="s">
        <v>1004</v>
      </c>
      <c r="BJ1409" s="2" t="s">
        <v>723</v>
      </c>
      <c r="BK1409" s="2" t="s">
        <v>994</v>
      </c>
    </row>
    <row r="1410" spans="1:63" ht="10.050000000000001" customHeight="1" thickBot="1">
      <c r="A1410" s="305"/>
      <c r="B1410" s="25"/>
      <c r="C1410" s="25"/>
      <c r="D1410" s="25"/>
      <c r="E1410" s="25"/>
      <c r="F1410" s="25"/>
      <c r="G1410" s="25"/>
      <c r="H1410" s="25"/>
      <c r="I1410" s="25"/>
      <c r="J1410" s="25"/>
      <c r="K1410" s="25"/>
      <c r="L1410" s="25"/>
      <c r="M1410" s="25"/>
      <c r="N1410" s="306"/>
    </row>
    <row r="1411" spans="1:63" ht="16.95" customHeight="1">
      <c r="A1411" s="305"/>
      <c r="B1411" s="710" t="str">
        <f>BC1403</f>
        <v>This wording helps me engage with the opposing side of immigration politics.</v>
      </c>
      <c r="C1411" s="710"/>
      <c r="D1411" s="710"/>
      <c r="E1411" s="710"/>
      <c r="F1411" s="710"/>
      <c r="G1411" s="710"/>
      <c r="H1411" s="711"/>
      <c r="I1411" s="712"/>
      <c r="J1411" s="713"/>
      <c r="K1411" s="713"/>
      <c r="L1411" s="713"/>
      <c r="M1411" s="714"/>
      <c r="N1411" s="306"/>
      <c r="BF1411" s="2">
        <v>15</v>
      </c>
      <c r="BG1411" s="2">
        <f>BF1411-3</f>
        <v>12</v>
      </c>
      <c r="BH1411" s="2">
        <f t="shared" ref="BH1411:BK1411" si="66">BG1411-3</f>
        <v>9</v>
      </c>
      <c r="BI1411" s="2">
        <f t="shared" si="66"/>
        <v>6</v>
      </c>
      <c r="BJ1411" s="2">
        <f t="shared" si="66"/>
        <v>3</v>
      </c>
      <c r="BK1411" s="2">
        <f t="shared" si="66"/>
        <v>0</v>
      </c>
    </row>
    <row r="1412" spans="1:63" ht="16.95" customHeight="1" thickBot="1">
      <c r="A1412" s="305"/>
      <c r="B1412" s="710"/>
      <c r="C1412" s="710"/>
      <c r="D1412" s="710"/>
      <c r="E1412" s="710"/>
      <c r="F1412" s="710"/>
      <c r="G1412" s="710"/>
      <c r="H1412" s="711"/>
      <c r="I1412" s="715"/>
      <c r="J1412" s="716"/>
      <c r="K1412" s="716"/>
      <c r="L1412" s="716"/>
      <c r="M1412" s="717"/>
      <c r="N1412" s="306"/>
      <c r="BE1412" s="2">
        <f>IF(I1411=BE$1301,5,IF(I1411=BE$1302,4,IF(I1411=BE$1303,3,IF(I1411=BE$1304,2,IF(I1411=BE$1305,1,0)))))</f>
        <v>0</v>
      </c>
    </row>
    <row r="1413" spans="1:63" ht="16.95" customHeight="1">
      <c r="A1413" s="305"/>
      <c r="B1413" s="710" t="str">
        <f>BC1404</f>
        <v>Now I can be less dependent on laws requiring my response to immigration-related needs.</v>
      </c>
      <c r="C1413" s="710"/>
      <c r="D1413" s="710"/>
      <c r="E1413" s="710"/>
      <c r="F1413" s="710"/>
      <c r="G1413" s="710"/>
      <c r="H1413" s="711"/>
      <c r="I1413" s="712"/>
      <c r="J1413" s="713"/>
      <c r="K1413" s="713"/>
      <c r="L1413" s="713"/>
      <c r="M1413" s="714"/>
      <c r="N1413" s="306"/>
      <c r="BE1413" s="2">
        <f>IF(I1413=BE$1301,5,IF(I1413=BE$1302,4,IF(I1413=BE$1303,3,IF(I1413=BE$1304,2,IF(I1413=BE$1305,1,0)))))</f>
        <v>0</v>
      </c>
    </row>
    <row r="1414" spans="1:63" ht="16.95" customHeight="1" thickBot="1">
      <c r="A1414" s="305"/>
      <c r="B1414" s="710"/>
      <c r="C1414" s="710"/>
      <c r="D1414" s="710"/>
      <c r="E1414" s="710"/>
      <c r="F1414" s="710"/>
      <c r="G1414" s="710"/>
      <c r="H1414" s="711"/>
      <c r="I1414" s="715"/>
      <c r="J1414" s="716"/>
      <c r="K1414" s="716"/>
      <c r="L1414" s="716"/>
      <c r="M1414" s="717"/>
      <c r="N1414" s="306"/>
      <c r="BE1414" s="2">
        <f>IF(I1415=BE$1301,5,IF(I1415=BE$1302,4,IF(I1415=BE$1303,3,IF(I1415=BE$1304,2,IF(I1415=BE$1305,1,0)))))</f>
        <v>0</v>
      </c>
    </row>
    <row r="1415" spans="1:63" ht="16.95" customHeight="1">
      <c r="A1415" s="305"/>
      <c r="B1415" s="710" t="str">
        <f>BC1405</f>
        <v>I can now better handle losing at immigration politics.</v>
      </c>
      <c r="C1415" s="710"/>
      <c r="D1415" s="710"/>
      <c r="E1415" s="710"/>
      <c r="F1415" s="710"/>
      <c r="G1415" s="710"/>
      <c r="H1415" s="711"/>
      <c r="I1415" s="712"/>
      <c r="J1415" s="713"/>
      <c r="K1415" s="713"/>
      <c r="L1415" s="713"/>
      <c r="M1415" s="714"/>
      <c r="N1415" s="306"/>
      <c r="BE1415" s="39">
        <f>SUM(BE1412:BE1414)</f>
        <v>0</v>
      </c>
    </row>
    <row r="1416" spans="1:63" ht="16.95" customHeight="1" thickBot="1">
      <c r="A1416" s="305"/>
      <c r="B1416" s="710"/>
      <c r="C1416" s="710"/>
      <c r="D1416" s="710"/>
      <c r="E1416" s="710"/>
      <c r="F1416" s="710"/>
      <c r="G1416" s="710"/>
      <c r="H1416" s="711"/>
      <c r="I1416" s="715"/>
      <c r="J1416" s="716"/>
      <c r="K1416" s="716"/>
      <c r="L1416" s="716"/>
      <c r="M1416" s="717"/>
      <c r="N1416" s="306"/>
      <c r="BE1416" s="39" t="str">
        <f>IF(AND(BE1415&gt;=BK1411,BE1415&lt;BJ1411),BK1409,IF(AND(BE1415&gt;=BJ1411,BE1415&lt;BI1411),BJ1409,IF(AND(BE1415&gt;=BI1411,BE1415&lt;BH1411),BI1409,IF(AND(BE1415&gt;=BH1411,BE1415&lt;BG1411),BH1409,IF(AND(BE1415&gt;=BG1411,BE1415&lt;=BF1411),BG1409)))))</f>
        <v>low</v>
      </c>
    </row>
    <row r="1417" spans="1:63" ht="4.95" customHeight="1">
      <c r="A1417" s="305"/>
      <c r="B1417" s="25"/>
      <c r="C1417" s="25"/>
      <c r="D1417" s="25"/>
      <c r="E1417" s="25"/>
      <c r="F1417" s="25"/>
      <c r="G1417" s="25"/>
      <c r="H1417" s="25"/>
      <c r="I1417" s="25"/>
      <c r="J1417" s="25"/>
      <c r="K1417" s="25"/>
      <c r="L1417" s="25"/>
      <c r="M1417" s="25"/>
      <c r="N1417" s="306"/>
    </row>
    <row r="1418" spans="1:63">
      <c r="A1418" s="305"/>
      <c r="B1418" s="718" t="str">
        <f>BC1423</f>
        <v>Are you ready to honor needs without alienating laws about immigration? After choosing an issue, select above how well you can agree with these radically different approaches to immigration politics. Replace being led with taking the lead.</v>
      </c>
      <c r="C1418" s="718"/>
      <c r="D1418" s="718"/>
      <c r="E1418" s="718"/>
      <c r="F1418" s="718"/>
      <c r="G1418" s="718"/>
      <c r="H1418" s="718"/>
      <c r="I1418" s="718"/>
      <c r="J1418" s="718"/>
      <c r="K1418" s="718"/>
      <c r="L1418" s="718"/>
      <c r="M1418" s="718"/>
      <c r="N1418" s="306"/>
      <c r="BC1418" s="2" t="str">
        <f>IF(BE1412=0,"",CONCATENATE(BE1418,BF1418,BG1418,BH1418,BI1418,BJ1418))</f>
        <v/>
      </c>
      <c r="BE1418" s="2" t="s">
        <v>1005</v>
      </c>
      <c r="BF1418" s="2" t="str">
        <f>BE1416</f>
        <v>low</v>
      </c>
      <c r="BG1418" s="2" t="s">
        <v>1012</v>
      </c>
      <c r="BH1418" s="2" t="s">
        <v>1027</v>
      </c>
      <c r="BI1418" s="2" t="str">
        <f>IF($B$1233="","",$BF$1307)</f>
        <v>immigration</v>
      </c>
      <c r="BJ1418" s="2" t="s">
        <v>1028</v>
      </c>
    </row>
    <row r="1419" spans="1:63">
      <c r="A1419" s="305"/>
      <c r="B1419" s="718"/>
      <c r="C1419" s="718"/>
      <c r="D1419" s="718"/>
      <c r="E1419" s="718"/>
      <c r="F1419" s="718"/>
      <c r="G1419" s="718"/>
      <c r="H1419" s="718"/>
      <c r="I1419" s="718"/>
      <c r="J1419" s="718"/>
      <c r="K1419" s="718"/>
      <c r="L1419" s="718"/>
      <c r="M1419" s="718"/>
      <c r="N1419" s="306"/>
      <c r="BC1419" s="2" t="str">
        <f>IF(BE1413=0,"",CONCATENATE(BE1419,BF1419,BG1419,BH1419,BI1419))</f>
        <v/>
      </c>
      <c r="BE1419" s="2" t="s">
        <v>1032</v>
      </c>
      <c r="BF1419" s="2" t="str">
        <f>IF($B$1233="","",$BF$1307)</f>
        <v>immigration</v>
      </c>
      <c r="BG1419" s="49" t="s">
        <v>1034</v>
      </c>
      <c r="BH1419" s="2" t="str">
        <f>IF($B$1233="","",$BF$1307)</f>
        <v>immigration</v>
      </c>
      <c r="BI1419" s="2" t="s">
        <v>1029</v>
      </c>
    </row>
    <row r="1420" spans="1:63">
      <c r="A1420" s="305"/>
      <c r="B1420" s="718"/>
      <c r="C1420" s="718"/>
      <c r="D1420" s="718"/>
      <c r="E1420" s="718"/>
      <c r="F1420" s="718"/>
      <c r="G1420" s="718"/>
      <c r="H1420" s="718"/>
      <c r="I1420" s="718"/>
      <c r="J1420" s="718"/>
      <c r="K1420" s="718"/>
      <c r="L1420" s="718"/>
      <c r="M1420" s="718"/>
      <c r="N1420" s="306"/>
      <c r="BC1420" s="2" t="str">
        <f>IF(BE1414=0,"",CONCATENATE(BE1420,BF1420,BG1420,BH1420,BI1420,BJ1420))</f>
        <v/>
      </c>
      <c r="BE1420" s="2" t="s">
        <v>1030</v>
      </c>
      <c r="BF1420" s="2" t="str">
        <f>IF($B$1233="","",$BF$1307)</f>
        <v>immigration</v>
      </c>
      <c r="BG1420" s="2" t="s">
        <v>1031</v>
      </c>
      <c r="BJ1420" s="2" t="s">
        <v>1009</v>
      </c>
    </row>
    <row r="1421" spans="1:63">
      <c r="A1421" s="305"/>
      <c r="B1421" s="718"/>
      <c r="C1421" s="718"/>
      <c r="D1421" s="718"/>
      <c r="E1421" s="718"/>
      <c r="F1421" s="718"/>
      <c r="G1421" s="718"/>
      <c r="H1421" s="718"/>
      <c r="I1421" s="718"/>
      <c r="J1421" s="718"/>
      <c r="K1421" s="718"/>
      <c r="L1421" s="718"/>
      <c r="M1421" s="718"/>
      <c r="N1421" s="306"/>
      <c r="BC1421" s="2" t="str">
        <f>CONCATENATE(BE1421,BF1421,BG1421,BH1421,BI1421)</f>
        <v>Are you ready to honor needs without alienating laws about immigration? After choosing an issue, select above how well you can agree with these radically different approaches to immigration politics. Replace being led with taking the lead.</v>
      </c>
      <c r="BE1421" s="2" t="s">
        <v>1023</v>
      </c>
      <c r="BF1421" s="2" t="str">
        <f>IF(OR($B$1233=0,$B$1233=""),"politicized issues",$BF$1307)</f>
        <v>immigration</v>
      </c>
      <c r="BG1421" s="2" t="s">
        <v>1022</v>
      </c>
      <c r="BH1421" s="2" t="str">
        <f>IF($B$1233="","",$BF$1307)</f>
        <v>immigration</v>
      </c>
      <c r="BI1421" s="2" t="s">
        <v>1016</v>
      </c>
    </row>
    <row r="1422" spans="1:63">
      <c r="A1422" s="305"/>
      <c r="B1422" s="718"/>
      <c r="C1422" s="718"/>
      <c r="D1422" s="718"/>
      <c r="E1422" s="718"/>
      <c r="F1422" s="718"/>
      <c r="G1422" s="718"/>
      <c r="H1422" s="718"/>
      <c r="I1422" s="718"/>
      <c r="J1422" s="718"/>
      <c r="K1422" s="718"/>
      <c r="L1422" s="718"/>
      <c r="M1422" s="718"/>
      <c r="N1422" s="306"/>
      <c r="BC1422" s="2" t="str">
        <f>CONCATENATE(BC1418,BC1419,BC1420)</f>
        <v/>
      </c>
    </row>
    <row r="1423" spans="1:63">
      <c r="A1423" s="305"/>
      <c r="B1423" s="718"/>
      <c r="C1423" s="718"/>
      <c r="D1423" s="718"/>
      <c r="E1423" s="718"/>
      <c r="F1423" s="718"/>
      <c r="G1423" s="718"/>
      <c r="H1423" s="718"/>
      <c r="I1423" s="718"/>
      <c r="J1423" s="718"/>
      <c r="K1423" s="718"/>
      <c r="L1423" s="718"/>
      <c r="M1423" s="718"/>
      <c r="N1423" s="306"/>
      <c r="BC1423" s="2" t="str">
        <f>IF(BE1415=0,BC1421,BC1422)</f>
        <v>Are you ready to honor needs without alienating laws about immigration? After choosing an issue, select above how well you can agree with these radically different approaches to immigration politics. Replace being led with taking the lead.</v>
      </c>
    </row>
    <row r="1424" spans="1:63" ht="10.050000000000001" customHeight="1">
      <c r="A1424" s="307"/>
      <c r="B1424" s="314"/>
      <c r="C1424" s="314"/>
      <c r="D1424" s="314"/>
      <c r="E1424" s="314"/>
      <c r="F1424" s="314"/>
      <c r="G1424" s="314"/>
      <c r="H1424" s="314"/>
      <c r="I1424" s="314"/>
      <c r="J1424" s="314"/>
      <c r="K1424" s="314"/>
      <c r="L1424" s="314"/>
      <c r="M1424" s="314"/>
      <c r="N1424" s="309"/>
    </row>
    <row r="1425" spans="1:69" ht="30" customHeight="1">
      <c r="A1425" s="301" t="s">
        <v>1158</v>
      </c>
      <c r="B1425" s="774" t="s">
        <v>778</v>
      </c>
      <c r="C1425" s="774"/>
      <c r="D1425" s="774"/>
      <c r="E1425" s="774"/>
      <c r="F1425" s="774"/>
      <c r="G1425" s="774"/>
      <c r="H1425" s="774"/>
      <c r="I1425" s="774"/>
      <c r="J1425" s="774"/>
      <c r="K1425" s="774"/>
      <c r="L1425" s="302"/>
      <c r="M1425" s="303"/>
      <c r="N1425" s="304" t="s">
        <v>1159</v>
      </c>
    </row>
    <row r="1426" spans="1:69">
      <c r="A1426" s="305"/>
      <c r="B1426" s="25"/>
      <c r="C1426" s="25"/>
      <c r="D1426" s="25"/>
      <c r="E1426" s="25"/>
      <c r="F1426" s="25"/>
      <c r="G1426" s="25"/>
      <c r="H1426" s="25"/>
      <c r="I1426" s="25"/>
      <c r="J1426" s="25"/>
      <c r="K1426" s="25"/>
      <c r="L1426" s="25"/>
      <c r="M1426" s="25"/>
      <c r="N1426" s="306"/>
    </row>
    <row r="1427" spans="1:69">
      <c r="A1427" s="305"/>
      <c r="B1427" s="25"/>
      <c r="C1427" s="25"/>
      <c r="D1427" s="25"/>
      <c r="E1427" s="25"/>
      <c r="F1427" s="25"/>
      <c r="G1427" s="25"/>
      <c r="H1427" s="25"/>
      <c r="I1427" s="25"/>
      <c r="J1427" s="25"/>
      <c r="K1427" s="25"/>
      <c r="L1427" s="25"/>
      <c r="M1427" s="25"/>
      <c r="N1427" s="306"/>
    </row>
    <row r="1428" spans="1:69">
      <c r="A1428" s="305"/>
      <c r="B1428" s="25"/>
      <c r="C1428" s="25"/>
      <c r="D1428" s="25"/>
      <c r="E1428" s="25"/>
      <c r="F1428" s="25"/>
      <c r="G1428" s="25"/>
      <c r="H1428" s="25"/>
      <c r="I1428" s="25"/>
      <c r="J1428" s="25"/>
      <c r="K1428" s="25"/>
      <c r="L1428" s="25"/>
      <c r="M1428" s="25"/>
      <c r="N1428" s="306"/>
    </row>
    <row r="1429" spans="1:69" ht="15.6">
      <c r="A1429" s="305"/>
      <c r="B1429" s="310"/>
      <c r="C1429" s="25"/>
      <c r="D1429" s="25"/>
      <c r="E1429" s="25"/>
      <c r="F1429" s="25"/>
      <c r="G1429" s="25"/>
      <c r="H1429" s="311" t="s">
        <v>779</v>
      </c>
      <c r="I1429" s="25"/>
      <c r="J1429" s="25"/>
      <c r="K1429" s="25"/>
      <c r="L1429" s="25"/>
      <c r="M1429" s="25"/>
      <c r="N1429" s="306"/>
    </row>
    <row r="1430" spans="1:69">
      <c r="A1430" s="305"/>
      <c r="B1430" s="25"/>
      <c r="C1430" s="25"/>
      <c r="D1430" s="25"/>
      <c r="E1430" s="25"/>
      <c r="F1430" s="25"/>
      <c r="G1430" s="25"/>
      <c r="H1430" s="25"/>
      <c r="I1430" s="25"/>
      <c r="J1430" s="25"/>
      <c r="K1430" s="25"/>
      <c r="L1430" s="25"/>
      <c r="M1430" s="25"/>
      <c r="N1430" s="306"/>
    </row>
    <row r="1431" spans="1:69" ht="13.8" customHeight="1">
      <c r="A1431" s="305"/>
      <c r="B1431" s="25"/>
      <c r="C1431" s="25"/>
      <c r="D1431" s="25"/>
      <c r="E1431" s="25"/>
      <c r="F1431" s="25"/>
      <c r="G1431" s="25"/>
      <c r="H1431" s="312">
        <v>1</v>
      </c>
      <c r="I1431" s="684" t="str">
        <f>IF(B$1233="",BM1431,BE1431)</f>
        <v>The more you overstate their differences on IMMIGRATION, the more you depict their errors with IMMIGRATION as typical.</v>
      </c>
      <c r="J1431" s="684"/>
      <c r="K1431" s="684"/>
      <c r="L1431" s="684"/>
      <c r="M1431" s="684"/>
      <c r="N1431" s="306"/>
      <c r="BD1431" s="2">
        <v>1</v>
      </c>
      <c r="BE1431" s="39" t="str">
        <f>CONCATENATE(BG1431,BH1431,BI1431,BJ1431,BK1431,".")</f>
        <v>The more you overstate their differences on IMMIGRATION, the more you depict their errors with IMMIGRATION as typical.</v>
      </c>
      <c r="BF1431" s="49" t="s">
        <v>3</v>
      </c>
      <c r="BG1431" s="2" t="s">
        <v>819</v>
      </c>
      <c r="BH1431" s="2" t="str">
        <f>IF(OR($B$1233=0,$B$1233=""),"a politicized issue",$B$1233)</f>
        <v>IMMIGRATION</v>
      </c>
      <c r="BI1431" s="2" t="s">
        <v>820</v>
      </c>
      <c r="BJ1431" s="2" t="str">
        <f>BH1431</f>
        <v>IMMIGRATION</v>
      </c>
      <c r="BK1431" s="2" t="s">
        <v>821</v>
      </c>
      <c r="BM1431" s="2" t="str">
        <f>CONCATENATE(BN1431,BO1431,BP1431,BQ1431)</f>
        <v>The more you overstate their differences on a politial issue, the more you depict their errors with that issue as typical.</v>
      </c>
      <c r="BN1431" s="2" t="s">
        <v>728</v>
      </c>
      <c r="BO1431" s="2" t="s">
        <v>828</v>
      </c>
      <c r="BP1431" s="2" t="s">
        <v>810</v>
      </c>
      <c r="BQ1431" s="2" t="s">
        <v>829</v>
      </c>
    </row>
    <row r="1432" spans="1:69">
      <c r="A1432" s="305"/>
      <c r="B1432" s="25"/>
      <c r="C1432" s="25"/>
      <c r="D1432" s="25"/>
      <c r="E1432" s="25"/>
      <c r="F1432" s="25"/>
      <c r="G1432" s="25"/>
      <c r="H1432" s="25"/>
      <c r="I1432" s="684"/>
      <c r="J1432" s="684"/>
      <c r="K1432" s="684"/>
      <c r="L1432" s="684"/>
      <c r="M1432" s="684"/>
      <c r="N1432" s="306"/>
    </row>
    <row r="1433" spans="1:69">
      <c r="A1433" s="305"/>
      <c r="B1433" s="25"/>
      <c r="C1433" s="25"/>
      <c r="D1433" s="25"/>
      <c r="E1433" s="25"/>
      <c r="F1433" s="25"/>
      <c r="G1433" s="25"/>
      <c r="H1433" s="25"/>
      <c r="I1433" s="684"/>
      <c r="J1433" s="684"/>
      <c r="K1433" s="684"/>
      <c r="L1433" s="684"/>
      <c r="M1433" s="684"/>
      <c r="N1433" s="306"/>
    </row>
    <row r="1434" spans="1:69" ht="13.8" customHeight="1">
      <c r="A1434" s="305"/>
      <c r="B1434" s="25"/>
      <c r="C1434" s="25"/>
      <c r="D1434" s="25"/>
      <c r="E1434" s="25"/>
      <c r="F1434" s="25"/>
      <c r="G1434" s="25"/>
      <c r="H1434" s="25"/>
      <c r="I1434" s="684"/>
      <c r="J1434" s="684"/>
      <c r="K1434" s="684"/>
      <c r="L1434" s="684"/>
      <c r="M1434" s="684"/>
      <c r="N1434" s="306"/>
    </row>
    <row r="1435" spans="1:69">
      <c r="A1435" s="305"/>
      <c r="B1435" s="25"/>
      <c r="C1435" s="25"/>
      <c r="D1435" s="25"/>
      <c r="E1435" s="25"/>
      <c r="F1435" s="25"/>
      <c r="G1435" s="25"/>
      <c r="H1435" s="312">
        <v>2</v>
      </c>
      <c r="I1435" s="684" t="str">
        <f>IF(B$1233="",BM1435,BE1435)</f>
        <v>The more you depict their errors with IMMIGRATION as typical, the more guarded you get toward their views on IMMIGRATION.</v>
      </c>
      <c r="J1435" s="684"/>
      <c r="K1435" s="684"/>
      <c r="L1435" s="684"/>
      <c r="M1435" s="684"/>
      <c r="N1435" s="306"/>
      <c r="BD1435" s="2">
        <v>2</v>
      </c>
      <c r="BE1435" s="39" t="str">
        <f>CONCATENATE(BG1435,BH1435,BI1435,BJ1435,BK1435,".")</f>
        <v>The more you depict their errors with IMMIGRATION as typical, the more guarded you get toward their views on IMMIGRATION.</v>
      </c>
      <c r="BF1435" s="49" t="s">
        <v>3</v>
      </c>
      <c r="BG1435" s="2" t="s">
        <v>822</v>
      </c>
      <c r="BH1435" s="2" t="str">
        <f>BH1431</f>
        <v>IMMIGRATION</v>
      </c>
      <c r="BI1435" s="2" t="s">
        <v>823</v>
      </c>
      <c r="BJ1435" s="2" t="str">
        <f>BH1435</f>
        <v>IMMIGRATION</v>
      </c>
      <c r="BM1435" s="2" t="str">
        <f t="shared" ref="BM1435" si="67">CONCATENATE(BN1435,BO1435,BP1435,BQ1435)</f>
        <v>The more you depict their errors with that issue as typical, the more guarded you get toward their views on that particular issue.</v>
      </c>
      <c r="BN1435" s="2" t="s">
        <v>728</v>
      </c>
      <c r="BO1435" s="2" t="s">
        <v>830</v>
      </c>
      <c r="BP1435" s="2" t="s">
        <v>810</v>
      </c>
      <c r="BQ1435" s="2" t="s">
        <v>831</v>
      </c>
    </row>
    <row r="1436" spans="1:69">
      <c r="A1436" s="305"/>
      <c r="B1436" s="25"/>
      <c r="C1436" s="25"/>
      <c r="D1436" s="25"/>
      <c r="E1436" s="25"/>
      <c r="F1436" s="25"/>
      <c r="G1436" s="25"/>
      <c r="H1436" s="313"/>
      <c r="I1436" s="684"/>
      <c r="J1436" s="684"/>
      <c r="K1436" s="684"/>
      <c r="L1436" s="684"/>
      <c r="M1436" s="684"/>
      <c r="N1436" s="306"/>
    </row>
    <row r="1437" spans="1:69" ht="13.8" customHeight="1">
      <c r="A1437" s="305"/>
      <c r="B1437" s="25"/>
      <c r="C1437" s="25"/>
      <c r="D1437" s="25"/>
      <c r="E1437" s="25"/>
      <c r="F1437" s="25"/>
      <c r="G1437" s="25"/>
      <c r="H1437" s="312"/>
      <c r="I1437" s="684"/>
      <c r="J1437" s="684"/>
      <c r="K1437" s="684"/>
      <c r="L1437" s="684"/>
      <c r="M1437" s="684"/>
      <c r="N1437" s="306"/>
    </row>
    <row r="1438" spans="1:69">
      <c r="A1438" s="305"/>
      <c r="B1438" s="25"/>
      <c r="C1438" s="25"/>
      <c r="D1438" s="25"/>
      <c r="E1438" s="25"/>
      <c r="F1438" s="25"/>
      <c r="G1438" s="25"/>
      <c r="H1438" s="313"/>
      <c r="I1438" s="684"/>
      <c r="J1438" s="684"/>
      <c r="K1438" s="684"/>
      <c r="L1438" s="684"/>
      <c r="M1438" s="684"/>
      <c r="N1438" s="306"/>
    </row>
    <row r="1439" spans="1:69">
      <c r="A1439" s="305"/>
      <c r="B1439" s="25"/>
      <c r="C1439" s="25"/>
      <c r="D1439" s="25"/>
      <c r="E1439" s="25"/>
      <c r="F1439" s="25"/>
      <c r="G1439" s="25"/>
      <c r="H1439" s="312">
        <v>3</v>
      </c>
      <c r="I1439" s="684" t="str">
        <f>IF(B$1233="",BM1439,BE1439)</f>
        <v>The more guarded you get toward their views on IMMIGRATION the more they get defensive toward your views on IMMIGRATION.</v>
      </c>
      <c r="J1439" s="684"/>
      <c r="K1439" s="684"/>
      <c r="L1439" s="684"/>
      <c r="M1439" s="684"/>
      <c r="N1439" s="306"/>
      <c r="BD1439" s="2">
        <v>3</v>
      </c>
      <c r="BE1439" s="39" t="str">
        <f>CONCATENATE(BG1439,BH1439,BI1439,BJ1439,BK1439,".")</f>
        <v>The more guarded you get toward their views on IMMIGRATION the more they get defensive toward your views on IMMIGRATION.</v>
      </c>
      <c r="BF1439" s="49" t="s">
        <v>3</v>
      </c>
      <c r="BG1439" s="2" t="s">
        <v>824</v>
      </c>
      <c r="BH1439" s="2" t="str">
        <f t="shared" ref="BH1439" si="68">BH1435</f>
        <v>IMMIGRATION</v>
      </c>
      <c r="BI1439" s="2" t="s">
        <v>825</v>
      </c>
      <c r="BJ1439" s="2" t="str">
        <f>BH1439</f>
        <v>IMMIGRATION</v>
      </c>
      <c r="BM1439" s="2" t="str">
        <f t="shared" ref="BM1439" si="69">CONCATENATE(BN1439,BO1439,BP1439,BQ1439)</f>
        <v>The more guarded you get toward their views on that political issue, the more they get defensive toward your views on that issue.</v>
      </c>
      <c r="BN1439" s="2" t="s">
        <v>728</v>
      </c>
      <c r="BO1439" s="2" t="s">
        <v>832</v>
      </c>
      <c r="BP1439" s="2" t="s">
        <v>810</v>
      </c>
      <c r="BQ1439" s="2" t="s">
        <v>833</v>
      </c>
    </row>
    <row r="1440" spans="1:69" ht="13.8" customHeight="1">
      <c r="A1440" s="305"/>
      <c r="B1440" s="25"/>
      <c r="C1440" s="25"/>
      <c r="D1440" s="25"/>
      <c r="E1440" s="25"/>
      <c r="F1440" s="25"/>
      <c r="G1440" s="25"/>
      <c r="H1440" s="313"/>
      <c r="I1440" s="684"/>
      <c r="J1440" s="684"/>
      <c r="K1440" s="684"/>
      <c r="L1440" s="684"/>
      <c r="M1440" s="684"/>
      <c r="N1440" s="306"/>
    </row>
    <row r="1441" spans="1:69">
      <c r="A1441" s="305"/>
      <c r="B1441" s="25"/>
      <c r="C1441" s="25"/>
      <c r="D1441" s="25"/>
      <c r="E1441" s="25"/>
      <c r="F1441" s="25"/>
      <c r="G1441" s="25"/>
      <c r="H1441" s="312"/>
      <c r="I1441" s="684"/>
      <c r="J1441" s="684"/>
      <c r="K1441" s="684"/>
      <c r="L1441" s="684"/>
      <c r="M1441" s="684"/>
      <c r="N1441" s="306"/>
    </row>
    <row r="1442" spans="1:69">
      <c r="A1442" s="305"/>
      <c r="B1442" s="25"/>
      <c r="C1442" s="25"/>
      <c r="D1442" s="25"/>
      <c r="E1442" s="25"/>
      <c r="F1442" s="25"/>
      <c r="G1442" s="25"/>
      <c r="H1442" s="313"/>
      <c r="I1442" s="684"/>
      <c r="J1442" s="684"/>
      <c r="K1442" s="684"/>
      <c r="L1442" s="684"/>
      <c r="M1442" s="684"/>
      <c r="N1442" s="306"/>
    </row>
    <row r="1443" spans="1:69">
      <c r="A1443" s="305"/>
      <c r="B1443" s="25"/>
      <c r="C1443" s="25"/>
      <c r="D1443" s="25"/>
      <c r="E1443" s="25"/>
      <c r="F1443" s="25"/>
      <c r="G1443" s="25"/>
      <c r="H1443" s="312">
        <v>4</v>
      </c>
      <c r="I1443" s="684" t="str">
        <f>IF(B$1233="",BM1443,BE1443)</f>
        <v>The more they get defensive toward your views on IMMIGRATION, the more you overstate their differences on IMMIGRATION.</v>
      </c>
      <c r="J1443" s="684"/>
      <c r="K1443" s="684"/>
      <c r="L1443" s="684"/>
      <c r="M1443" s="684"/>
      <c r="N1443" s="306"/>
      <c r="BD1443" s="2">
        <v>4</v>
      </c>
      <c r="BE1443" s="39" t="str">
        <f>CONCATENATE(BG1443,BH1443,BI1443,BJ1443,BK1443,".")</f>
        <v>The more they get defensive toward your views on IMMIGRATION, the more you overstate their differences on IMMIGRATION.</v>
      </c>
      <c r="BF1443" s="49" t="s">
        <v>3</v>
      </c>
      <c r="BG1443" s="2" t="s">
        <v>826</v>
      </c>
      <c r="BH1443" s="2" t="str">
        <f t="shared" ref="BH1443" si="70">BH1439</f>
        <v>IMMIGRATION</v>
      </c>
      <c r="BI1443" s="2" t="s">
        <v>827</v>
      </c>
      <c r="BJ1443" s="2" t="str">
        <f>BH1443</f>
        <v>IMMIGRATION</v>
      </c>
      <c r="BM1443" s="2" t="str">
        <f t="shared" ref="BM1443" si="71">CONCATENATE(BN1443,BO1443,BP1443,BQ1443)</f>
        <v>The more they get defensive toward you views on that political issue, the more you overstate their differences on that issue.</v>
      </c>
      <c r="BN1443" s="2" t="s">
        <v>728</v>
      </c>
      <c r="BO1443" s="2" t="s">
        <v>834</v>
      </c>
      <c r="BP1443" s="2" t="s">
        <v>810</v>
      </c>
      <c r="BQ1443" s="2" t="s">
        <v>835</v>
      </c>
    </row>
    <row r="1444" spans="1:69">
      <c r="A1444" s="305"/>
      <c r="B1444" s="25"/>
      <c r="C1444" s="25"/>
      <c r="D1444" s="25"/>
      <c r="E1444" s="25"/>
      <c r="F1444" s="25"/>
      <c r="G1444" s="25"/>
      <c r="H1444" s="313"/>
      <c r="I1444" s="684"/>
      <c r="J1444" s="684"/>
      <c r="K1444" s="684"/>
      <c r="L1444" s="684"/>
      <c r="M1444" s="684"/>
      <c r="N1444" s="306"/>
    </row>
    <row r="1445" spans="1:69">
      <c r="A1445" s="305"/>
      <c r="B1445" s="25"/>
      <c r="C1445" s="25"/>
      <c r="D1445" s="25"/>
      <c r="E1445" s="25"/>
      <c r="F1445" s="25"/>
      <c r="G1445" s="25"/>
      <c r="H1445" s="312"/>
      <c r="I1445" s="684"/>
      <c r="J1445" s="684"/>
      <c r="K1445" s="684"/>
      <c r="L1445" s="684"/>
      <c r="M1445" s="684"/>
      <c r="N1445" s="306"/>
    </row>
    <row r="1446" spans="1:69">
      <c r="A1446" s="305"/>
      <c r="B1446" s="25"/>
      <c r="C1446" s="25"/>
      <c r="D1446" s="25"/>
      <c r="E1446" s="25"/>
      <c r="F1446" s="25"/>
      <c r="G1446" s="25"/>
      <c r="H1446" s="313"/>
      <c r="I1446" s="684"/>
      <c r="J1446" s="684"/>
      <c r="K1446" s="684"/>
      <c r="L1446" s="684"/>
      <c r="M1446" s="684"/>
      <c r="N1446" s="306"/>
    </row>
    <row r="1447" spans="1:69">
      <c r="A1447" s="305"/>
      <c r="B1447" s="25"/>
      <c r="C1447" s="25"/>
      <c r="D1447" s="25"/>
      <c r="E1447" s="25"/>
      <c r="F1447" s="25"/>
      <c r="G1447" s="25"/>
      <c r="H1447" s="312">
        <v>5</v>
      </c>
      <c r="I1447" s="684" t="str">
        <f>IF(B$1233="",BM1447,BE1447)</f>
        <v>The more you overstate their differences on IMMIGRATION….</v>
      </c>
      <c r="J1447" s="684"/>
      <c r="K1447" s="684"/>
      <c r="L1447" s="684"/>
      <c r="M1447" s="684"/>
      <c r="N1447" s="306"/>
      <c r="BD1447" s="2">
        <v>5</v>
      </c>
      <c r="BE1447" s="39" t="str">
        <f>CONCATENATE(BG1447,BH1447,BI1447,BJ1447,".")</f>
        <v>The more you overstate their differences on IMMIGRATION….</v>
      </c>
      <c r="BF1447" s="49" t="s">
        <v>3</v>
      </c>
      <c r="BG1447" s="2" t="s">
        <v>819</v>
      </c>
      <c r="BH1447" s="2" t="str">
        <f t="shared" ref="BH1447" si="72">BH1443</f>
        <v>IMMIGRATION</v>
      </c>
      <c r="BI1447" s="2" t="s">
        <v>737</v>
      </c>
      <c r="BM1447" s="2" t="str">
        <f t="shared" ref="BM1447" si="73">CONCATENATE(BN1447,BO1447)</f>
        <v>The more more you overstate these differences on that issue…</v>
      </c>
      <c r="BN1447" s="2" t="s">
        <v>728</v>
      </c>
      <c r="BO1447" s="2" t="s">
        <v>836</v>
      </c>
    </row>
    <row r="1448" spans="1:69">
      <c r="A1448" s="305"/>
      <c r="B1448" s="25"/>
      <c r="C1448" s="25"/>
      <c r="D1448" s="25"/>
      <c r="E1448" s="25"/>
      <c r="F1448" s="25"/>
      <c r="G1448" s="25"/>
      <c r="H1448" s="313"/>
      <c r="I1448" s="684"/>
      <c r="J1448" s="684"/>
      <c r="K1448" s="684"/>
      <c r="L1448" s="684"/>
      <c r="M1448" s="684"/>
      <c r="N1448" s="306"/>
    </row>
    <row r="1449" spans="1:69">
      <c r="A1449" s="305"/>
      <c r="B1449" s="25"/>
      <c r="C1449" s="25"/>
      <c r="D1449" s="25"/>
      <c r="E1449" s="25"/>
      <c r="F1449" s="25"/>
      <c r="G1449" s="25"/>
      <c r="H1449" s="312"/>
      <c r="I1449" s="684"/>
      <c r="J1449" s="684"/>
      <c r="K1449" s="684"/>
      <c r="L1449" s="684"/>
      <c r="M1449" s="684"/>
      <c r="N1449" s="306"/>
    </row>
    <row r="1450" spans="1:69" ht="15.6">
      <c r="A1450" s="305"/>
      <c r="B1450" s="310"/>
      <c r="C1450" s="25"/>
      <c r="D1450" s="25"/>
      <c r="E1450" s="25"/>
      <c r="F1450" s="25"/>
      <c r="G1450" s="25"/>
      <c r="H1450" s="311" t="s">
        <v>780</v>
      </c>
      <c r="I1450" s="312"/>
      <c r="J1450" s="312"/>
      <c r="K1450" s="312"/>
      <c r="L1450" s="312"/>
      <c r="M1450" s="312"/>
      <c r="N1450" s="306"/>
    </row>
    <row r="1451" spans="1:69">
      <c r="A1451" s="305"/>
      <c r="B1451" s="25"/>
      <c r="C1451" s="25"/>
      <c r="D1451" s="25"/>
      <c r="E1451" s="25"/>
      <c r="F1451" s="25"/>
      <c r="G1451" s="25"/>
      <c r="H1451" s="25"/>
      <c r="I1451" s="25"/>
      <c r="J1451" s="25"/>
      <c r="K1451" s="25"/>
      <c r="L1451" s="25"/>
      <c r="M1451" s="25"/>
      <c r="N1451" s="306"/>
    </row>
    <row r="1452" spans="1:69">
      <c r="A1452" s="305"/>
      <c r="B1452" s="25"/>
      <c r="C1452" s="25"/>
      <c r="D1452" s="25"/>
      <c r="E1452" s="25"/>
      <c r="F1452" s="25"/>
      <c r="G1452" s="25"/>
      <c r="H1452" s="312">
        <v>1</v>
      </c>
      <c r="I1452" s="684" t="str">
        <f>IF(B$1233="",BM1452,BE1452)</f>
        <v>The less you overstate their differences on IMMIGRATION, the less you depict their errors with IMMIGRATION.</v>
      </c>
      <c r="J1452" s="684"/>
      <c r="K1452" s="684"/>
      <c r="L1452" s="684"/>
      <c r="M1452" s="684"/>
      <c r="N1452" s="306"/>
      <c r="BD1452" s="2">
        <v>1</v>
      </c>
      <c r="BE1452" s="39" t="str">
        <f>CONCATENATE(BG1452,BH1452,BI1452,BJ1452,BK1452,".")</f>
        <v>The less you overstate their differences on IMMIGRATION, the less you depict their errors with IMMIGRATION.</v>
      </c>
      <c r="BF1452" s="49" t="s">
        <v>3</v>
      </c>
      <c r="BG1452" s="2" t="s">
        <v>837</v>
      </c>
      <c r="BH1452" s="2" t="str">
        <f>BH1431</f>
        <v>IMMIGRATION</v>
      </c>
      <c r="BI1452" s="2" t="s">
        <v>841</v>
      </c>
      <c r="BJ1452" s="2" t="str">
        <f>BH1452</f>
        <v>IMMIGRATION</v>
      </c>
      <c r="BM1452" s="2" t="str">
        <f>CONCATENATE(BN1452,BO1452,BP1452,BQ1452)</f>
        <v>The less you overstate their differences on a politial issue, the less you depict their errors with that issue as typical.</v>
      </c>
      <c r="BN1452" s="2" t="s">
        <v>788</v>
      </c>
      <c r="BO1452" s="2" t="s">
        <v>828</v>
      </c>
      <c r="BP1452" s="2" t="s">
        <v>814</v>
      </c>
      <c r="BQ1452" s="2" t="s">
        <v>829</v>
      </c>
    </row>
    <row r="1453" spans="1:69">
      <c r="A1453" s="305"/>
      <c r="B1453" s="25"/>
      <c r="C1453" s="25"/>
      <c r="D1453" s="25"/>
      <c r="E1453" s="25"/>
      <c r="F1453" s="25"/>
      <c r="G1453" s="25"/>
      <c r="H1453" s="25"/>
      <c r="I1453" s="684"/>
      <c r="J1453" s="684"/>
      <c r="K1453" s="684"/>
      <c r="L1453" s="684"/>
      <c r="M1453" s="684"/>
      <c r="N1453" s="306"/>
    </row>
    <row r="1454" spans="1:69">
      <c r="A1454" s="305"/>
      <c r="B1454" s="25"/>
      <c r="C1454" s="25"/>
      <c r="D1454" s="25"/>
      <c r="E1454" s="25"/>
      <c r="F1454" s="25"/>
      <c r="G1454" s="25"/>
      <c r="H1454" s="25"/>
      <c r="I1454" s="684"/>
      <c r="J1454" s="684"/>
      <c r="K1454" s="684"/>
      <c r="L1454" s="684"/>
      <c r="M1454" s="684"/>
      <c r="N1454" s="306"/>
    </row>
    <row r="1455" spans="1:69">
      <c r="A1455" s="305"/>
      <c r="B1455" s="25"/>
      <c r="C1455" s="25"/>
      <c r="D1455" s="25"/>
      <c r="E1455" s="25"/>
      <c r="F1455" s="25"/>
      <c r="G1455" s="25"/>
      <c r="H1455" s="25"/>
      <c r="I1455" s="684"/>
      <c r="J1455" s="684"/>
      <c r="K1455" s="684"/>
      <c r="L1455" s="684"/>
      <c r="M1455" s="684"/>
      <c r="N1455" s="306"/>
    </row>
    <row r="1456" spans="1:69">
      <c r="A1456" s="305"/>
      <c r="B1456" s="25"/>
      <c r="C1456" s="25"/>
      <c r="D1456" s="25"/>
      <c r="E1456" s="25"/>
      <c r="F1456" s="25"/>
      <c r="G1456" s="25"/>
      <c r="H1456" s="312">
        <v>2</v>
      </c>
      <c r="I1456" s="684" t="str">
        <f>IF(B$1233="",BM1456,BE1456)</f>
        <v>The less you depict their errors with IMMIGRATION as typical, the less guarded you get toward their views on IMMIGRATION.</v>
      </c>
      <c r="J1456" s="684"/>
      <c r="K1456" s="684"/>
      <c r="L1456" s="684"/>
      <c r="M1456" s="684"/>
      <c r="N1456" s="306"/>
      <c r="BD1456" s="2">
        <v>2</v>
      </c>
      <c r="BE1456" s="39" t="str">
        <f>CONCATENATE(BG1456,BH1456,BI1456,BJ1456,".")</f>
        <v>The less you depict their errors with IMMIGRATION as typical, the less guarded you get toward their views on IMMIGRATION.</v>
      </c>
      <c r="BF1456" s="49" t="s">
        <v>3</v>
      </c>
      <c r="BG1456" s="2" t="s">
        <v>838</v>
      </c>
      <c r="BH1456" s="2" t="str">
        <f>BH1452</f>
        <v>IMMIGRATION</v>
      </c>
      <c r="BI1456" s="2" t="s">
        <v>842</v>
      </c>
      <c r="BJ1456" s="2" t="str">
        <f>BH1456</f>
        <v>IMMIGRATION</v>
      </c>
      <c r="BM1456" s="2" t="str">
        <f t="shared" ref="BM1456" si="74">CONCATENATE(BN1456,BO1456,BP1456,BQ1456)</f>
        <v>The less you depict their errors with that issue as typical, the less guarded you get toward their views on that particular issue.</v>
      </c>
      <c r="BN1456" s="2" t="s">
        <v>788</v>
      </c>
      <c r="BO1456" s="2" t="s">
        <v>830</v>
      </c>
      <c r="BP1456" s="2" t="s">
        <v>814</v>
      </c>
      <c r="BQ1456" s="2" t="s">
        <v>831</v>
      </c>
    </row>
    <row r="1457" spans="1:69">
      <c r="A1457" s="305"/>
      <c r="B1457" s="25"/>
      <c r="C1457" s="25"/>
      <c r="D1457" s="25"/>
      <c r="E1457" s="25"/>
      <c r="F1457" s="25"/>
      <c r="G1457" s="25"/>
      <c r="H1457" s="313"/>
      <c r="I1457" s="684"/>
      <c r="J1457" s="684"/>
      <c r="K1457" s="684"/>
      <c r="L1457" s="684"/>
      <c r="M1457" s="684"/>
      <c r="N1457" s="306"/>
      <c r="BK1457" s="2" t="s">
        <v>733</v>
      </c>
    </row>
    <row r="1458" spans="1:69">
      <c r="A1458" s="305"/>
      <c r="B1458" s="25"/>
      <c r="C1458" s="25"/>
      <c r="D1458" s="25"/>
      <c r="E1458" s="25"/>
      <c r="F1458" s="25"/>
      <c r="G1458" s="25"/>
      <c r="H1458" s="312"/>
      <c r="I1458" s="684"/>
      <c r="J1458" s="684"/>
      <c r="K1458" s="684"/>
      <c r="L1458" s="684"/>
      <c r="M1458" s="684"/>
      <c r="N1458" s="306"/>
    </row>
    <row r="1459" spans="1:69">
      <c r="A1459" s="305"/>
      <c r="B1459" s="25"/>
      <c r="C1459" s="25"/>
      <c r="D1459" s="25"/>
      <c r="E1459" s="25"/>
      <c r="F1459" s="25"/>
      <c r="G1459" s="25"/>
      <c r="H1459" s="313"/>
      <c r="I1459" s="684"/>
      <c r="J1459" s="684"/>
      <c r="K1459" s="684"/>
      <c r="L1459" s="684"/>
      <c r="M1459" s="684"/>
      <c r="N1459" s="306"/>
    </row>
    <row r="1460" spans="1:69">
      <c r="A1460" s="305"/>
      <c r="B1460" s="25"/>
      <c r="C1460" s="25"/>
      <c r="D1460" s="25"/>
      <c r="E1460" s="25"/>
      <c r="F1460" s="25"/>
      <c r="G1460" s="25"/>
      <c r="H1460" s="312">
        <v>3</v>
      </c>
      <c r="I1460" s="684" t="str">
        <f>IF(B$1233="",BM1460,BE1460)</f>
        <v>The less guarded you get toward their views on IMMIGRATION the less they get defensive toward your views on IMMIGRATION.</v>
      </c>
      <c r="J1460" s="684"/>
      <c r="K1460" s="684"/>
      <c r="L1460" s="684"/>
      <c r="M1460" s="684"/>
      <c r="N1460" s="306"/>
      <c r="BD1460" s="2">
        <v>3</v>
      </c>
      <c r="BE1460" s="39" t="str">
        <f t="shared" ref="BE1460" si="75">CONCATENATE(BG1460,BH1460,BI1460,BJ1460,".")</f>
        <v>The less guarded you get toward their views on IMMIGRATION the less they get defensive toward your views on IMMIGRATION.</v>
      </c>
      <c r="BF1460" s="49" t="s">
        <v>3</v>
      </c>
      <c r="BG1460" s="2" t="s">
        <v>839</v>
      </c>
      <c r="BH1460" s="2" t="str">
        <f t="shared" ref="BH1460" si="76">BH1456</f>
        <v>IMMIGRATION</v>
      </c>
      <c r="BI1460" s="2" t="s">
        <v>843</v>
      </c>
      <c r="BJ1460" s="2" t="str">
        <f>BH1460</f>
        <v>IMMIGRATION</v>
      </c>
      <c r="BM1460" s="2" t="str">
        <f t="shared" ref="BM1460" si="77">CONCATENATE(BN1460,BO1460,BP1460,BQ1460)</f>
        <v>The less guarded you get toward their views on that political issue, the less they get defensive toward your views on that issue.</v>
      </c>
      <c r="BN1460" s="2" t="s">
        <v>788</v>
      </c>
      <c r="BO1460" s="2" t="s">
        <v>832</v>
      </c>
      <c r="BP1460" s="2" t="s">
        <v>814</v>
      </c>
      <c r="BQ1460" s="2" t="s">
        <v>833</v>
      </c>
    </row>
    <row r="1461" spans="1:69">
      <c r="A1461" s="305"/>
      <c r="B1461" s="25"/>
      <c r="C1461" s="25"/>
      <c r="D1461" s="25"/>
      <c r="E1461" s="25"/>
      <c r="F1461" s="25"/>
      <c r="G1461" s="25"/>
      <c r="H1461" s="313"/>
      <c r="I1461" s="684"/>
      <c r="J1461" s="684"/>
      <c r="K1461" s="684"/>
      <c r="L1461" s="684"/>
      <c r="M1461" s="684"/>
      <c r="N1461" s="306"/>
    </row>
    <row r="1462" spans="1:69">
      <c r="A1462" s="305"/>
      <c r="B1462" s="25"/>
      <c r="C1462" s="25"/>
      <c r="D1462" s="25"/>
      <c r="E1462" s="25"/>
      <c r="F1462" s="25"/>
      <c r="G1462" s="25"/>
      <c r="H1462" s="312"/>
      <c r="I1462" s="684"/>
      <c r="J1462" s="684"/>
      <c r="K1462" s="684"/>
      <c r="L1462" s="684"/>
      <c r="M1462" s="684"/>
      <c r="N1462" s="306"/>
    </row>
    <row r="1463" spans="1:69">
      <c r="A1463" s="305"/>
      <c r="B1463" s="25"/>
      <c r="C1463" s="25"/>
      <c r="D1463" s="25"/>
      <c r="E1463" s="25"/>
      <c r="F1463" s="25"/>
      <c r="G1463" s="25"/>
      <c r="H1463" s="313"/>
      <c r="I1463" s="684"/>
      <c r="J1463" s="684"/>
      <c r="K1463" s="684"/>
      <c r="L1463" s="684"/>
      <c r="M1463" s="684"/>
      <c r="N1463" s="306"/>
    </row>
    <row r="1464" spans="1:69">
      <c r="A1464" s="305"/>
      <c r="B1464" s="25"/>
      <c r="C1464" s="25"/>
      <c r="D1464" s="25"/>
      <c r="E1464" s="25"/>
      <c r="F1464" s="25"/>
      <c r="G1464" s="25"/>
      <c r="H1464" s="312">
        <v>4</v>
      </c>
      <c r="I1464" s="684" t="str">
        <f>IF(B$1233="",BM1464,BE1464)</f>
        <v>The less they get defensive toward your views on IMMIGRATION, the less you overstate their differences on IMMIGRATION.</v>
      </c>
      <c r="J1464" s="684"/>
      <c r="K1464" s="684"/>
      <c r="L1464" s="684"/>
      <c r="M1464" s="684"/>
      <c r="N1464" s="306"/>
      <c r="BD1464" s="2">
        <v>4</v>
      </c>
      <c r="BE1464" s="39" t="str">
        <f>CONCATENATE(BG1464,BH1464,BI1464,BJ1464,BK1464,".")</f>
        <v>The less they get defensive toward your views on IMMIGRATION, the less you overstate their differences on IMMIGRATION.</v>
      </c>
      <c r="BF1464" s="49" t="s">
        <v>3</v>
      </c>
      <c r="BG1464" s="2" t="s">
        <v>840</v>
      </c>
      <c r="BH1464" s="2" t="str">
        <f t="shared" ref="BH1464" si="78">BH1460</f>
        <v>IMMIGRATION</v>
      </c>
      <c r="BI1464" s="2" t="s">
        <v>844</v>
      </c>
      <c r="BJ1464" s="2" t="str">
        <f>BH1464</f>
        <v>IMMIGRATION</v>
      </c>
      <c r="BM1464" s="2" t="str">
        <f t="shared" ref="BM1464" si="79">CONCATENATE(BN1464,BO1464,BP1464,BQ1464)</f>
        <v>The less they get defensive toward you views on that political issue, the less you overstate their differences on that issue.</v>
      </c>
      <c r="BN1464" s="2" t="s">
        <v>788</v>
      </c>
      <c r="BO1464" s="2" t="s">
        <v>834</v>
      </c>
      <c r="BP1464" s="2" t="s">
        <v>814</v>
      </c>
      <c r="BQ1464" s="2" t="s">
        <v>835</v>
      </c>
    </row>
    <row r="1465" spans="1:69">
      <c r="A1465" s="305"/>
      <c r="B1465" s="25"/>
      <c r="C1465" s="25"/>
      <c r="D1465" s="25"/>
      <c r="E1465" s="25"/>
      <c r="F1465" s="25"/>
      <c r="G1465" s="25"/>
      <c r="H1465" s="313"/>
      <c r="I1465" s="684"/>
      <c r="J1465" s="684"/>
      <c r="K1465" s="684"/>
      <c r="L1465" s="684"/>
      <c r="M1465" s="684"/>
      <c r="N1465" s="306"/>
    </row>
    <row r="1466" spans="1:69">
      <c r="A1466" s="305"/>
      <c r="B1466" s="25"/>
      <c r="C1466" s="25"/>
      <c r="D1466" s="25"/>
      <c r="E1466" s="25"/>
      <c r="F1466" s="25"/>
      <c r="G1466" s="25"/>
      <c r="H1466" s="312"/>
      <c r="I1466" s="684"/>
      <c r="J1466" s="684"/>
      <c r="K1466" s="684"/>
      <c r="L1466" s="684"/>
      <c r="M1466" s="684"/>
      <c r="N1466" s="306"/>
    </row>
    <row r="1467" spans="1:69">
      <c r="A1467" s="305"/>
      <c r="B1467" s="25"/>
      <c r="C1467" s="25"/>
      <c r="D1467" s="25"/>
      <c r="E1467" s="25"/>
      <c r="F1467" s="25"/>
      <c r="G1467" s="25"/>
      <c r="H1467" s="313"/>
      <c r="I1467" s="684"/>
      <c r="J1467" s="684"/>
      <c r="K1467" s="684"/>
      <c r="L1467" s="684"/>
      <c r="M1467" s="684"/>
      <c r="N1467" s="306"/>
    </row>
    <row r="1468" spans="1:69">
      <c r="A1468" s="305"/>
      <c r="B1468" s="25"/>
      <c r="C1468" s="25"/>
      <c r="D1468" s="25"/>
      <c r="E1468" s="25"/>
      <c r="F1468" s="25"/>
      <c r="G1468" s="25"/>
      <c r="H1468" s="312">
        <v>5</v>
      </c>
      <c r="I1468" s="684" t="str">
        <f>IF(B$1233="",BM1468,BE1468)</f>
        <v>The less you overstate their differences on IMMIGRATION….</v>
      </c>
      <c r="J1468" s="684"/>
      <c r="K1468" s="684"/>
      <c r="L1468" s="684"/>
      <c r="M1468" s="684"/>
      <c r="N1468" s="306"/>
      <c r="BD1468" s="2">
        <v>5</v>
      </c>
      <c r="BE1468" s="39" t="str">
        <f t="shared" ref="BE1468" si="80">CONCATENATE(BG1468,BH1468,BI1468,BJ1468,".")</f>
        <v>The less you overstate their differences on IMMIGRATION….</v>
      </c>
      <c r="BF1468" s="49" t="s">
        <v>3</v>
      </c>
      <c r="BG1468" s="2" t="s">
        <v>837</v>
      </c>
      <c r="BH1468" s="2" t="str">
        <f t="shared" ref="BH1468" si="81">BH1464</f>
        <v>IMMIGRATION</v>
      </c>
      <c r="BI1468" s="2" t="s">
        <v>737</v>
      </c>
      <c r="BM1468" s="2" t="str">
        <f>CONCATENATE(BN1468,BO1468)</f>
        <v>The less more you overstate these differences on that issue…</v>
      </c>
      <c r="BN1468" s="2" t="s">
        <v>788</v>
      </c>
      <c r="BO1468" s="2" t="s">
        <v>836</v>
      </c>
    </row>
    <row r="1469" spans="1:69" ht="13.8" customHeight="1">
      <c r="A1469" s="305"/>
      <c r="B1469" s="25"/>
      <c r="C1469" s="25"/>
      <c r="D1469" s="25"/>
      <c r="E1469" s="25"/>
      <c r="F1469" s="25"/>
      <c r="G1469" s="25"/>
      <c r="H1469" s="312"/>
      <c r="I1469" s="684"/>
      <c r="J1469" s="684"/>
      <c r="K1469" s="684"/>
      <c r="L1469" s="684"/>
      <c r="M1469" s="684"/>
      <c r="N1469" s="306"/>
    </row>
    <row r="1470" spans="1:69">
      <c r="A1470" s="305"/>
      <c r="B1470" s="25"/>
      <c r="C1470" s="25"/>
      <c r="D1470" s="25"/>
      <c r="E1470" s="25"/>
      <c r="F1470" s="25"/>
      <c r="G1470" s="25"/>
      <c r="H1470" s="25"/>
      <c r="I1470" s="684"/>
      <c r="J1470" s="684"/>
      <c r="K1470" s="684"/>
      <c r="L1470" s="684"/>
      <c r="M1470" s="684"/>
      <c r="N1470" s="306"/>
    </row>
    <row r="1471" spans="1:69">
      <c r="A1471" s="307"/>
      <c r="B1471" s="314"/>
      <c r="C1471" s="314"/>
      <c r="D1471" s="314"/>
      <c r="E1471" s="314"/>
      <c r="F1471" s="314"/>
      <c r="G1471" s="314"/>
      <c r="H1471" s="314"/>
      <c r="I1471" s="314"/>
      <c r="J1471" s="314"/>
      <c r="K1471" s="314"/>
      <c r="L1471" s="314"/>
      <c r="M1471" s="314"/>
      <c r="N1471" s="309"/>
    </row>
    <row r="1472" spans="1:69" ht="30" customHeight="1">
      <c r="A1472" s="301" t="s">
        <v>1158</v>
      </c>
      <c r="B1472" s="773" t="s">
        <v>1731</v>
      </c>
      <c r="C1472" s="773"/>
      <c r="D1472" s="773"/>
      <c r="E1472" s="773"/>
      <c r="F1472" s="773"/>
      <c r="G1472" s="773"/>
      <c r="H1472" s="773"/>
      <c r="I1472" s="773"/>
      <c r="J1472" s="773"/>
      <c r="K1472" s="773"/>
      <c r="L1472" s="773"/>
      <c r="M1472" s="303"/>
      <c r="N1472" s="304" t="s">
        <v>1159</v>
      </c>
      <c r="BE1472" s="51" t="str">
        <f t="shared" ref="BE1472:BL1472" si="82">BE1388</f>
        <v>IMM</v>
      </c>
      <c r="BF1472" s="51" t="str">
        <f t="shared" si="82"/>
        <v>CLI</v>
      </c>
      <c r="BG1472" s="51" t="str">
        <f t="shared" si="82"/>
        <v>GUN</v>
      </c>
      <c r="BH1472" s="51" t="str">
        <f t="shared" si="82"/>
        <v>ABO</v>
      </c>
      <c r="BI1472" s="51" t="str">
        <f t="shared" si="82"/>
        <v>HEA</v>
      </c>
      <c r="BJ1472" s="51" t="str">
        <f t="shared" si="82"/>
        <v>CRI</v>
      </c>
      <c r="BK1472" s="51" t="str">
        <f t="shared" si="82"/>
        <v>ECO</v>
      </c>
      <c r="BL1472" s="51" t="str">
        <f t="shared" si="82"/>
        <v>RAC</v>
      </c>
      <c r="BM1472" s="49" t="s">
        <v>3</v>
      </c>
    </row>
    <row r="1473" spans="1:65" ht="15" customHeight="1">
      <c r="A1473" s="305"/>
      <c r="B1473" s="704" t="s">
        <v>1046</v>
      </c>
      <c r="C1473" s="704"/>
      <c r="D1473" s="704"/>
      <c r="E1473" s="704"/>
      <c r="F1473" s="704"/>
      <c r="G1473" s="704"/>
      <c r="H1473" s="704"/>
      <c r="I1473" s="704"/>
      <c r="J1473" s="704"/>
      <c r="K1473" s="704"/>
      <c r="L1473" s="704"/>
      <c r="M1473" s="704"/>
      <c r="N1473" s="306"/>
      <c r="BB1473" s="2" t="str">
        <f t="shared" ref="BB1473:BB1478" si="83">IF($C$1047=BB$1047,BE1473,IF($C$1047=BB$1048,BF1473,IF($C$1047=BB$1049,BG1473,IF($C$1047=BB$1050,BH1473,IF($C$1047=BB$1051,BI1473,IF($C$1047=BB$1052,BJ1473,IF($C$1047=BB$1053,BK1473,IF($C$1047=BB$1054,BL1473,""))))))))</f>
        <v xml:space="preserve">I affirm your need for secure borders. And thank you for any affirmation of our need to travel freely despite status. </v>
      </c>
      <c r="BD1473" s="140" t="s">
        <v>605</v>
      </c>
      <c r="BE1473" s="2" t="s">
        <v>898</v>
      </c>
      <c r="BF1473" s="2" t="s">
        <v>904</v>
      </c>
      <c r="BG1473" s="2" t="s">
        <v>907</v>
      </c>
      <c r="BH1473" s="2" t="s">
        <v>920</v>
      </c>
      <c r="BI1473" s="2" t="s">
        <v>925</v>
      </c>
      <c r="BJ1473" s="2" t="s">
        <v>932</v>
      </c>
      <c r="BK1473" s="2" t="s">
        <v>939</v>
      </c>
      <c r="BL1473" s="2" t="s">
        <v>944</v>
      </c>
      <c r="BM1473" s="49" t="s">
        <v>3</v>
      </c>
    </row>
    <row r="1474" spans="1:65" ht="13.2" customHeight="1">
      <c r="A1474" s="305"/>
      <c r="B1474" s="704"/>
      <c r="C1474" s="704"/>
      <c r="D1474" s="704"/>
      <c r="E1474" s="704"/>
      <c r="F1474" s="704"/>
      <c r="G1474" s="704"/>
      <c r="H1474" s="704"/>
      <c r="I1474" s="704"/>
      <c r="J1474" s="704"/>
      <c r="K1474" s="704"/>
      <c r="L1474" s="704"/>
      <c r="M1474" s="704"/>
      <c r="N1474" s="306"/>
      <c r="BB1474" s="2" t="str">
        <f t="shared" si="83"/>
        <v>I need you to feel the desperte needs of these migrants without painting them all as violent lawbreakers.</v>
      </c>
      <c r="BD1474" s="140" t="s">
        <v>914</v>
      </c>
      <c r="BE1474" s="2" t="s">
        <v>899</v>
      </c>
      <c r="BF1474" s="2" t="s">
        <v>904</v>
      </c>
      <c r="BG1474" s="2" t="s">
        <v>909</v>
      </c>
      <c r="BH1474" s="2" t="s">
        <v>921</v>
      </c>
      <c r="BI1474" s="2" t="s">
        <v>929</v>
      </c>
      <c r="BJ1474" s="2" t="s">
        <v>935</v>
      </c>
      <c r="BK1474" s="2" t="s">
        <v>940</v>
      </c>
      <c r="BL1474" s="2" t="s">
        <v>946</v>
      </c>
      <c r="BM1474" s="49" t="s">
        <v>3</v>
      </c>
    </row>
    <row r="1475" spans="1:65" ht="15.6" customHeight="1">
      <c r="A1475" s="305"/>
      <c r="B1475" s="704"/>
      <c r="C1475" s="704"/>
      <c r="D1475" s="704"/>
      <c r="E1475" s="704"/>
      <c r="F1475" s="704"/>
      <c r="G1475" s="704"/>
      <c r="H1475" s="704"/>
      <c r="I1475" s="704"/>
      <c r="J1475" s="704"/>
      <c r="K1475" s="704"/>
      <c r="L1475" s="704"/>
      <c r="M1475" s="704"/>
      <c r="N1475" s="306"/>
      <c r="BB1475" s="2" t="str">
        <f t="shared" si="83"/>
        <v>Perhaps we can do better to screen out the most violent of these migrants who exploit our generosity.</v>
      </c>
      <c r="BD1475" s="140" t="s">
        <v>912</v>
      </c>
      <c r="BE1475" s="2" t="s">
        <v>900</v>
      </c>
      <c r="BF1475" s="2" t="s">
        <v>905</v>
      </c>
      <c r="BG1475" s="2" t="s">
        <v>910</v>
      </c>
      <c r="BH1475" s="2" t="s">
        <v>923</v>
      </c>
      <c r="BI1475" s="2" t="s">
        <v>924</v>
      </c>
      <c r="BJ1475" s="2" t="s">
        <v>937</v>
      </c>
      <c r="BK1475" s="2" t="s">
        <v>942</v>
      </c>
      <c r="BL1475" s="2" t="s">
        <v>948</v>
      </c>
      <c r="BM1475" s="49" t="s">
        <v>3</v>
      </c>
    </row>
    <row r="1476" spans="1:65" ht="15.6" customHeight="1">
      <c r="A1476" s="305"/>
      <c r="B1476" s="704"/>
      <c r="C1476" s="704"/>
      <c r="D1476" s="704"/>
      <c r="E1476" s="704"/>
      <c r="F1476" s="704"/>
      <c r="G1476" s="704"/>
      <c r="H1476" s="704"/>
      <c r="I1476" s="704"/>
      <c r="J1476" s="704"/>
      <c r="K1476" s="704"/>
      <c r="L1476" s="704"/>
      <c r="M1476" s="704"/>
      <c r="N1476" s="306"/>
      <c r="BB1476" s="2" t="str">
        <f t="shared" si="83"/>
        <v>I affirm your need to help migrants flee violence potentially of our making. And thank you for affirming our need to not import such violence.</v>
      </c>
      <c r="BD1476" s="140" t="s">
        <v>607</v>
      </c>
      <c r="BE1476" s="2" t="s">
        <v>926</v>
      </c>
      <c r="BF1476" s="2" t="s">
        <v>919</v>
      </c>
      <c r="BG1476" s="2" t="s">
        <v>908</v>
      </c>
      <c r="BH1476" s="2" t="s">
        <v>918</v>
      </c>
      <c r="BI1476" s="2" t="s">
        <v>927</v>
      </c>
      <c r="BJ1476" s="2" t="s">
        <v>933</v>
      </c>
      <c r="BK1476" s="2" t="s">
        <v>938</v>
      </c>
      <c r="BL1476" s="2" t="s">
        <v>945</v>
      </c>
      <c r="BM1476" s="49" t="s">
        <v>3</v>
      </c>
    </row>
    <row r="1477" spans="1:65" ht="15.6" customHeight="1">
      <c r="A1477" s="305"/>
      <c r="B1477" s="707" t="s">
        <v>1045</v>
      </c>
      <c r="C1477" s="707"/>
      <c r="D1477" s="707"/>
      <c r="E1477" s="707"/>
      <c r="F1477" s="707"/>
      <c r="G1477" s="707"/>
      <c r="H1477" s="707"/>
      <c r="I1477" s="707"/>
      <c r="J1477" s="707"/>
      <c r="K1477" s="707"/>
      <c r="L1477" s="707"/>
      <c r="M1477" s="707"/>
      <c r="N1477" s="306"/>
      <c r="BB1477" s="2" t="str">
        <f t="shared" si="83"/>
        <v>I need you to feel the pain of families here who have lost a loved one due to violence from illegitimate migrants.</v>
      </c>
      <c r="BD1477" s="140" t="s">
        <v>915</v>
      </c>
      <c r="BE1477" s="2" t="s">
        <v>901</v>
      </c>
      <c r="BF1477" s="2" t="s">
        <v>903</v>
      </c>
      <c r="BG1477" s="2" t="s">
        <v>916</v>
      </c>
      <c r="BH1477" s="2" t="s">
        <v>922</v>
      </c>
      <c r="BI1477" s="2" t="s">
        <v>930</v>
      </c>
      <c r="BJ1477" s="2" t="s">
        <v>934</v>
      </c>
      <c r="BK1477" s="2" t="s">
        <v>941</v>
      </c>
      <c r="BL1477" s="2" t="s">
        <v>947</v>
      </c>
      <c r="BM1477" s="49" t="s">
        <v>3</v>
      </c>
    </row>
    <row r="1478" spans="1:65" ht="15.6" customHeight="1">
      <c r="A1478" s="305"/>
      <c r="B1478" s="707"/>
      <c r="C1478" s="707"/>
      <c r="D1478" s="707"/>
      <c r="E1478" s="707"/>
      <c r="F1478" s="707"/>
      <c r="G1478" s="707"/>
      <c r="H1478" s="707"/>
      <c r="I1478" s="707"/>
      <c r="J1478" s="707"/>
      <c r="K1478" s="707"/>
      <c r="L1478" s="707"/>
      <c r="M1478" s="707"/>
      <c r="N1478" s="306"/>
      <c r="BB1478" s="2" t="str">
        <f t="shared" si="83"/>
        <v>Perhaps we can do better to merit actual cases of migrants whose lives are at risk due to our actions.</v>
      </c>
      <c r="BD1478" s="140" t="s">
        <v>913</v>
      </c>
      <c r="BE1478" s="2" t="s">
        <v>902</v>
      </c>
      <c r="BF1478" s="2" t="s">
        <v>906</v>
      </c>
      <c r="BG1478" s="2" t="s">
        <v>911</v>
      </c>
      <c r="BH1478" s="2" t="s">
        <v>931</v>
      </c>
      <c r="BI1478" s="2" t="s">
        <v>928</v>
      </c>
      <c r="BJ1478" s="2" t="s">
        <v>936</v>
      </c>
      <c r="BK1478" s="2" t="s">
        <v>943</v>
      </c>
      <c r="BL1478" s="2" t="s">
        <v>949</v>
      </c>
      <c r="BM1478" s="49" t="s">
        <v>3</v>
      </c>
    </row>
    <row r="1479" spans="1:65" ht="14.4" customHeight="1">
      <c r="A1479" s="305"/>
      <c r="B1479" s="707"/>
      <c r="C1479" s="707"/>
      <c r="D1479" s="707"/>
      <c r="E1479" s="707"/>
      <c r="F1479" s="707"/>
      <c r="G1479" s="707"/>
      <c r="H1479" s="707"/>
      <c r="I1479" s="707"/>
      <c r="J1479" s="707"/>
      <c r="K1479" s="707"/>
      <c r="L1479" s="707"/>
      <c r="M1479" s="707"/>
      <c r="N1479" s="306"/>
    </row>
    <row r="1480" spans="1:65" ht="25.2" customHeight="1" thickBot="1">
      <c r="A1480" s="305"/>
      <c r="B1480" s="779"/>
      <c r="C1480" s="779"/>
      <c r="D1480" s="779"/>
      <c r="E1480" s="779"/>
      <c r="F1480" s="779"/>
      <c r="G1480" s="779"/>
      <c r="H1480" s="779"/>
      <c r="I1480" s="779"/>
      <c r="J1480" s="779"/>
      <c r="K1480" s="779"/>
      <c r="L1480" s="779"/>
      <c r="M1480" s="779"/>
      <c r="N1480" s="306"/>
    </row>
    <row r="1481" spans="1:65" ht="15" customHeight="1" thickTop="1">
      <c r="A1481" s="305"/>
      <c r="B1481" s="161"/>
      <c r="C1481" s="739" t="str">
        <f>IF(BB1473=0,"",BB1473)</f>
        <v xml:space="preserve">I affirm your need for secure borders. And thank you for any affirmation of our need to travel freely despite status. </v>
      </c>
      <c r="D1481" s="739"/>
      <c r="E1481" s="739"/>
      <c r="F1481" s="739"/>
      <c r="G1481" s="739"/>
      <c r="H1481" s="739"/>
      <c r="I1481" s="739"/>
      <c r="J1481" s="739"/>
      <c r="K1481" s="739"/>
      <c r="L1481" s="739"/>
      <c r="M1481" s="740"/>
      <c r="N1481" s="306"/>
    </row>
    <row r="1482" spans="1:65" ht="15" customHeight="1">
      <c r="A1482" s="305"/>
      <c r="B1482" s="162"/>
      <c r="C1482" s="741"/>
      <c r="D1482" s="741"/>
      <c r="E1482" s="741"/>
      <c r="F1482" s="741"/>
      <c r="G1482" s="741"/>
      <c r="H1482" s="741"/>
      <c r="I1482" s="741"/>
      <c r="J1482" s="741"/>
      <c r="K1482" s="741"/>
      <c r="L1482" s="741"/>
      <c r="M1482" s="742"/>
      <c r="N1482" s="306"/>
      <c r="BE1482" s="171" t="s">
        <v>990</v>
      </c>
    </row>
    <row r="1483" spans="1:65" ht="15" customHeight="1" thickBot="1">
      <c r="A1483" s="305"/>
      <c r="B1483" s="163"/>
      <c r="C1483" s="743"/>
      <c r="D1483" s="743"/>
      <c r="E1483" s="743"/>
      <c r="F1483" s="743"/>
      <c r="G1483" s="743"/>
      <c r="H1483" s="743"/>
      <c r="I1483" s="743"/>
      <c r="J1483" s="743"/>
      <c r="K1483" s="743"/>
      <c r="L1483" s="743"/>
      <c r="M1483" s="744"/>
      <c r="N1483" s="306"/>
      <c r="BE1483" s="171" t="s">
        <v>991</v>
      </c>
    </row>
    <row r="1484" spans="1:65" ht="15" customHeight="1" thickTop="1">
      <c r="A1484" s="305"/>
      <c r="B1484" s="161"/>
      <c r="C1484" s="739" t="str">
        <f>IF(BB1474=0,"",BB1474)</f>
        <v>I need you to feel the desperte needs of these migrants without painting them all as violent lawbreakers.</v>
      </c>
      <c r="D1484" s="739"/>
      <c r="E1484" s="739"/>
      <c r="F1484" s="739"/>
      <c r="G1484" s="739"/>
      <c r="H1484" s="739"/>
      <c r="I1484" s="739"/>
      <c r="J1484" s="739"/>
      <c r="K1484" s="739"/>
      <c r="L1484" s="739"/>
      <c r="M1484" s="740"/>
      <c r="N1484" s="306"/>
      <c r="BE1484" s="171" t="s">
        <v>989</v>
      </c>
    </row>
    <row r="1485" spans="1:65" ht="15" customHeight="1">
      <c r="A1485" s="305"/>
      <c r="B1485" s="164"/>
      <c r="C1485" s="741"/>
      <c r="D1485" s="741"/>
      <c r="E1485" s="741"/>
      <c r="F1485" s="741"/>
      <c r="G1485" s="741"/>
      <c r="H1485" s="741"/>
      <c r="I1485" s="741"/>
      <c r="J1485" s="741"/>
      <c r="K1485" s="741"/>
      <c r="L1485" s="741"/>
      <c r="M1485" s="742"/>
      <c r="N1485" s="306"/>
      <c r="BE1485" s="171" t="s">
        <v>992</v>
      </c>
    </row>
    <row r="1486" spans="1:65" ht="15" customHeight="1" thickBot="1">
      <c r="A1486" s="305"/>
      <c r="B1486" s="163"/>
      <c r="C1486" s="743"/>
      <c r="D1486" s="743"/>
      <c r="E1486" s="743"/>
      <c r="F1486" s="743"/>
      <c r="G1486" s="743"/>
      <c r="H1486" s="743"/>
      <c r="I1486" s="743"/>
      <c r="J1486" s="743"/>
      <c r="K1486" s="743"/>
      <c r="L1486" s="743"/>
      <c r="M1486" s="744"/>
      <c r="N1486" s="306"/>
      <c r="BE1486" s="171" t="s">
        <v>993</v>
      </c>
    </row>
    <row r="1487" spans="1:65" ht="15" customHeight="1" thickTop="1">
      <c r="A1487" s="305"/>
      <c r="B1487" s="161"/>
      <c r="C1487" s="739" t="str">
        <f>IF(BB1475=0,"",BB1475)</f>
        <v>Perhaps we can do better to screen out the most violent of these migrants who exploit our generosity.</v>
      </c>
      <c r="D1487" s="739"/>
      <c r="E1487" s="739"/>
      <c r="F1487" s="739"/>
      <c r="G1487" s="739"/>
      <c r="H1487" s="739"/>
      <c r="I1487" s="739"/>
      <c r="J1487" s="739"/>
      <c r="K1487" s="739"/>
      <c r="L1487" s="739"/>
      <c r="M1487" s="740"/>
      <c r="N1487" s="306"/>
    </row>
    <row r="1488" spans="1:65" ht="15" customHeight="1">
      <c r="A1488" s="305"/>
      <c r="B1488" s="162"/>
      <c r="C1488" s="741"/>
      <c r="D1488" s="741"/>
      <c r="E1488" s="741"/>
      <c r="F1488" s="741"/>
      <c r="G1488" s="741"/>
      <c r="H1488" s="741"/>
      <c r="I1488" s="741"/>
      <c r="J1488" s="741"/>
      <c r="K1488" s="741"/>
      <c r="L1488" s="741"/>
      <c r="M1488" s="742"/>
      <c r="N1488" s="306"/>
    </row>
    <row r="1489" spans="1:63" ht="15" customHeight="1" thickBot="1">
      <c r="A1489" s="305"/>
      <c r="B1489" s="163"/>
      <c r="C1489" s="743"/>
      <c r="D1489" s="743"/>
      <c r="E1489" s="743"/>
      <c r="F1489" s="743"/>
      <c r="G1489" s="743"/>
      <c r="H1489" s="743"/>
      <c r="I1489" s="743"/>
      <c r="J1489" s="743"/>
      <c r="K1489" s="743"/>
      <c r="L1489" s="743"/>
      <c r="M1489" s="744"/>
      <c r="N1489" s="306"/>
    </row>
    <row r="1490" spans="1:63" ht="10.050000000000001" customHeight="1" thickTop="1" thickBot="1">
      <c r="A1490" s="305"/>
      <c r="B1490" s="25"/>
      <c r="C1490" s="25"/>
      <c r="D1490" s="25"/>
      <c r="E1490" s="25"/>
      <c r="F1490" s="25"/>
      <c r="G1490" s="25"/>
      <c r="H1490" s="25"/>
      <c r="I1490" s="25"/>
      <c r="J1490" s="25"/>
      <c r="K1490" s="25"/>
      <c r="L1490" s="25"/>
      <c r="M1490" s="25"/>
      <c r="N1490" s="306"/>
      <c r="BF1490" s="39" t="str">
        <f>BF1402</f>
        <v>immigration</v>
      </c>
    </row>
    <row r="1491" spans="1:63" ht="15" customHeight="1" thickTop="1">
      <c r="A1491" s="305"/>
      <c r="B1491" s="158"/>
      <c r="C1491" s="745" t="str">
        <f>IF(BB1476=0,"",BB1476)</f>
        <v>I affirm your need to help migrants flee violence potentially of our making. And thank you for affirming our need to not import such violence.</v>
      </c>
      <c r="D1491" s="745"/>
      <c r="E1491" s="745"/>
      <c r="F1491" s="745"/>
      <c r="G1491" s="745"/>
      <c r="H1491" s="745"/>
      <c r="I1491" s="745"/>
      <c r="J1491" s="745"/>
      <c r="K1491" s="745"/>
      <c r="L1491" s="745"/>
      <c r="M1491" s="746"/>
      <c r="N1491" s="306"/>
      <c r="BC1491" s="2" t="str">
        <f>IF(OR(B$1233=0,B$1233=""),"",CONCATENATE(BE1491,BF1491,BG1491))</f>
        <v>This helps me replace fighting with appreciation for the other's immigration position.</v>
      </c>
      <c r="BE1491" s="2" t="s">
        <v>1035</v>
      </c>
      <c r="BF1491" s="2" t="str">
        <f>BF1490</f>
        <v>immigration</v>
      </c>
      <c r="BG1491" s="2" t="s">
        <v>1036</v>
      </c>
    </row>
    <row r="1492" spans="1:63" ht="15" customHeight="1">
      <c r="A1492" s="305"/>
      <c r="B1492" s="159"/>
      <c r="C1492" s="747"/>
      <c r="D1492" s="747"/>
      <c r="E1492" s="747"/>
      <c r="F1492" s="747"/>
      <c r="G1492" s="747"/>
      <c r="H1492" s="747"/>
      <c r="I1492" s="747"/>
      <c r="J1492" s="747"/>
      <c r="K1492" s="747"/>
      <c r="L1492" s="747"/>
      <c r="M1492" s="748"/>
      <c r="N1492" s="306"/>
      <c r="BC1492" s="2" t="str">
        <f>IF(OR(B$1233=0,B$1233=""),"",CONCATENATE(BE1492,BF1492,BG1492))</f>
        <v xml:space="preserve">I can cease exaggerating about the apparent worst of the opposing immigration view. </v>
      </c>
      <c r="BE1492" s="2" t="s">
        <v>1037</v>
      </c>
      <c r="BF1492" s="2" t="str">
        <f>BF1491</f>
        <v>immigration</v>
      </c>
      <c r="BG1492" s="49" t="s">
        <v>1021</v>
      </c>
    </row>
    <row r="1493" spans="1:63" ht="15" customHeight="1" thickBot="1">
      <c r="A1493" s="305"/>
      <c r="B1493" s="160"/>
      <c r="C1493" s="749"/>
      <c r="D1493" s="749"/>
      <c r="E1493" s="749"/>
      <c r="F1493" s="749"/>
      <c r="G1493" s="749"/>
      <c r="H1493" s="749"/>
      <c r="I1493" s="749"/>
      <c r="J1493" s="749"/>
      <c r="K1493" s="749"/>
      <c r="L1493" s="749"/>
      <c r="M1493" s="750"/>
      <c r="N1493" s="306"/>
      <c r="BC1493" s="2" t="str">
        <f>IF(OR(B$1233=0,B$1233=""),"",CONCATENATE(BE1493,BF1493,BG1493))</f>
        <v>I can replace defensiveness with mutual value for resolving each other's immigration needs.</v>
      </c>
      <c r="BE1493" s="2" t="s">
        <v>1038</v>
      </c>
      <c r="BF1493" s="2" t="str">
        <f>BF1492</f>
        <v>immigration</v>
      </c>
      <c r="BG1493" s="2" t="s">
        <v>1039</v>
      </c>
    </row>
    <row r="1494" spans="1:63" ht="15" customHeight="1" thickTop="1">
      <c r="A1494" s="305"/>
      <c r="B1494" s="158"/>
      <c r="C1494" s="745" t="str">
        <f>IF(BB1477=0,"",BB1477)</f>
        <v>I need you to feel the pain of families here who have lost a loved one due to violence from illegitimate migrants.</v>
      </c>
      <c r="D1494" s="745"/>
      <c r="E1494" s="745"/>
      <c r="F1494" s="745"/>
      <c r="G1494" s="745"/>
      <c r="H1494" s="745"/>
      <c r="I1494" s="745"/>
      <c r="J1494" s="745"/>
      <c r="K1494" s="745"/>
      <c r="L1494" s="745"/>
      <c r="M1494" s="746"/>
      <c r="N1494" s="306"/>
    </row>
    <row r="1495" spans="1:63" ht="15" customHeight="1">
      <c r="A1495" s="305"/>
      <c r="B1495" s="159"/>
      <c r="C1495" s="747"/>
      <c r="D1495" s="747"/>
      <c r="E1495" s="747"/>
      <c r="F1495" s="747"/>
      <c r="G1495" s="747"/>
      <c r="H1495" s="747"/>
      <c r="I1495" s="747"/>
      <c r="J1495" s="747"/>
      <c r="K1495" s="747"/>
      <c r="L1495" s="747"/>
      <c r="M1495" s="748"/>
      <c r="N1495" s="306"/>
      <c r="BG1495" s="2" t="s">
        <v>995</v>
      </c>
      <c r="BH1495" s="2" t="s">
        <v>721</v>
      </c>
      <c r="BI1495" s="2" t="s">
        <v>1004</v>
      </c>
      <c r="BJ1495" s="2" t="s">
        <v>723</v>
      </c>
      <c r="BK1495" s="2" t="s">
        <v>994</v>
      </c>
    </row>
    <row r="1496" spans="1:63" ht="15" customHeight="1" thickBot="1">
      <c r="A1496" s="305"/>
      <c r="B1496" s="160"/>
      <c r="C1496" s="749"/>
      <c r="D1496" s="749"/>
      <c r="E1496" s="749"/>
      <c r="F1496" s="749"/>
      <c r="G1496" s="749"/>
      <c r="H1496" s="749"/>
      <c r="I1496" s="749"/>
      <c r="J1496" s="749"/>
      <c r="K1496" s="749"/>
      <c r="L1496" s="749"/>
      <c r="M1496" s="750"/>
      <c r="N1496" s="306"/>
    </row>
    <row r="1497" spans="1:63" ht="15" customHeight="1" thickTop="1">
      <c r="A1497" s="305"/>
      <c r="B1497" s="158"/>
      <c r="C1497" s="745" t="str">
        <f>IF(BB1478=0,"",BB1478)</f>
        <v>Perhaps we can do better to merit actual cases of migrants whose lives are at risk due to our actions.</v>
      </c>
      <c r="D1497" s="745"/>
      <c r="E1497" s="745"/>
      <c r="F1497" s="745"/>
      <c r="G1497" s="745"/>
      <c r="H1497" s="745"/>
      <c r="I1497" s="745"/>
      <c r="J1497" s="745"/>
      <c r="K1497" s="745"/>
      <c r="L1497" s="745"/>
      <c r="M1497" s="746"/>
      <c r="N1497" s="306"/>
      <c r="BF1497" s="2">
        <v>15</v>
      </c>
      <c r="BG1497" s="2">
        <f>BF1497-3</f>
        <v>12</v>
      </c>
      <c r="BH1497" s="2">
        <f t="shared" ref="BH1497:BK1497" si="84">BG1497-3</f>
        <v>9</v>
      </c>
      <c r="BI1497" s="2">
        <f t="shared" si="84"/>
        <v>6</v>
      </c>
      <c r="BJ1497" s="2">
        <f t="shared" si="84"/>
        <v>3</v>
      </c>
      <c r="BK1497" s="2">
        <f t="shared" si="84"/>
        <v>0</v>
      </c>
    </row>
    <row r="1498" spans="1:63" ht="15" customHeight="1">
      <c r="A1498" s="305"/>
      <c r="B1498" s="159"/>
      <c r="C1498" s="747"/>
      <c r="D1498" s="747"/>
      <c r="E1498" s="747"/>
      <c r="F1498" s="747"/>
      <c r="G1498" s="747"/>
      <c r="H1498" s="747"/>
      <c r="I1498" s="747"/>
      <c r="J1498" s="747"/>
      <c r="K1498" s="747"/>
      <c r="L1498" s="747"/>
      <c r="M1498" s="748"/>
      <c r="N1498" s="306"/>
      <c r="BE1498" s="2">
        <f>IF(I1502=BE$1301,5,IF(I1502=BE$1302,4,IF(I1502=BE$1303,3,IF(I1502=BE$1304,2,IF(I1502=BE$1305,1,0)))))</f>
        <v>0</v>
      </c>
    </row>
    <row r="1499" spans="1:63" ht="15" customHeight="1" thickBot="1">
      <c r="A1499" s="305"/>
      <c r="B1499" s="160"/>
      <c r="C1499" s="749"/>
      <c r="D1499" s="749"/>
      <c r="E1499" s="749"/>
      <c r="F1499" s="749"/>
      <c r="G1499" s="749"/>
      <c r="H1499" s="749"/>
      <c r="I1499" s="749"/>
      <c r="J1499" s="749"/>
      <c r="K1499" s="749"/>
      <c r="L1499" s="749"/>
      <c r="M1499" s="750"/>
      <c r="N1499" s="306"/>
      <c r="BE1499" s="2">
        <f>IF(I1504=BE$1301,5,IF(I1504=BE$1302,4,IF(I1504=BE$1303,3,IF(I1504=BE$1304,2,IF(I1504=BE$1305,1,0)))))</f>
        <v>0</v>
      </c>
    </row>
    <row r="1500" spans="1:63" ht="10.050000000000001" customHeight="1" thickTop="1">
      <c r="A1500" s="305"/>
      <c r="B1500" s="25"/>
      <c r="C1500" s="25"/>
      <c r="D1500" s="25"/>
      <c r="E1500" s="25"/>
      <c r="F1500" s="25"/>
      <c r="G1500" s="25"/>
      <c r="H1500" s="25"/>
      <c r="I1500" s="25"/>
      <c r="J1500" s="25"/>
      <c r="K1500" s="25"/>
      <c r="L1500" s="25"/>
      <c r="M1500" s="25"/>
      <c r="N1500" s="306"/>
      <c r="BE1500" s="2">
        <f>IF(I1506=BE$1301,5,IF(I1506=BE$1302,4,IF(I1506=BE$1303,3,IF(I1506=BE$1304,2,IF(I1506=BE$1305,1,0)))))</f>
        <v>0</v>
      </c>
    </row>
    <row r="1501" spans="1:63" ht="10.050000000000001" customHeight="1" thickBot="1">
      <c r="A1501" s="305"/>
      <c r="B1501" s="25"/>
      <c r="C1501" s="25"/>
      <c r="D1501" s="25"/>
      <c r="E1501" s="25"/>
      <c r="F1501" s="25"/>
      <c r="G1501" s="25"/>
      <c r="H1501" s="25"/>
      <c r="I1501" s="25"/>
      <c r="J1501" s="25"/>
      <c r="K1501" s="25"/>
      <c r="L1501" s="25"/>
      <c r="M1501" s="25"/>
      <c r="N1501" s="306"/>
      <c r="BE1501" s="39">
        <f>SUM(BE1498:BE1500)</f>
        <v>0</v>
      </c>
    </row>
    <row r="1502" spans="1:63" ht="16.95" customHeight="1">
      <c r="A1502" s="305"/>
      <c r="B1502" s="710" t="str">
        <f>BC1491</f>
        <v>This helps me replace fighting with appreciation for the other's immigration position.</v>
      </c>
      <c r="C1502" s="710"/>
      <c r="D1502" s="710"/>
      <c r="E1502" s="710"/>
      <c r="F1502" s="710"/>
      <c r="G1502" s="710"/>
      <c r="H1502" s="711"/>
      <c r="I1502" s="713"/>
      <c r="J1502" s="713"/>
      <c r="K1502" s="713"/>
      <c r="L1502" s="713"/>
      <c r="M1502" s="714"/>
      <c r="N1502" s="306"/>
      <c r="BE1502" s="39" t="str">
        <f>IF(AND(BE1501&gt;=BK1497,BE1501&lt;BJ1497),BK1495,IF(AND(BE1501&gt;=BJ1497,BE1501&lt;BI1497),BJ1495,IF(AND(BE1501&gt;=BI1497,BE1501&lt;BH1497),BI1495,IF(AND(BE1501&gt;=BH1497,BE1501&lt;BG1497),BH1495,IF(AND(BE1501&gt;=BG1497,BE1501&lt;=BF1497),BG1495)))))</f>
        <v>low</v>
      </c>
    </row>
    <row r="1503" spans="1:63" ht="16.95" customHeight="1" thickBot="1">
      <c r="A1503" s="305"/>
      <c r="B1503" s="710"/>
      <c r="C1503" s="710"/>
      <c r="D1503" s="710"/>
      <c r="E1503" s="710"/>
      <c r="F1503" s="710"/>
      <c r="G1503" s="710"/>
      <c r="H1503" s="711"/>
      <c r="I1503" s="716"/>
      <c r="J1503" s="716"/>
      <c r="K1503" s="716"/>
      <c r="L1503" s="716"/>
      <c r="M1503" s="717"/>
      <c r="N1503" s="306"/>
    </row>
    <row r="1504" spans="1:63" ht="16.95" customHeight="1">
      <c r="A1504" s="305"/>
      <c r="B1504" s="710" t="str">
        <f>BC1492</f>
        <v xml:space="preserve">I can cease exaggerating about the apparent worst of the opposing immigration view. </v>
      </c>
      <c r="C1504" s="710"/>
      <c r="D1504" s="710"/>
      <c r="E1504" s="710"/>
      <c r="F1504" s="710"/>
      <c r="G1504" s="710"/>
      <c r="H1504" s="711"/>
      <c r="I1504" s="713"/>
      <c r="J1504" s="713"/>
      <c r="K1504" s="713"/>
      <c r="L1504" s="713"/>
      <c r="M1504" s="714"/>
      <c r="N1504" s="306"/>
      <c r="BC1504" s="2" t="str">
        <f>IF(BE1498=0,"",CONCATENATE(BE1504,BF1504,BG1504,BH1504,BI1504,BJ1504))</f>
        <v/>
      </c>
      <c r="BE1504" s="2" t="s">
        <v>1005</v>
      </c>
      <c r="BF1504" s="2" t="str">
        <f>BE1502</f>
        <v>low</v>
      </c>
      <c r="BG1504" s="2" t="s">
        <v>1040</v>
      </c>
      <c r="BH1504" s="2" t="s">
        <v>1041</v>
      </c>
      <c r="BI1504" s="2" t="str">
        <f>IF($B$1233="","",$BF$1307)</f>
        <v>immigration</v>
      </c>
      <c r="BJ1504" s="2" t="s">
        <v>1008</v>
      </c>
    </row>
    <row r="1505" spans="1:65" ht="16.95" customHeight="1" thickBot="1">
      <c r="A1505" s="305"/>
      <c r="B1505" s="710"/>
      <c r="C1505" s="710"/>
      <c r="D1505" s="710"/>
      <c r="E1505" s="710"/>
      <c r="F1505" s="710"/>
      <c r="G1505" s="710"/>
      <c r="H1505" s="711"/>
      <c r="I1505" s="716"/>
      <c r="J1505" s="716"/>
      <c r="K1505" s="716"/>
      <c r="L1505" s="716"/>
      <c r="M1505" s="717"/>
      <c r="N1505" s="306"/>
      <c r="BC1505" s="2" t="str">
        <f>IF(BE1499=0,"",CONCATENATE(BE1505,BF1505,BG1505,BH1505,BI1505))</f>
        <v/>
      </c>
      <c r="BE1505" s="2" t="s">
        <v>1042</v>
      </c>
      <c r="BF1505" s="2" t="str">
        <f>IF($B$1233="","",$BF$1307)</f>
        <v>immigration</v>
      </c>
      <c r="BG1505" s="49" t="s">
        <v>1043</v>
      </c>
    </row>
    <row r="1506" spans="1:65" ht="16.95" customHeight="1">
      <c r="A1506" s="305"/>
      <c r="B1506" s="710" t="str">
        <f>BC1493</f>
        <v>I can replace defensiveness with mutual value for resolving each other's immigration needs.</v>
      </c>
      <c r="C1506" s="710"/>
      <c r="D1506" s="710"/>
      <c r="E1506" s="710"/>
      <c r="F1506" s="710"/>
      <c r="G1506" s="710"/>
      <c r="H1506" s="711"/>
      <c r="I1506" s="713"/>
      <c r="J1506" s="713"/>
      <c r="K1506" s="713"/>
      <c r="L1506" s="713"/>
      <c r="M1506" s="714"/>
      <c r="N1506" s="306"/>
      <c r="BC1506" s="2" t="str">
        <f>IF(BE1500=0,"",CONCATENATE(BE1506,BF1506,BG1506,BH1506,BI1506,BJ1506))</f>
        <v/>
      </c>
      <c r="BE1506" s="2" t="s">
        <v>1044</v>
      </c>
      <c r="BF1506" s="2" t="str">
        <f>IF($B$1233="","",$BF$1307)</f>
        <v>immigration</v>
      </c>
      <c r="BG1506" s="2" t="s">
        <v>1008</v>
      </c>
      <c r="BJ1506" s="2" t="s">
        <v>1009</v>
      </c>
    </row>
    <row r="1507" spans="1:65" ht="16.95" customHeight="1" thickBot="1">
      <c r="A1507" s="305"/>
      <c r="B1507" s="710"/>
      <c r="C1507" s="710"/>
      <c r="D1507" s="710"/>
      <c r="E1507" s="710"/>
      <c r="F1507" s="710"/>
      <c r="G1507" s="710"/>
      <c r="H1507" s="711"/>
      <c r="I1507" s="716"/>
      <c r="J1507" s="716"/>
      <c r="K1507" s="716"/>
      <c r="L1507" s="716"/>
      <c r="M1507" s="717"/>
      <c r="N1507" s="306"/>
      <c r="BC1507" s="2" t="str">
        <f>CONCATENATE(BE1507,BF1507,BG1507,BH1507,BI1507)</f>
        <v>Are you ready to honor needs without alienating laws about immigration? After choosing an issue, select above how well you can agree with these radically different approaches to immigration politics. Replace being led with taking the lead.</v>
      </c>
      <c r="BE1507" s="2" t="s">
        <v>1023</v>
      </c>
      <c r="BF1507" s="2" t="str">
        <f>IF(OR($B$1233=0,$B$1233=""),"politicized issues",$BF$1307)</f>
        <v>immigration</v>
      </c>
      <c r="BG1507" s="2" t="s">
        <v>1022</v>
      </c>
      <c r="BH1507" s="2" t="str">
        <f>IF($B$1233="","",$BF$1307)</f>
        <v>immigration</v>
      </c>
      <c r="BI1507" s="2" t="s">
        <v>1016</v>
      </c>
    </row>
    <row r="1508" spans="1:65" ht="10.050000000000001" customHeight="1">
      <c r="A1508" s="305"/>
      <c r="B1508" s="25"/>
      <c r="C1508" s="25"/>
      <c r="D1508" s="25"/>
      <c r="E1508" s="25"/>
      <c r="F1508" s="25"/>
      <c r="G1508" s="25"/>
      <c r="H1508" s="25"/>
      <c r="I1508" s="25"/>
      <c r="J1508" s="25"/>
      <c r="K1508" s="25"/>
      <c r="L1508" s="25"/>
      <c r="M1508" s="25"/>
      <c r="N1508" s="306"/>
      <c r="BC1508" s="2" t="str">
        <f>CONCATENATE(BC1504,BC1505,BC1506)</f>
        <v/>
      </c>
    </row>
    <row r="1509" spans="1:65" ht="15" customHeight="1">
      <c r="A1509" s="305"/>
      <c r="B1509" s="718" t="str">
        <f>BC1509</f>
        <v>Are you ready to honor needs without alienating laws about immigration? After choosing an issue, select above how well you can agree with these radically different approaches to immigration politics. Replace being led with taking the lead.</v>
      </c>
      <c r="C1509" s="718"/>
      <c r="D1509" s="718"/>
      <c r="E1509" s="718"/>
      <c r="F1509" s="718"/>
      <c r="G1509" s="718"/>
      <c r="H1509" s="718"/>
      <c r="I1509" s="718"/>
      <c r="J1509" s="718"/>
      <c r="K1509" s="718"/>
      <c r="L1509" s="718"/>
      <c r="M1509" s="718"/>
      <c r="N1509" s="306"/>
      <c r="BC1509" s="2" t="str">
        <f>IF(BE1501=0,BC1507,BC1508)</f>
        <v>Are you ready to honor needs without alienating laws about immigration? After choosing an issue, select above how well you can agree with these radically different approaches to immigration politics. Replace being led with taking the lead.</v>
      </c>
    </row>
    <row r="1510" spans="1:65" ht="15" customHeight="1">
      <c r="A1510" s="305"/>
      <c r="B1510" s="718"/>
      <c r="C1510" s="718"/>
      <c r="D1510" s="718"/>
      <c r="E1510" s="718"/>
      <c r="F1510" s="718"/>
      <c r="G1510" s="718"/>
      <c r="H1510" s="718"/>
      <c r="I1510" s="718"/>
      <c r="J1510" s="718"/>
      <c r="K1510" s="718"/>
      <c r="L1510" s="718"/>
      <c r="M1510" s="718"/>
      <c r="N1510" s="306"/>
    </row>
    <row r="1511" spans="1:65" ht="15" customHeight="1">
      <c r="A1511" s="305"/>
      <c r="B1511" s="718"/>
      <c r="C1511" s="718"/>
      <c r="D1511" s="718"/>
      <c r="E1511" s="718"/>
      <c r="F1511" s="718"/>
      <c r="G1511" s="718"/>
      <c r="H1511" s="718"/>
      <c r="I1511" s="718"/>
      <c r="J1511" s="718"/>
      <c r="K1511" s="718"/>
      <c r="L1511" s="718"/>
      <c r="M1511" s="718"/>
      <c r="N1511" s="306"/>
    </row>
    <row r="1512" spans="1:65" ht="15" customHeight="1">
      <c r="A1512" s="305"/>
      <c r="B1512" s="718"/>
      <c r="C1512" s="718"/>
      <c r="D1512" s="718"/>
      <c r="E1512" s="718"/>
      <c r="F1512" s="718"/>
      <c r="G1512" s="718"/>
      <c r="H1512" s="718"/>
      <c r="I1512" s="718"/>
      <c r="J1512" s="718"/>
      <c r="K1512" s="718"/>
      <c r="L1512" s="718"/>
      <c r="M1512" s="718"/>
      <c r="N1512" s="306"/>
    </row>
    <row r="1513" spans="1:65" ht="15" customHeight="1">
      <c r="A1513" s="305"/>
      <c r="B1513" s="718"/>
      <c r="C1513" s="718"/>
      <c r="D1513" s="718"/>
      <c r="E1513" s="718"/>
      <c r="F1513" s="718"/>
      <c r="G1513" s="718"/>
      <c r="H1513" s="718"/>
      <c r="I1513" s="718"/>
      <c r="J1513" s="718"/>
      <c r="K1513" s="718"/>
      <c r="L1513" s="718"/>
      <c r="M1513" s="718"/>
      <c r="N1513" s="306"/>
    </row>
    <row r="1514" spans="1:65" ht="15" customHeight="1">
      <c r="A1514" s="305"/>
      <c r="B1514" s="718"/>
      <c r="C1514" s="718"/>
      <c r="D1514" s="718"/>
      <c r="E1514" s="718"/>
      <c r="F1514" s="718"/>
      <c r="G1514" s="718"/>
      <c r="H1514" s="718"/>
      <c r="I1514" s="718"/>
      <c r="J1514" s="718"/>
      <c r="K1514" s="718"/>
      <c r="L1514" s="718"/>
      <c r="M1514" s="718"/>
      <c r="N1514" s="306"/>
    </row>
    <row r="1515" spans="1:65" ht="15" customHeight="1">
      <c r="A1515" s="307"/>
      <c r="B1515" s="308"/>
      <c r="C1515" s="308"/>
      <c r="D1515" s="308"/>
      <c r="E1515" s="308"/>
      <c r="F1515" s="308"/>
      <c r="G1515" s="308"/>
      <c r="H1515" s="308"/>
      <c r="I1515" s="308"/>
      <c r="J1515" s="308"/>
      <c r="K1515" s="308"/>
      <c r="L1515" s="308"/>
      <c r="M1515" s="308"/>
      <c r="N1515" s="309"/>
    </row>
    <row r="1516" spans="1:65" ht="30" customHeight="1">
      <c r="A1516" s="290" t="s">
        <v>1158</v>
      </c>
      <c r="B1516" s="775" t="s">
        <v>1145</v>
      </c>
      <c r="C1516" s="775"/>
      <c r="D1516" s="775"/>
      <c r="E1516" s="291"/>
      <c r="F1516" s="291"/>
      <c r="G1516" s="291"/>
      <c r="H1516" s="291"/>
      <c r="I1516" s="291"/>
      <c r="J1516" s="291"/>
      <c r="K1516" s="291"/>
      <c r="L1516" s="291"/>
      <c r="M1516" s="292"/>
      <c r="N1516" s="293" t="s">
        <v>1164</v>
      </c>
    </row>
    <row r="1517" spans="1:65" ht="10.050000000000001" customHeight="1">
      <c r="A1517" s="294"/>
      <c r="B1517" s="210"/>
      <c r="C1517" s="210"/>
      <c r="D1517" s="210"/>
      <c r="E1517" s="210"/>
      <c r="F1517" s="210"/>
      <c r="G1517" s="210"/>
      <c r="H1517" s="210"/>
      <c r="I1517" s="210"/>
      <c r="J1517" s="210"/>
      <c r="K1517" s="210"/>
      <c r="L1517" s="210"/>
      <c r="M1517" s="210"/>
      <c r="N1517" s="295"/>
    </row>
    <row r="1518" spans="1:65" ht="34.950000000000003" customHeight="1">
      <c r="A1518" s="294"/>
      <c r="B1518" s="438" t="s">
        <v>1182</v>
      </c>
      <c r="C1518" s="438"/>
      <c r="D1518" s="438"/>
      <c r="E1518" s="438"/>
      <c r="F1518" s="438"/>
      <c r="G1518" s="438"/>
      <c r="H1518" s="438"/>
      <c r="I1518" s="438"/>
      <c r="J1518" s="438"/>
      <c r="K1518" s="438"/>
      <c r="L1518" s="438"/>
      <c r="M1518" s="438"/>
      <c r="N1518" s="295"/>
      <c r="BB1518" s="208" t="s">
        <v>1190</v>
      </c>
      <c r="BE1518" s="39" t="str">
        <f>IF(B1528=BB1520,CONCATENATE(BF1518,BG1518,BI1518),IF(B1528=BB1521,CONCATENATE(BF1518,BG1518,BH1518,BI1518),IF(B1528=BB1522,CONCATENATE(BF1518,BI1518),"And I am…")))</f>
        <v>And I am…</v>
      </c>
      <c r="BF1518" s="2" t="s">
        <v>1191</v>
      </c>
      <c r="BG1518" s="2" t="s">
        <v>1192</v>
      </c>
      <c r="BH1518" s="2" t="s">
        <v>1193</v>
      </c>
      <c r="BI1518" s="2" t="s">
        <v>737</v>
      </c>
    </row>
    <row r="1519" spans="1:65" ht="40.049999999999997" customHeight="1">
      <c r="A1519" s="294"/>
      <c r="B1519" s="204">
        <v>1</v>
      </c>
      <c r="C1519" s="442" t="s">
        <v>1188</v>
      </c>
      <c r="D1519" s="442"/>
      <c r="E1519" s="442"/>
      <c r="F1519" s="442"/>
      <c r="G1519" s="442"/>
      <c r="H1519" s="442"/>
      <c r="I1519" s="442"/>
      <c r="J1519" s="442"/>
      <c r="K1519" s="442"/>
      <c r="L1519" s="442"/>
      <c r="M1519" s="206"/>
      <c r="N1519" s="295"/>
    </row>
    <row r="1520" spans="1:65" ht="40.049999999999997" customHeight="1">
      <c r="A1520" s="294"/>
      <c r="B1520" s="204">
        <v>2</v>
      </c>
      <c r="C1520" s="442" t="s">
        <v>1183</v>
      </c>
      <c r="D1520" s="442"/>
      <c r="E1520" s="442"/>
      <c r="F1520" s="442"/>
      <c r="G1520" s="442"/>
      <c r="H1520" s="442"/>
      <c r="I1520" s="442"/>
      <c r="J1520" s="442"/>
      <c r="K1520" s="442"/>
      <c r="L1520" s="442"/>
      <c r="M1520" s="206"/>
      <c r="N1520" s="295"/>
      <c r="BB1520" s="207" t="s">
        <v>1194</v>
      </c>
      <c r="BE1520" s="2" t="str">
        <f>IF(B1528=BB1520,BJ1520,IF(B1528=BB1521,BK1520,IF(B1528=BB1522,BL1520,BM1520)))</f>
        <v>FIRST SELECT ITEM AT LEFT</v>
      </c>
      <c r="BJ1520" s="207" t="s">
        <v>1197</v>
      </c>
      <c r="BK1520" s="207" t="s">
        <v>1200</v>
      </c>
      <c r="BL1520" s="207" t="s">
        <v>1203</v>
      </c>
      <c r="BM1520" s="2" t="s">
        <v>1206</v>
      </c>
    </row>
    <row r="1521" spans="1:64" ht="40.049999999999997" customHeight="1">
      <c r="A1521" s="294"/>
      <c r="B1521" s="204">
        <v>3</v>
      </c>
      <c r="C1521" s="442" t="s">
        <v>1189</v>
      </c>
      <c r="D1521" s="442"/>
      <c r="E1521" s="442"/>
      <c r="F1521" s="442"/>
      <c r="G1521" s="442"/>
      <c r="H1521" s="442"/>
      <c r="I1521" s="442"/>
      <c r="J1521" s="442"/>
      <c r="K1521" s="442"/>
      <c r="L1521" s="442"/>
      <c r="M1521" s="206"/>
      <c r="N1521" s="295"/>
      <c r="BB1521" s="207" t="s">
        <v>1195</v>
      </c>
      <c r="BE1521" s="2" t="str">
        <f>IF(B1528=BB1520,BJ1521,IF(B1528=BB1521,BK1521,IF(B1528=BB1522,BL1521,"")))</f>
        <v/>
      </c>
      <c r="BJ1521" s="207" t="s">
        <v>1198</v>
      </c>
      <c r="BK1521" s="207" t="s">
        <v>1201</v>
      </c>
      <c r="BL1521" s="207" t="s">
        <v>1204</v>
      </c>
    </row>
    <row r="1522" spans="1:64" ht="40.049999999999997" customHeight="1">
      <c r="A1522" s="294"/>
      <c r="B1522" s="204">
        <v>4</v>
      </c>
      <c r="C1522" s="442" t="s">
        <v>1186</v>
      </c>
      <c r="D1522" s="442"/>
      <c r="E1522" s="442"/>
      <c r="F1522" s="442"/>
      <c r="G1522" s="442"/>
      <c r="H1522" s="442"/>
      <c r="I1522" s="442"/>
      <c r="J1522" s="442"/>
      <c r="K1522" s="442"/>
      <c r="L1522" s="442"/>
      <c r="M1522" s="206"/>
      <c r="N1522" s="295"/>
      <c r="BB1522" s="207" t="s">
        <v>1196</v>
      </c>
      <c r="BE1522" s="2" t="str">
        <f>IF(B1528=BB1520,BJ1522,IF(B1528=BB1521,BK1522,IF(B1528=BB1522,BL1522,"")))</f>
        <v/>
      </c>
      <c r="BJ1522" s="207" t="s">
        <v>1199</v>
      </c>
      <c r="BK1522" s="207" t="s">
        <v>1202</v>
      </c>
      <c r="BL1522" s="207" t="s">
        <v>1205</v>
      </c>
    </row>
    <row r="1523" spans="1:64" ht="40.049999999999997" customHeight="1">
      <c r="A1523" s="294"/>
      <c r="B1523" s="204">
        <v>5</v>
      </c>
      <c r="C1523" s="442" t="s">
        <v>1208</v>
      </c>
      <c r="D1523" s="442"/>
      <c r="E1523" s="442"/>
      <c r="F1523" s="442"/>
      <c r="G1523" s="442"/>
      <c r="H1523" s="442"/>
      <c r="I1523" s="442"/>
      <c r="J1523" s="442"/>
      <c r="K1523" s="442"/>
      <c r="L1523" s="442"/>
      <c r="M1523" s="206"/>
      <c r="N1523" s="295"/>
    </row>
    <row r="1524" spans="1:64" ht="10.050000000000001" customHeight="1">
      <c r="A1524" s="294"/>
      <c r="B1524" s="204"/>
      <c r="C1524" s="211"/>
      <c r="D1524" s="211"/>
      <c r="E1524" s="211"/>
      <c r="F1524" s="211"/>
      <c r="G1524" s="211"/>
      <c r="H1524" s="211"/>
      <c r="I1524" s="211"/>
      <c r="J1524" s="211"/>
      <c r="K1524" s="211"/>
      <c r="L1524" s="211"/>
      <c r="M1524" s="206"/>
      <c r="N1524" s="295"/>
      <c r="BB1524" s="39" t="str">
        <f>IF(G1528=BJ1520,BB1526,IF(G1528=BJ1521,BB1527,IF(G1528=BJ1522,BB1528,IF(G1528=BK1520,BB1529,IF(G1528=BK1521,BB1530,IF(G1528=BK1522,BB1531,IF(G1528=BL1520,BB1532,IF(G1528=BL1521,BB1533,IF(G1528=BL1522,BB1534,BB1525)))))))))</f>
        <v xml:space="preserve">What do you do now? Equipped with this insight, can you ever go back to simply disagreeing with the other side? If it's true their political outlook expresses a priority of needs different from yours, what point is there to disagree? Pick from the lists above for how you can best apply this to your life. Let's spread some love. </v>
      </c>
    </row>
    <row r="1525" spans="1:64" ht="33" customHeight="1">
      <c r="A1525" s="294"/>
      <c r="B1525" s="438" t="s">
        <v>1207</v>
      </c>
      <c r="C1525" s="438"/>
      <c r="D1525" s="438"/>
      <c r="E1525" s="438"/>
      <c r="F1525" s="438"/>
      <c r="G1525" s="438"/>
      <c r="H1525" s="438"/>
      <c r="I1525" s="438"/>
      <c r="J1525" s="438"/>
      <c r="K1525" s="438"/>
      <c r="L1525" s="438"/>
      <c r="M1525" s="438"/>
      <c r="N1525" s="295"/>
      <c r="BB1525" s="209" t="s">
        <v>1223</v>
      </c>
    </row>
    <row r="1526" spans="1:64" ht="15" customHeight="1">
      <c r="A1526" s="294"/>
      <c r="B1526" s="443" t="s">
        <v>1187</v>
      </c>
      <c r="C1526" s="443"/>
      <c r="D1526" s="443"/>
      <c r="E1526" s="443"/>
      <c r="F1526" s="286"/>
      <c r="G1526" s="443" t="s">
        <v>1209</v>
      </c>
      <c r="H1526" s="443"/>
      <c r="I1526" s="443"/>
      <c r="J1526" s="443"/>
      <c r="K1526" s="443"/>
      <c r="L1526" s="286"/>
      <c r="M1526" s="286"/>
      <c r="N1526" s="295"/>
      <c r="BB1526" s="2" t="str">
        <f>CONCATENATE(BE1526,BF1526,BG1526,BH1526)</f>
        <v>Let this stuff sink in a little. Imagine its ramifications. Know anyone whose political views clash with yours, so you avoid bringing up politics at all? Consider how better your life could be if you could be more open about your underlying needs. Grow some love.Click the share link below.</v>
      </c>
      <c r="BC1526" s="49" t="s">
        <v>3</v>
      </c>
      <c r="BE1526" s="2" t="s">
        <v>1210</v>
      </c>
      <c r="BF1526" s="2" t="s">
        <v>1215</v>
      </c>
      <c r="BG1526" s="2" t="s">
        <v>1211</v>
      </c>
      <c r="BH1526" s="2" t="s">
        <v>1212</v>
      </c>
    </row>
    <row r="1527" spans="1:64" ht="25.05" customHeight="1" thickBot="1">
      <c r="A1527" s="294"/>
      <c r="B1527" s="205" t="s">
        <v>1185</v>
      </c>
      <c r="C1527" s="205"/>
      <c r="D1527" s="205"/>
      <c r="E1527" s="205"/>
      <c r="F1527" s="205"/>
      <c r="G1527" s="205" t="str">
        <f>BE1518</f>
        <v>And I am…</v>
      </c>
      <c r="H1527" s="205"/>
      <c r="I1527" s="205"/>
      <c r="J1527" s="205"/>
      <c r="K1527" s="205"/>
      <c r="L1527" s="205"/>
      <c r="M1527" s="205"/>
      <c r="N1527" s="295"/>
      <c r="BB1527" s="2" t="str">
        <f t="shared" ref="BB1527:BB1534" si="85">CONCATENATE(BE1527,BF1527,BG1527,BH1527)</f>
        <v>Share this with your most trusted (and trustworthy) friends. Share the link to the landing page on your social media. Invite their comments. Encourage them to be more specifically responsive to one another's politically generalized needs. In short, spread the love.  Click the share link below.</v>
      </c>
      <c r="BC1527" s="49" t="s">
        <v>3</v>
      </c>
      <c r="BE1527" s="2" t="s">
        <v>1237</v>
      </c>
      <c r="BF1527" s="2" t="str">
        <f>BF1526</f>
        <v xml:space="preserve">Click the </v>
      </c>
      <c r="BG1527" s="2" t="str">
        <f t="shared" ref="BG1527:BH1527" si="86">BG1526</f>
        <v>share</v>
      </c>
      <c r="BH1527" s="2" t="str">
        <f t="shared" si="86"/>
        <v xml:space="preserve"> link below.</v>
      </c>
    </row>
    <row r="1528" spans="1:64" ht="25.05" customHeight="1" thickBot="1">
      <c r="A1528" s="294"/>
      <c r="B1528" s="439"/>
      <c r="C1528" s="440"/>
      <c r="D1528" s="440"/>
      <c r="E1528" s="441"/>
      <c r="F1528" s="287" t="s">
        <v>1184</v>
      </c>
      <c r="G1528" s="439"/>
      <c r="H1528" s="440"/>
      <c r="I1528" s="440"/>
      <c r="J1528" s="440"/>
      <c r="K1528" s="440"/>
      <c r="L1528" s="440"/>
      <c r="M1528" s="441"/>
      <c r="N1528" s="295"/>
      <c r="BB1528" s="2" t="str">
        <f t="shared" si="85"/>
        <v>Call up a friend or text them to share this fresh approach to politics. Use this insight to get to know their politicized needs more specifically. Encourage them to be as responsive to your politicized needs. Listen as you want to be heard. Share this link. Spread the love. Click the share link below.</v>
      </c>
      <c r="BC1528" s="49" t="s">
        <v>3</v>
      </c>
      <c r="BE1528" s="2" t="s">
        <v>1216</v>
      </c>
      <c r="BF1528" s="2" t="str">
        <f t="shared" ref="BF1528:BF1534" si="87">BF1527</f>
        <v xml:space="preserve">Click the </v>
      </c>
      <c r="BG1528" s="2" t="str">
        <f t="shared" ref="BG1528:BG1534" si="88">BG1527</f>
        <v>share</v>
      </c>
      <c r="BH1528" s="2" t="str">
        <f t="shared" ref="BH1528:BH1534" si="89">BH1527</f>
        <v xml:space="preserve"> link below.</v>
      </c>
    </row>
    <row r="1529" spans="1:64" ht="15" customHeight="1">
      <c r="A1529" s="294"/>
      <c r="B1529" s="285"/>
      <c r="C1529" s="285"/>
      <c r="D1529" s="285"/>
      <c r="E1529" s="285"/>
      <c r="F1529" s="285"/>
      <c r="G1529" s="285"/>
      <c r="H1529" s="285"/>
      <c r="I1529" s="285"/>
      <c r="J1529" s="285"/>
      <c r="K1529" s="285"/>
      <c r="L1529" s="285"/>
      <c r="M1529" s="285"/>
      <c r="N1529" s="295"/>
      <c r="BB1529" s="2" t="str">
        <f t="shared" si="85"/>
        <v>Check out our process for building social support. You grow your social capital around greater respect for each other's politically neglected needs. Empower yourself to resolve these needs. Then challenge each other to do the same. Insist on mutual respect. Click the apply link below.</v>
      </c>
      <c r="BC1529" s="49" t="s">
        <v>3</v>
      </c>
      <c r="BE1529" s="2" t="s">
        <v>1217</v>
      </c>
      <c r="BF1529" s="2" t="str">
        <f t="shared" si="87"/>
        <v xml:space="preserve">Click the </v>
      </c>
      <c r="BG1529" s="2" t="s">
        <v>1213</v>
      </c>
      <c r="BH1529" s="2" t="str">
        <f t="shared" si="89"/>
        <v xml:space="preserve"> link below.</v>
      </c>
    </row>
    <row r="1530" spans="1:64" ht="15" customHeight="1">
      <c r="A1530" s="294"/>
      <c r="B1530" s="444" t="str">
        <f>BB1524</f>
        <v xml:space="preserve">What do you do now? Equipped with this insight, can you ever go back to simply disagreeing with the other side? If it's true their political outlook expresses a priority of needs different from yours, what point is there to disagree? Pick from the lists above for how you can best apply this to your life. Let's spread some love. </v>
      </c>
      <c r="C1530" s="444"/>
      <c r="D1530" s="444"/>
      <c r="E1530" s="444"/>
      <c r="F1530" s="444"/>
      <c r="G1530" s="444"/>
      <c r="H1530" s="444"/>
      <c r="I1530" s="444"/>
      <c r="J1530" s="444"/>
      <c r="K1530" s="444"/>
      <c r="L1530" s="444"/>
      <c r="M1530" s="444"/>
      <c r="N1530" s="295"/>
      <c r="BB1530" s="2" t="str">
        <f t="shared" si="85"/>
        <v>Check out our process for building social support. You grow your social capital around greater respect for each other's politically neglected needs. Empower each other to resolve these needs. Then challenge media pundits to do the same. Insist on mutual respect. Click the apply link below.</v>
      </c>
      <c r="BC1530" s="49" t="s">
        <v>3</v>
      </c>
      <c r="BE1530" s="2" t="s">
        <v>1218</v>
      </c>
      <c r="BF1530" s="2" t="str">
        <f t="shared" si="87"/>
        <v xml:space="preserve">Click the </v>
      </c>
      <c r="BG1530" s="2" t="str">
        <f t="shared" si="88"/>
        <v>apply</v>
      </c>
      <c r="BH1530" s="2" t="str">
        <f t="shared" si="89"/>
        <v xml:space="preserve"> link below.</v>
      </c>
    </row>
    <row r="1531" spans="1:64" ht="15" customHeight="1">
      <c r="A1531" s="294"/>
      <c r="B1531" s="444"/>
      <c r="C1531" s="444"/>
      <c r="D1531" s="444"/>
      <c r="E1531" s="444"/>
      <c r="F1531" s="444"/>
      <c r="G1531" s="444"/>
      <c r="H1531" s="444"/>
      <c r="I1531" s="444"/>
      <c r="J1531" s="444"/>
      <c r="K1531" s="444"/>
      <c r="L1531" s="444"/>
      <c r="M1531" s="444"/>
      <c r="N1531" s="295"/>
      <c r="BB1531" s="2" t="str">
        <f t="shared" si="85"/>
        <v>Check out our process for building social support. You grow your social capital around greater respect for each other's politically neglected needs. Empower each other to resolve these needs. Then challenge politicians to do the same. Insist on mutual respect. Click the apply link below.</v>
      </c>
      <c r="BC1531" s="49" t="s">
        <v>3</v>
      </c>
      <c r="BE1531" s="2" t="s">
        <v>1219</v>
      </c>
      <c r="BF1531" s="2" t="str">
        <f t="shared" si="87"/>
        <v xml:space="preserve">Click the </v>
      </c>
      <c r="BG1531" s="2" t="str">
        <f t="shared" si="88"/>
        <v>apply</v>
      </c>
      <c r="BH1531" s="2" t="str">
        <f t="shared" si="89"/>
        <v xml:space="preserve"> link below.</v>
      </c>
    </row>
    <row r="1532" spans="1:64" ht="15" customHeight="1">
      <c r="A1532" s="294"/>
      <c r="B1532" s="444"/>
      <c r="C1532" s="444"/>
      <c r="D1532" s="444"/>
      <c r="E1532" s="444"/>
      <c r="F1532" s="444"/>
      <c r="G1532" s="444"/>
      <c r="H1532" s="444"/>
      <c r="I1532" s="444"/>
      <c r="J1532" s="444"/>
      <c r="K1532" s="444"/>
      <c r="L1532" s="444"/>
      <c r="M1532" s="444"/>
      <c r="N1532" s="295"/>
      <c r="BB1532" s="2" t="str">
        <f t="shared" si="85"/>
        <v>Check out our process for speaking truth to power. Over $6 billion will be invested in U.S. campaigns this year (2020), so why not earn your share? We're developing a unique process for you to receive some revenue by bringing political leaders to the table. Interested? Click the STTP link below.</v>
      </c>
      <c r="BC1532" s="49" t="s">
        <v>3</v>
      </c>
      <c r="BE1532" s="2" t="s">
        <v>1220</v>
      </c>
      <c r="BF1532" s="2" t="str">
        <f t="shared" si="87"/>
        <v xml:space="preserve">Click the </v>
      </c>
      <c r="BG1532" s="2" t="s">
        <v>1214</v>
      </c>
      <c r="BH1532" s="2" t="str">
        <f t="shared" si="89"/>
        <v xml:space="preserve"> link below.</v>
      </c>
    </row>
    <row r="1533" spans="1:64" ht="15" customHeight="1">
      <c r="A1533" s="294"/>
      <c r="B1533" s="444"/>
      <c r="C1533" s="444"/>
      <c r="D1533" s="444"/>
      <c r="E1533" s="444"/>
      <c r="F1533" s="444"/>
      <c r="G1533" s="444"/>
      <c r="H1533" s="444"/>
      <c r="I1533" s="444"/>
      <c r="J1533" s="444"/>
      <c r="K1533" s="444"/>
      <c r="L1533" s="444"/>
      <c r="M1533" s="444"/>
      <c r="N1533" s="295"/>
      <c r="BB1533" s="2" t="str">
        <f t="shared" si="85"/>
        <v>Check out our process for speaking truth to power. Over $6 billion will be invested in U.S. campaigns this year (2020), so why not earn your share? Want to follow others as they earn revenue connecting political leaders to voters? They could use your emotional support. Click the STTP link below.</v>
      </c>
      <c r="BC1533" s="49" t="s">
        <v>3</v>
      </c>
      <c r="BE1533" s="2" t="s">
        <v>1221</v>
      </c>
      <c r="BF1533" s="2" t="str">
        <f t="shared" si="87"/>
        <v xml:space="preserve">Click the </v>
      </c>
      <c r="BG1533" s="2" t="str">
        <f t="shared" si="88"/>
        <v>STTP</v>
      </c>
      <c r="BH1533" s="2" t="str">
        <f t="shared" si="89"/>
        <v xml:space="preserve"> link below.</v>
      </c>
    </row>
    <row r="1534" spans="1:64" ht="10.050000000000001" customHeight="1">
      <c r="A1534" s="294"/>
      <c r="B1534" s="210"/>
      <c r="C1534" s="210"/>
      <c r="D1534" s="210"/>
      <c r="E1534" s="210"/>
      <c r="F1534" s="210"/>
      <c r="G1534" s="210"/>
      <c r="H1534" s="210"/>
      <c r="I1534" s="210"/>
      <c r="J1534" s="210"/>
      <c r="K1534" s="210"/>
      <c r="L1534" s="210"/>
      <c r="M1534" s="210"/>
      <c r="N1534" s="295"/>
      <c r="BB1534" s="2" t="str">
        <f t="shared" si="85"/>
        <v>Be among the first to use our process for speaking truth to power. Over $6 billion will be invested in U.S. campaigns this year (2020), so why not earn your share? We need innovative partners like you to start this pioneering approach to politics. Welcome aboard! Click the STTP link below.</v>
      </c>
      <c r="BC1534" s="49" t="s">
        <v>3</v>
      </c>
      <c r="BE1534" s="2" t="s">
        <v>1222</v>
      </c>
      <c r="BF1534" s="2" t="str">
        <f t="shared" si="87"/>
        <v xml:space="preserve">Click the </v>
      </c>
      <c r="BG1534" s="2" t="str">
        <f t="shared" si="88"/>
        <v>STTP</v>
      </c>
      <c r="BH1534" s="2" t="str">
        <f t="shared" si="89"/>
        <v xml:space="preserve"> link below.</v>
      </c>
    </row>
    <row r="1535" spans="1:64" ht="19.95" customHeight="1">
      <c r="A1535" s="294"/>
      <c r="B1535" s="203" t="str">
        <f>IF(B1530=BB1526,BG1526,"")</f>
        <v/>
      </c>
      <c r="C1535" s="203" t="str">
        <f>IF(B1530=BB1527,BG1527,"")</f>
        <v/>
      </c>
      <c r="D1535" s="203" t="str">
        <f>IF(B1530=BB1528,BG1528,"")</f>
        <v/>
      </c>
      <c r="E1535" s="203"/>
      <c r="F1535" s="203" t="str">
        <f>IF(B1530=BB1529,BG1529,"")</f>
        <v/>
      </c>
      <c r="G1535" s="203" t="str">
        <f>IF(B1530=BB1530,BG1530,"")</f>
        <v/>
      </c>
      <c r="H1535" s="203" t="str">
        <f>IF(B1530=BB1531,BG1531,"")</f>
        <v/>
      </c>
      <c r="I1535" s="203"/>
      <c r="J1535" s="203" t="str">
        <f>IF(B1530=BB1532,BG1532,"")</f>
        <v/>
      </c>
      <c r="K1535" s="203" t="str">
        <f>IF(B1530=BB1533,BG1533,"")</f>
        <v/>
      </c>
      <c r="L1535" s="203" t="str">
        <f>IF(B1530=BB1534,BG1534,"")</f>
        <v/>
      </c>
      <c r="M1535" s="203"/>
      <c r="N1535" s="295"/>
    </row>
    <row r="1536" spans="1:64" ht="15" customHeight="1">
      <c r="A1536" s="294"/>
      <c r="B1536" s="434" t="s">
        <v>1226</v>
      </c>
      <c r="C1536" s="434"/>
      <c r="D1536" s="434"/>
      <c r="E1536" s="434"/>
      <c r="F1536" s="434"/>
      <c r="G1536" s="434"/>
      <c r="H1536" s="434"/>
      <c r="I1536" s="434"/>
      <c r="J1536" s="434"/>
      <c r="K1536" s="434"/>
      <c r="L1536" s="434"/>
      <c r="M1536" s="288" t="s">
        <v>1225</v>
      </c>
      <c r="N1536" s="295"/>
    </row>
    <row r="1537" spans="1:14" ht="15" customHeight="1" thickBot="1">
      <c r="A1537" s="294"/>
      <c r="B1537" s="289"/>
      <c r="C1537" s="289"/>
      <c r="D1537" s="289"/>
      <c r="E1537" s="289"/>
      <c r="F1537" s="289"/>
      <c r="G1537" s="289"/>
      <c r="H1537" s="289"/>
      <c r="I1537" s="289"/>
      <c r="J1537" s="289"/>
      <c r="K1537" s="289"/>
      <c r="L1537" s="289"/>
      <c r="M1537" s="289"/>
      <c r="N1537" s="295"/>
    </row>
    <row r="1538" spans="1:14" ht="25.05" customHeight="1" thickTop="1" thickBot="1">
      <c r="A1538" s="294"/>
      <c r="B1538" s="430" t="s">
        <v>1224</v>
      </c>
      <c r="C1538" s="431"/>
      <c r="D1538" s="431"/>
      <c r="E1538" s="431"/>
      <c r="F1538" s="431"/>
      <c r="G1538" s="431"/>
      <c r="H1538" s="431"/>
      <c r="I1538" s="431"/>
      <c r="J1538" s="431"/>
      <c r="K1538" s="431"/>
      <c r="L1538" s="431"/>
      <c r="M1538" s="432"/>
      <c r="N1538" s="295"/>
    </row>
    <row r="1539" spans="1:14" ht="40.049999999999997" customHeight="1" thickTop="1">
      <c r="A1539" s="294"/>
      <c r="B1539" s="433" t="s">
        <v>1234</v>
      </c>
      <c r="C1539" s="433"/>
      <c r="D1539" s="433"/>
      <c r="E1539" s="433"/>
      <c r="F1539" s="433"/>
      <c r="G1539" s="433"/>
      <c r="H1539" s="433"/>
      <c r="I1539" s="433"/>
      <c r="J1539" s="433"/>
      <c r="K1539" s="433"/>
      <c r="L1539" s="433"/>
      <c r="M1539" s="433"/>
      <c r="N1539" s="295"/>
    </row>
    <row r="1540" spans="1:14" ht="10.050000000000001" customHeight="1">
      <c r="A1540" s="296"/>
      <c r="B1540" s="177"/>
      <c r="C1540" s="177"/>
      <c r="D1540" s="177"/>
      <c r="E1540" s="177"/>
      <c r="F1540" s="177"/>
      <c r="G1540" s="177"/>
      <c r="H1540" s="177"/>
      <c r="I1540" s="177"/>
      <c r="J1540" s="177"/>
      <c r="K1540" s="177"/>
      <c r="L1540" s="177"/>
      <c r="M1540" s="177"/>
      <c r="N1540" s="297"/>
    </row>
    <row r="1541" spans="1:14" ht="74.400000000000006" customHeight="1">
      <c r="A1541" s="296"/>
      <c r="B1541" s="193"/>
      <c r="C1541" s="193"/>
      <c r="D1541" s="193"/>
      <c r="E1541" s="193"/>
      <c r="F1541" s="193"/>
      <c r="G1541" s="193"/>
      <c r="H1541" s="193"/>
      <c r="I1541" s="193"/>
      <c r="J1541" s="193"/>
      <c r="K1541" s="193"/>
      <c r="L1541" s="193"/>
      <c r="M1541" s="193"/>
      <c r="N1541" s="297"/>
    </row>
    <row r="1542" spans="1:14" ht="10.050000000000001" customHeight="1">
      <c r="A1542" s="298"/>
      <c r="B1542" s="299"/>
      <c r="C1542" s="299"/>
      <c r="D1542" s="299"/>
      <c r="E1542" s="299"/>
      <c r="F1542" s="299"/>
      <c r="G1542" s="299"/>
      <c r="H1542" s="299"/>
      <c r="I1542" s="299"/>
      <c r="J1542" s="299"/>
      <c r="K1542" s="299"/>
      <c r="L1542" s="299"/>
      <c r="M1542" s="299"/>
      <c r="N1542" s="300"/>
    </row>
    <row r="1543" spans="1:14" ht="30" hidden="1" customHeight="1">
      <c r="A1543" s="197"/>
      <c r="B1543" s="7"/>
      <c r="C1543" s="7"/>
      <c r="D1543" s="7"/>
      <c r="E1543" s="7"/>
      <c r="F1543" s="7"/>
      <c r="G1543" s="7"/>
      <c r="H1543" s="7"/>
      <c r="I1543" s="7"/>
      <c r="J1543" s="7"/>
      <c r="K1543" s="7"/>
      <c r="L1543" s="7"/>
      <c r="M1543" s="7"/>
      <c r="N1543" s="197"/>
    </row>
    <row r="1544" spans="1:14" ht="10.050000000000001" hidden="1" customHeight="1">
      <c r="A1544" s="197"/>
      <c r="B1544" s="7"/>
      <c r="C1544" s="7"/>
      <c r="D1544" s="7"/>
      <c r="E1544" s="7"/>
      <c r="F1544" s="7"/>
      <c r="G1544" s="7"/>
      <c r="H1544" s="7"/>
      <c r="I1544" s="7"/>
      <c r="J1544" s="7"/>
      <c r="K1544" s="7"/>
      <c r="L1544" s="7"/>
      <c r="M1544" s="7"/>
      <c r="N1544" s="197"/>
    </row>
    <row r="1545" spans="1:14" ht="10.050000000000001" hidden="1" customHeight="1">
      <c r="A1545" s="197"/>
      <c r="B1545" s="7"/>
      <c r="C1545" s="7"/>
      <c r="D1545" s="7"/>
      <c r="E1545" s="7"/>
      <c r="F1545" s="7"/>
      <c r="G1545" s="7"/>
      <c r="H1545" s="7"/>
      <c r="I1545" s="7"/>
      <c r="J1545" s="7"/>
      <c r="K1545" s="7"/>
      <c r="L1545" s="7"/>
      <c r="M1545" s="7"/>
      <c r="N1545" s="197"/>
    </row>
    <row r="1546" spans="1:14" ht="10.050000000000001" hidden="1" customHeight="1">
      <c r="A1546" s="197"/>
      <c r="B1546" s="7"/>
      <c r="C1546" s="7"/>
      <c r="D1546" s="7"/>
      <c r="E1546" s="7"/>
      <c r="F1546" s="7"/>
      <c r="G1546" s="7"/>
      <c r="H1546" s="7"/>
      <c r="I1546" s="7"/>
      <c r="J1546" s="7"/>
      <c r="K1546" s="7"/>
      <c r="L1546" s="7"/>
      <c r="M1546" s="7"/>
      <c r="N1546" s="197"/>
    </row>
    <row r="1547" spans="1:14" ht="10.050000000000001" hidden="1" customHeight="1">
      <c r="A1547" s="197"/>
      <c r="B1547" s="7"/>
      <c r="C1547" s="7"/>
      <c r="D1547" s="7"/>
      <c r="E1547" s="7"/>
      <c r="F1547" s="7"/>
      <c r="G1547" s="7"/>
      <c r="H1547" s="7"/>
      <c r="I1547" s="7"/>
      <c r="J1547" s="7"/>
      <c r="K1547" s="7"/>
      <c r="L1547" s="7"/>
      <c r="M1547" s="7"/>
      <c r="N1547" s="197"/>
    </row>
    <row r="1548" spans="1:14" ht="10.050000000000001" hidden="1" customHeight="1">
      <c r="A1548" s="197"/>
      <c r="B1548" s="7"/>
      <c r="C1548" s="7"/>
      <c r="D1548" s="7"/>
      <c r="E1548" s="7"/>
      <c r="F1548" s="7"/>
      <c r="G1548" s="7"/>
      <c r="H1548" s="7"/>
      <c r="I1548" s="7"/>
      <c r="J1548" s="7"/>
      <c r="K1548" s="7"/>
      <c r="L1548" s="7"/>
      <c r="M1548" s="7"/>
      <c r="N1548" s="197"/>
    </row>
    <row r="1549" spans="1:14" ht="10.050000000000001" hidden="1" customHeight="1">
      <c r="A1549" s="197"/>
      <c r="B1549" s="7"/>
      <c r="C1549" s="7"/>
      <c r="D1549" s="7"/>
      <c r="E1549" s="7"/>
      <c r="F1549" s="7"/>
      <c r="G1549" s="7"/>
      <c r="H1549" s="7"/>
      <c r="I1549" s="7"/>
      <c r="J1549" s="7"/>
      <c r="K1549" s="7"/>
      <c r="L1549" s="7"/>
      <c r="M1549" s="7"/>
      <c r="N1549" s="197"/>
    </row>
    <row r="1550" spans="1:14" ht="10.050000000000001" hidden="1" customHeight="1">
      <c r="A1550" s="197"/>
      <c r="B1550" s="7"/>
      <c r="C1550" s="7"/>
      <c r="D1550" s="7"/>
      <c r="E1550" s="7"/>
      <c r="F1550" s="7"/>
      <c r="G1550" s="7"/>
      <c r="H1550" s="7"/>
      <c r="I1550" s="7"/>
      <c r="J1550" s="7"/>
      <c r="K1550" s="7"/>
      <c r="L1550" s="7"/>
      <c r="M1550" s="7"/>
      <c r="N1550" s="197"/>
    </row>
    <row r="1551" spans="1:14" ht="10.050000000000001" hidden="1" customHeight="1">
      <c r="A1551" s="197"/>
      <c r="B1551" s="7"/>
      <c r="C1551" s="7"/>
      <c r="D1551" s="7"/>
      <c r="E1551" s="7"/>
      <c r="F1551" s="7"/>
      <c r="G1551" s="7"/>
      <c r="H1551" s="7"/>
      <c r="I1551" s="7"/>
      <c r="J1551" s="7"/>
      <c r="K1551" s="7"/>
      <c r="L1551" s="7"/>
      <c r="M1551" s="7"/>
      <c r="N1551" s="197"/>
    </row>
    <row r="1552" spans="1:14" ht="10.050000000000001" hidden="1" customHeight="1">
      <c r="A1552" s="197"/>
      <c r="B1552" s="7"/>
      <c r="C1552" s="7"/>
      <c r="D1552" s="7"/>
      <c r="E1552" s="7"/>
      <c r="F1552" s="7"/>
      <c r="G1552" s="7"/>
      <c r="H1552" s="7"/>
      <c r="I1552" s="7"/>
      <c r="J1552" s="7"/>
      <c r="K1552" s="7"/>
      <c r="L1552" s="7"/>
      <c r="M1552" s="7"/>
      <c r="N1552" s="197"/>
    </row>
    <row r="1553" spans="1:14" ht="10.050000000000001" hidden="1" customHeight="1">
      <c r="A1553" s="197"/>
      <c r="B1553" s="7"/>
      <c r="C1553" s="7"/>
      <c r="D1553" s="7"/>
      <c r="E1553" s="7"/>
      <c r="F1553" s="7"/>
      <c r="G1553" s="7"/>
      <c r="H1553" s="7"/>
      <c r="I1553" s="7"/>
      <c r="J1553" s="7"/>
      <c r="K1553" s="7"/>
      <c r="L1553" s="7"/>
      <c r="M1553" s="7"/>
      <c r="N1553" s="197"/>
    </row>
    <row r="1554" spans="1:14" ht="10.050000000000001" hidden="1" customHeight="1">
      <c r="A1554" s="197"/>
      <c r="B1554" s="7"/>
      <c r="C1554" s="7"/>
      <c r="D1554" s="7"/>
      <c r="E1554" s="7"/>
      <c r="F1554" s="7"/>
      <c r="G1554" s="7"/>
      <c r="H1554" s="7"/>
      <c r="I1554" s="7"/>
      <c r="J1554" s="7"/>
      <c r="K1554" s="7"/>
      <c r="L1554" s="7"/>
      <c r="M1554" s="7"/>
      <c r="N1554" s="197"/>
    </row>
    <row r="1555" spans="1:14" ht="10.050000000000001" hidden="1" customHeight="1">
      <c r="A1555" s="197"/>
      <c r="B1555" s="7"/>
      <c r="C1555" s="7"/>
      <c r="D1555" s="7"/>
      <c r="E1555" s="7"/>
      <c r="F1555" s="7"/>
      <c r="G1555" s="7"/>
      <c r="H1555" s="7"/>
      <c r="I1555" s="7"/>
      <c r="J1555" s="7"/>
      <c r="K1555" s="7"/>
      <c r="L1555" s="7"/>
      <c r="M1555" s="7"/>
      <c r="N1555" s="197"/>
    </row>
    <row r="1556" spans="1:14" ht="10.050000000000001" hidden="1" customHeight="1">
      <c r="A1556" s="197"/>
      <c r="B1556" s="7"/>
      <c r="C1556" s="7"/>
      <c r="D1556" s="7"/>
      <c r="E1556" s="7"/>
      <c r="F1556" s="7"/>
      <c r="G1556" s="7"/>
      <c r="H1556" s="7"/>
      <c r="I1556" s="7"/>
      <c r="J1556" s="7"/>
      <c r="K1556" s="7"/>
      <c r="L1556" s="7"/>
      <c r="M1556" s="7"/>
      <c r="N1556" s="197"/>
    </row>
    <row r="1557" spans="1:14" ht="10.050000000000001" hidden="1" customHeight="1">
      <c r="A1557" s="197"/>
      <c r="B1557" s="7"/>
      <c r="C1557" s="7"/>
      <c r="D1557" s="7"/>
      <c r="E1557" s="7"/>
      <c r="F1557" s="7"/>
      <c r="G1557" s="7"/>
      <c r="H1557" s="7"/>
      <c r="I1557" s="7"/>
      <c r="J1557" s="7"/>
      <c r="K1557" s="7"/>
      <c r="L1557" s="7"/>
      <c r="M1557" s="7"/>
      <c r="N1557" s="197"/>
    </row>
    <row r="1558" spans="1:14" ht="10.050000000000001" hidden="1" customHeight="1">
      <c r="A1558" s="197"/>
      <c r="B1558" s="7"/>
      <c r="C1558" s="7"/>
      <c r="D1558" s="7"/>
      <c r="E1558" s="7"/>
      <c r="F1558" s="7"/>
      <c r="G1558" s="7"/>
      <c r="H1558" s="7"/>
      <c r="I1558" s="7"/>
      <c r="J1558" s="7"/>
      <c r="K1558" s="7"/>
      <c r="L1558" s="7"/>
      <c r="M1558" s="7"/>
      <c r="N1558" s="197"/>
    </row>
    <row r="1559" spans="1:14" ht="10.050000000000001" hidden="1" customHeight="1">
      <c r="A1559" s="197"/>
      <c r="B1559" s="7"/>
      <c r="C1559" s="7"/>
      <c r="D1559" s="7"/>
      <c r="E1559" s="7"/>
      <c r="F1559" s="7"/>
      <c r="G1559" s="7"/>
      <c r="H1559" s="7"/>
      <c r="I1559" s="7"/>
      <c r="J1559" s="7"/>
      <c r="K1559" s="7"/>
      <c r="L1559" s="7"/>
      <c r="M1559" s="7"/>
      <c r="N1559" s="197"/>
    </row>
    <row r="1560" spans="1:14" ht="10.050000000000001" hidden="1" customHeight="1">
      <c r="A1560" s="197"/>
      <c r="B1560" s="7"/>
      <c r="C1560" s="7"/>
      <c r="D1560" s="7"/>
      <c r="E1560" s="7"/>
      <c r="F1560" s="7"/>
      <c r="G1560" s="7"/>
      <c r="H1560" s="7"/>
      <c r="I1560" s="7"/>
      <c r="J1560" s="7"/>
      <c r="K1560" s="7"/>
      <c r="L1560" s="7"/>
      <c r="M1560" s="7"/>
      <c r="N1560" s="197"/>
    </row>
    <row r="1561" spans="1:14" ht="10.050000000000001" hidden="1" customHeight="1">
      <c r="A1561" s="197"/>
      <c r="B1561" s="7"/>
      <c r="C1561" s="7"/>
      <c r="D1561" s="7"/>
      <c r="E1561" s="7"/>
      <c r="F1561" s="7"/>
      <c r="G1561" s="7"/>
      <c r="H1561" s="7"/>
      <c r="I1561" s="7"/>
      <c r="J1561" s="7"/>
      <c r="K1561" s="7"/>
      <c r="L1561" s="7"/>
      <c r="M1561" s="7"/>
      <c r="N1561" s="197"/>
    </row>
    <row r="1562" spans="1:14" ht="10.050000000000001" hidden="1" customHeight="1">
      <c r="A1562" s="197"/>
      <c r="B1562" s="7"/>
      <c r="C1562" s="7"/>
      <c r="D1562" s="7"/>
      <c r="E1562" s="7"/>
      <c r="F1562" s="7"/>
      <c r="G1562" s="7"/>
      <c r="H1562" s="7"/>
      <c r="I1562" s="7"/>
      <c r="J1562" s="7"/>
      <c r="K1562" s="7"/>
      <c r="L1562" s="7"/>
      <c r="M1562" s="7"/>
      <c r="N1562" s="197"/>
    </row>
    <row r="1563" spans="1:14" ht="10.050000000000001" hidden="1" customHeight="1">
      <c r="A1563" s="197"/>
      <c r="B1563" s="7"/>
      <c r="C1563" s="7"/>
      <c r="D1563" s="7"/>
      <c r="E1563" s="7"/>
      <c r="F1563" s="7"/>
      <c r="G1563" s="7"/>
      <c r="H1563" s="7"/>
      <c r="I1563" s="7"/>
      <c r="J1563" s="7"/>
      <c r="K1563" s="7"/>
      <c r="L1563" s="7"/>
      <c r="M1563" s="7"/>
      <c r="N1563" s="197"/>
    </row>
    <row r="1564" spans="1:14" ht="10.050000000000001" hidden="1" customHeight="1">
      <c r="A1564" s="197"/>
      <c r="B1564" s="7"/>
      <c r="C1564" s="7"/>
      <c r="D1564" s="7"/>
      <c r="E1564" s="7"/>
      <c r="F1564" s="7"/>
      <c r="G1564" s="7"/>
      <c r="H1564" s="7"/>
      <c r="I1564" s="7"/>
      <c r="J1564" s="7"/>
      <c r="K1564" s="7"/>
      <c r="L1564" s="7"/>
      <c r="M1564" s="7"/>
      <c r="N1564" s="197"/>
    </row>
    <row r="1565" spans="1:14" ht="10.050000000000001" hidden="1" customHeight="1">
      <c r="A1565" s="197"/>
      <c r="B1565" s="7"/>
      <c r="C1565" s="7"/>
      <c r="D1565" s="7"/>
      <c r="E1565" s="7"/>
      <c r="F1565" s="7"/>
      <c r="G1565" s="7"/>
      <c r="H1565" s="7"/>
      <c r="I1565" s="7"/>
      <c r="J1565" s="7"/>
      <c r="K1565" s="7"/>
      <c r="L1565" s="7"/>
      <c r="M1565" s="7"/>
      <c r="N1565" s="197"/>
    </row>
    <row r="1566" spans="1:14" ht="10.050000000000001" hidden="1" customHeight="1">
      <c r="A1566" s="197"/>
      <c r="B1566" s="7"/>
      <c r="C1566" s="7"/>
      <c r="D1566" s="7"/>
      <c r="E1566" s="7"/>
      <c r="F1566" s="7"/>
      <c r="G1566" s="7"/>
      <c r="H1566" s="7"/>
      <c r="I1566" s="7"/>
      <c r="J1566" s="7"/>
      <c r="K1566" s="7"/>
      <c r="L1566" s="7"/>
      <c r="M1566" s="7"/>
      <c r="N1566" s="197"/>
    </row>
    <row r="1567" spans="1:14" ht="10.050000000000001" hidden="1" customHeight="1">
      <c r="A1567" s="197"/>
      <c r="B1567" s="7"/>
      <c r="C1567" s="7"/>
      <c r="D1567" s="7"/>
      <c r="E1567" s="7"/>
      <c r="F1567" s="7"/>
      <c r="G1567" s="7"/>
      <c r="H1567" s="7"/>
      <c r="I1567" s="7"/>
      <c r="J1567" s="7"/>
      <c r="K1567" s="7"/>
      <c r="L1567" s="7"/>
      <c r="M1567" s="7"/>
      <c r="N1567" s="197"/>
    </row>
    <row r="1568" spans="1:14" ht="10.050000000000001" hidden="1" customHeight="1">
      <c r="A1568" s="197"/>
      <c r="B1568" s="7"/>
      <c r="C1568" s="7"/>
      <c r="D1568" s="7"/>
      <c r="E1568" s="7"/>
      <c r="F1568" s="7"/>
      <c r="G1568" s="7"/>
      <c r="H1568" s="7"/>
      <c r="I1568" s="7"/>
      <c r="J1568" s="7"/>
      <c r="K1568" s="7"/>
      <c r="L1568" s="7"/>
      <c r="M1568" s="7"/>
      <c r="N1568" s="197"/>
    </row>
    <row r="1569" spans="1:14" ht="10.050000000000001" hidden="1" customHeight="1">
      <c r="A1569" s="197"/>
      <c r="B1569" s="7"/>
      <c r="C1569" s="7"/>
      <c r="D1569" s="7"/>
      <c r="E1569" s="7"/>
      <c r="F1569" s="7"/>
      <c r="G1569" s="7"/>
      <c r="H1569" s="7"/>
      <c r="I1569" s="7"/>
      <c r="J1569" s="7"/>
      <c r="K1569" s="7"/>
      <c r="L1569" s="7"/>
      <c r="M1569" s="7"/>
      <c r="N1569" s="197"/>
    </row>
    <row r="1570" spans="1:14" ht="10.050000000000001" hidden="1" customHeight="1">
      <c r="A1570" s="197"/>
      <c r="B1570" s="7"/>
      <c r="C1570" s="7"/>
      <c r="D1570" s="7"/>
      <c r="E1570" s="7"/>
      <c r="F1570" s="7"/>
      <c r="G1570" s="7"/>
      <c r="H1570" s="7"/>
      <c r="I1570" s="7"/>
      <c r="J1570" s="7"/>
      <c r="K1570" s="7"/>
      <c r="L1570" s="7"/>
      <c r="M1570" s="7"/>
      <c r="N1570" s="197"/>
    </row>
    <row r="1571" spans="1:14" ht="10.050000000000001" hidden="1" customHeight="1">
      <c r="A1571" s="197"/>
      <c r="B1571" s="7"/>
      <c r="C1571" s="7"/>
      <c r="D1571" s="7"/>
      <c r="E1571" s="7"/>
      <c r="F1571" s="7"/>
      <c r="G1571" s="7"/>
      <c r="H1571" s="7"/>
      <c r="I1571" s="7"/>
      <c r="J1571" s="7"/>
      <c r="K1571" s="7"/>
      <c r="L1571" s="7"/>
      <c r="M1571" s="7"/>
      <c r="N1571" s="197"/>
    </row>
    <row r="1572" spans="1:14" ht="10.050000000000001" hidden="1" customHeight="1">
      <c r="A1572" s="197"/>
      <c r="B1572" s="7"/>
      <c r="C1572" s="7"/>
      <c r="D1572" s="7"/>
      <c r="E1572" s="7"/>
      <c r="F1572" s="7"/>
      <c r="G1572" s="7"/>
      <c r="H1572" s="7"/>
      <c r="I1572" s="7"/>
      <c r="J1572" s="7"/>
      <c r="K1572" s="7"/>
      <c r="L1572" s="7"/>
      <c r="M1572" s="7"/>
      <c r="N1572" s="197"/>
    </row>
    <row r="1573" spans="1:14" ht="10.050000000000001" hidden="1" customHeight="1">
      <c r="A1573" s="197"/>
      <c r="B1573" s="7"/>
      <c r="C1573" s="7"/>
      <c r="D1573" s="7"/>
      <c r="E1573" s="7"/>
      <c r="F1573" s="7"/>
      <c r="G1573" s="7"/>
      <c r="H1573" s="7"/>
      <c r="I1573" s="7"/>
      <c r="J1573" s="7"/>
      <c r="K1573" s="7"/>
      <c r="L1573" s="7"/>
      <c r="M1573" s="7"/>
      <c r="N1573" s="197"/>
    </row>
    <row r="1574" spans="1:14" ht="10.050000000000001" hidden="1" customHeight="1">
      <c r="A1574" s="197"/>
      <c r="B1574" s="7"/>
      <c r="C1574" s="7"/>
      <c r="D1574" s="7"/>
      <c r="E1574" s="7"/>
      <c r="F1574" s="7"/>
      <c r="G1574" s="7"/>
      <c r="H1574" s="7"/>
      <c r="I1574" s="7"/>
      <c r="J1574" s="7"/>
      <c r="K1574" s="7"/>
      <c r="L1574" s="7"/>
      <c r="M1574" s="7"/>
      <c r="N1574" s="197"/>
    </row>
    <row r="1575" spans="1:14" ht="10.050000000000001" hidden="1" customHeight="1">
      <c r="A1575" s="197"/>
      <c r="B1575" s="7"/>
      <c r="C1575" s="7"/>
      <c r="D1575" s="7"/>
      <c r="E1575" s="7"/>
      <c r="F1575" s="7"/>
      <c r="G1575" s="7"/>
      <c r="H1575" s="7"/>
      <c r="I1575" s="7"/>
      <c r="J1575" s="7"/>
      <c r="K1575" s="7"/>
      <c r="L1575" s="7"/>
      <c r="M1575" s="7"/>
      <c r="N1575" s="197"/>
    </row>
    <row r="1576" spans="1:14" ht="10.050000000000001" hidden="1" customHeight="1">
      <c r="A1576" s="197"/>
      <c r="B1576" s="7"/>
      <c r="C1576" s="7"/>
      <c r="D1576" s="7"/>
      <c r="E1576" s="7"/>
      <c r="F1576" s="7"/>
      <c r="G1576" s="7"/>
      <c r="H1576" s="7"/>
      <c r="I1576" s="7"/>
      <c r="J1576" s="7"/>
      <c r="K1576" s="7"/>
      <c r="L1576" s="7"/>
      <c r="M1576" s="7"/>
      <c r="N1576" s="197"/>
    </row>
    <row r="1577" spans="1:14" ht="10.050000000000001" hidden="1" customHeight="1">
      <c r="A1577" s="197"/>
      <c r="B1577" s="7"/>
      <c r="C1577" s="7"/>
      <c r="D1577" s="7"/>
      <c r="E1577" s="7"/>
      <c r="F1577" s="7"/>
      <c r="G1577" s="7"/>
      <c r="H1577" s="7"/>
      <c r="I1577" s="7"/>
      <c r="J1577" s="7"/>
      <c r="K1577" s="7"/>
      <c r="L1577" s="7"/>
      <c r="M1577" s="7"/>
      <c r="N1577" s="197"/>
    </row>
    <row r="1578" spans="1:14" ht="10.050000000000001" hidden="1" customHeight="1">
      <c r="A1578" s="197"/>
      <c r="B1578" s="7"/>
      <c r="C1578" s="7"/>
      <c r="D1578" s="7"/>
      <c r="E1578" s="7"/>
      <c r="F1578" s="7"/>
      <c r="G1578" s="7"/>
      <c r="H1578" s="7"/>
      <c r="I1578" s="7"/>
      <c r="J1578" s="7"/>
      <c r="K1578" s="7"/>
      <c r="L1578" s="7"/>
      <c r="M1578" s="7"/>
      <c r="N1578" s="197"/>
    </row>
    <row r="1579" spans="1:14" ht="10.050000000000001" hidden="1" customHeight="1">
      <c r="A1579" s="197"/>
      <c r="B1579" s="7"/>
      <c r="C1579" s="7"/>
      <c r="D1579" s="7"/>
      <c r="E1579" s="7"/>
      <c r="F1579" s="7"/>
      <c r="G1579" s="7"/>
      <c r="H1579" s="7"/>
      <c r="I1579" s="7"/>
      <c r="J1579" s="7"/>
      <c r="K1579" s="7"/>
      <c r="L1579" s="7"/>
      <c r="M1579" s="7"/>
      <c r="N1579" s="197"/>
    </row>
    <row r="1580" spans="1:14" ht="10.050000000000001" hidden="1" customHeight="1">
      <c r="A1580" s="197"/>
      <c r="B1580" s="7"/>
      <c r="C1580" s="7"/>
      <c r="D1580" s="7"/>
      <c r="E1580" s="7"/>
      <c r="F1580" s="7"/>
      <c r="G1580" s="7"/>
      <c r="H1580" s="7"/>
      <c r="I1580" s="7"/>
      <c r="J1580" s="7"/>
      <c r="K1580" s="7"/>
      <c r="L1580" s="7"/>
      <c r="M1580" s="7"/>
      <c r="N1580" s="197"/>
    </row>
    <row r="1581" spans="1:14" ht="10.050000000000001" hidden="1" customHeight="1">
      <c r="A1581" s="197"/>
      <c r="B1581" s="7"/>
      <c r="C1581" s="7"/>
      <c r="D1581" s="7"/>
      <c r="E1581" s="7"/>
      <c r="F1581" s="7"/>
      <c r="G1581" s="7"/>
      <c r="H1581" s="7"/>
      <c r="I1581" s="7"/>
      <c r="J1581" s="7"/>
      <c r="K1581" s="7"/>
      <c r="L1581" s="7"/>
      <c r="M1581" s="7"/>
      <c r="N1581" s="197"/>
    </row>
    <row r="1582" spans="1:14" ht="10.050000000000001" hidden="1" customHeight="1">
      <c r="A1582" s="197"/>
      <c r="B1582" s="7"/>
      <c r="C1582" s="7"/>
      <c r="D1582" s="7"/>
      <c r="E1582" s="7"/>
      <c r="F1582" s="7"/>
      <c r="G1582" s="7"/>
      <c r="H1582" s="7"/>
      <c r="I1582" s="7"/>
      <c r="J1582" s="7"/>
      <c r="K1582" s="7"/>
      <c r="L1582" s="7"/>
      <c r="M1582" s="7"/>
      <c r="N1582" s="197"/>
    </row>
    <row r="1583" spans="1:14" ht="10.050000000000001" hidden="1" customHeight="1">
      <c r="A1583" s="197"/>
      <c r="B1583" s="7"/>
      <c r="C1583" s="7"/>
      <c r="D1583" s="7"/>
      <c r="E1583" s="7"/>
      <c r="F1583" s="7"/>
      <c r="G1583" s="7"/>
      <c r="H1583" s="7"/>
      <c r="I1583" s="7"/>
      <c r="J1583" s="7"/>
      <c r="K1583" s="7"/>
      <c r="L1583" s="7"/>
      <c r="M1583" s="7"/>
      <c r="N1583" s="197"/>
    </row>
    <row r="1584" spans="1:14" ht="10.050000000000001" hidden="1" customHeight="1">
      <c r="A1584" s="197"/>
      <c r="B1584" s="7"/>
      <c r="C1584" s="7"/>
      <c r="D1584" s="7"/>
      <c r="E1584" s="7"/>
      <c r="F1584" s="7"/>
      <c r="G1584" s="7"/>
      <c r="H1584" s="7"/>
      <c r="I1584" s="7"/>
      <c r="J1584" s="7"/>
      <c r="K1584" s="7"/>
      <c r="L1584" s="7"/>
      <c r="M1584" s="7"/>
      <c r="N1584" s="197"/>
    </row>
    <row r="1585" spans="1:14" ht="10.050000000000001" hidden="1" customHeight="1">
      <c r="A1585" s="197"/>
      <c r="B1585" s="7"/>
      <c r="C1585" s="7"/>
      <c r="D1585" s="7"/>
      <c r="E1585" s="7"/>
      <c r="F1585" s="7"/>
      <c r="G1585" s="7"/>
      <c r="H1585" s="7"/>
      <c r="I1585" s="7"/>
      <c r="J1585" s="7"/>
      <c r="K1585" s="7"/>
      <c r="L1585" s="7"/>
      <c r="M1585" s="7"/>
      <c r="N1585" s="197"/>
    </row>
    <row r="1586" spans="1:14" ht="10.050000000000001" hidden="1" customHeight="1">
      <c r="A1586" s="197"/>
      <c r="B1586" s="7"/>
      <c r="C1586" s="7"/>
      <c r="D1586" s="7"/>
      <c r="E1586" s="7"/>
      <c r="F1586" s="7"/>
      <c r="G1586" s="7"/>
      <c r="H1586" s="7"/>
      <c r="I1586" s="7"/>
      <c r="J1586" s="7"/>
      <c r="K1586" s="7"/>
      <c r="L1586" s="7"/>
      <c r="M1586" s="7"/>
      <c r="N1586" s="197"/>
    </row>
    <row r="1587" spans="1:14" ht="10.050000000000001" hidden="1" customHeight="1">
      <c r="A1587" s="197"/>
      <c r="B1587" s="7"/>
      <c r="C1587" s="7"/>
      <c r="D1587" s="7"/>
      <c r="E1587" s="7"/>
      <c r="F1587" s="7"/>
      <c r="G1587" s="7"/>
      <c r="H1587" s="7"/>
      <c r="I1587" s="7"/>
      <c r="J1587" s="7"/>
      <c r="K1587" s="7"/>
      <c r="L1587" s="7"/>
      <c r="M1587" s="7"/>
      <c r="N1587" s="197"/>
    </row>
    <row r="1588" spans="1:14" ht="10.050000000000001" hidden="1" customHeight="1">
      <c r="A1588" s="197"/>
      <c r="B1588" s="7"/>
      <c r="C1588" s="7"/>
      <c r="D1588" s="7"/>
      <c r="E1588" s="7"/>
      <c r="F1588" s="7"/>
      <c r="G1588" s="7"/>
      <c r="H1588" s="7"/>
      <c r="I1588" s="7"/>
      <c r="J1588" s="7"/>
      <c r="K1588" s="7"/>
      <c r="L1588" s="7"/>
      <c r="M1588" s="7"/>
      <c r="N1588" s="197"/>
    </row>
    <row r="1589" spans="1:14" ht="30" hidden="1" customHeight="1">
      <c r="A1589" s="194"/>
      <c r="B1589" s="136"/>
      <c r="C1589" s="137"/>
      <c r="D1589" s="137"/>
      <c r="E1589" s="137"/>
      <c r="F1589" s="137"/>
      <c r="G1589" s="137"/>
      <c r="H1589" s="137"/>
      <c r="I1589" s="137"/>
      <c r="J1589" s="137"/>
      <c r="K1589" s="137"/>
      <c r="L1589" s="137"/>
      <c r="M1589" s="137"/>
      <c r="N1589" s="196"/>
    </row>
    <row r="1590" spans="1:14" hidden="1">
      <c r="A1590" s="195"/>
      <c r="B1590" s="27"/>
      <c r="C1590" s="27"/>
      <c r="D1590" s="27"/>
      <c r="E1590" s="27"/>
      <c r="F1590" s="27"/>
      <c r="G1590" s="27"/>
      <c r="H1590" s="27"/>
      <c r="I1590" s="27"/>
      <c r="J1590" s="27"/>
      <c r="K1590" s="27"/>
      <c r="L1590" s="27"/>
      <c r="M1590" s="27"/>
      <c r="N1590" s="195"/>
    </row>
    <row r="1591" spans="1:14" hidden="1">
      <c r="A1591" s="195"/>
      <c r="B1591" s="27"/>
      <c r="C1591" s="27"/>
      <c r="D1591" s="27"/>
      <c r="E1591" s="27"/>
      <c r="F1591" s="27"/>
      <c r="G1591" s="27"/>
      <c r="H1591" s="27"/>
      <c r="I1591" s="27"/>
      <c r="J1591" s="27"/>
      <c r="K1591" s="27"/>
      <c r="L1591" s="27"/>
      <c r="M1591" s="27"/>
      <c r="N1591" s="195"/>
    </row>
    <row r="1592" spans="1:14" hidden="1">
      <c r="A1592" s="195"/>
      <c r="B1592" s="27"/>
      <c r="C1592" s="27"/>
      <c r="D1592" s="27"/>
      <c r="E1592" s="27"/>
      <c r="F1592" s="27"/>
      <c r="G1592" s="27"/>
      <c r="H1592" s="27"/>
      <c r="I1592" s="27"/>
      <c r="J1592" s="27"/>
      <c r="K1592" s="27"/>
      <c r="L1592" s="27"/>
      <c r="M1592" s="27"/>
      <c r="N1592" s="195"/>
    </row>
    <row r="1593" spans="1:14" hidden="1">
      <c r="A1593" s="195"/>
      <c r="B1593" s="27"/>
      <c r="C1593" s="27"/>
      <c r="D1593" s="27"/>
      <c r="E1593" s="27"/>
      <c r="F1593" s="27"/>
      <c r="G1593" s="27"/>
      <c r="H1593" s="27"/>
      <c r="I1593" s="27"/>
      <c r="J1593" s="27"/>
      <c r="K1593" s="27"/>
      <c r="L1593" s="27"/>
      <c r="M1593" s="27"/>
      <c r="N1593" s="195"/>
    </row>
    <row r="1594" spans="1:14" hidden="1">
      <c r="A1594" s="195"/>
      <c r="B1594" s="27"/>
      <c r="C1594" s="27"/>
      <c r="D1594" s="27"/>
      <c r="E1594" s="27"/>
      <c r="F1594" s="27"/>
      <c r="G1594" s="27"/>
      <c r="H1594" s="27"/>
      <c r="I1594" s="27"/>
      <c r="J1594" s="27"/>
      <c r="K1594" s="27"/>
      <c r="L1594" s="27"/>
      <c r="M1594" s="27"/>
      <c r="N1594" s="195"/>
    </row>
    <row r="1595" spans="1:14" ht="13.8" hidden="1" customHeight="1">
      <c r="A1595" s="195"/>
      <c r="B1595" s="27"/>
      <c r="C1595" s="27"/>
      <c r="D1595" s="27"/>
      <c r="E1595" s="27"/>
      <c r="F1595" s="27"/>
      <c r="G1595" s="27"/>
      <c r="H1595" s="27"/>
      <c r="I1595" s="27"/>
      <c r="J1595" s="27"/>
      <c r="K1595" s="27"/>
      <c r="L1595" s="27"/>
      <c r="M1595" s="27"/>
      <c r="N1595" s="195"/>
    </row>
    <row r="1596" spans="1:14" hidden="1">
      <c r="A1596" s="195"/>
      <c r="B1596" s="27"/>
      <c r="C1596" s="27"/>
      <c r="D1596" s="27"/>
      <c r="E1596" s="27"/>
      <c r="F1596" s="27"/>
      <c r="G1596" s="27"/>
      <c r="H1596" s="27"/>
      <c r="I1596" s="27"/>
      <c r="J1596" s="27"/>
      <c r="K1596" s="27"/>
      <c r="L1596" s="27"/>
      <c r="M1596" s="27"/>
      <c r="N1596" s="195"/>
    </row>
    <row r="1597" spans="1:14" hidden="1">
      <c r="A1597" s="195"/>
      <c r="B1597" s="27"/>
      <c r="C1597" s="27"/>
      <c r="D1597" s="27"/>
      <c r="E1597" s="27"/>
      <c r="F1597" s="27"/>
      <c r="G1597" s="27"/>
      <c r="H1597" s="27"/>
      <c r="I1597" s="27"/>
      <c r="J1597" s="27"/>
      <c r="K1597" s="27"/>
      <c r="L1597" s="27"/>
      <c r="M1597" s="27"/>
      <c r="N1597" s="195"/>
    </row>
    <row r="1598" spans="1:14" ht="13.8" hidden="1" customHeight="1">
      <c r="A1598" s="195"/>
      <c r="B1598" s="27"/>
      <c r="C1598" s="27"/>
      <c r="D1598" s="27"/>
      <c r="E1598" s="27"/>
      <c r="F1598" s="27"/>
      <c r="G1598" s="27"/>
      <c r="H1598" s="27"/>
      <c r="I1598" s="27"/>
      <c r="J1598" s="27"/>
      <c r="K1598" s="27"/>
      <c r="L1598" s="27"/>
      <c r="M1598" s="27"/>
      <c r="N1598" s="195"/>
    </row>
    <row r="1599" spans="1:14" ht="13.8" hidden="1" customHeight="1">
      <c r="A1599" s="195"/>
      <c r="B1599" s="27"/>
      <c r="C1599" s="27"/>
      <c r="D1599" s="27"/>
      <c r="E1599" s="27"/>
      <c r="F1599" s="27"/>
      <c r="G1599" s="27"/>
      <c r="H1599" s="27"/>
      <c r="I1599" s="27"/>
      <c r="J1599" s="27"/>
      <c r="K1599" s="27"/>
      <c r="L1599" s="27"/>
      <c r="M1599" s="27"/>
      <c r="N1599" s="195"/>
    </row>
    <row r="1600" spans="1:14" hidden="1">
      <c r="A1600" s="195"/>
      <c r="B1600" s="27"/>
      <c r="C1600" s="27"/>
      <c r="D1600" s="27"/>
      <c r="E1600" s="27"/>
      <c r="F1600" s="27"/>
      <c r="G1600" s="27"/>
      <c r="H1600" s="27"/>
      <c r="I1600" s="27"/>
      <c r="J1600" s="27"/>
      <c r="K1600" s="27"/>
      <c r="L1600" s="27"/>
      <c r="M1600" s="27"/>
      <c r="N1600" s="195"/>
    </row>
    <row r="1601" spans="1:14" ht="13.8" hidden="1" customHeight="1">
      <c r="A1601" s="195"/>
      <c r="B1601" s="27"/>
      <c r="C1601" s="27"/>
      <c r="D1601" s="27"/>
      <c r="E1601" s="27"/>
      <c r="F1601" s="27"/>
      <c r="G1601" s="27"/>
      <c r="H1601" s="27"/>
      <c r="I1601" s="27"/>
      <c r="J1601" s="27"/>
      <c r="K1601" s="27"/>
      <c r="L1601" s="27"/>
      <c r="M1601" s="27"/>
      <c r="N1601" s="195"/>
    </row>
    <row r="1602" spans="1:14" hidden="1">
      <c r="A1602" s="195"/>
      <c r="B1602" s="27"/>
      <c r="C1602" s="27"/>
      <c r="D1602" s="27"/>
      <c r="E1602" s="27"/>
      <c r="F1602" s="27"/>
      <c r="G1602" s="27"/>
      <c r="H1602" s="27"/>
      <c r="I1602" s="27"/>
      <c r="J1602" s="27"/>
      <c r="K1602" s="27"/>
      <c r="L1602" s="27"/>
      <c r="M1602" s="27"/>
      <c r="N1602" s="195"/>
    </row>
    <row r="1603" spans="1:14" ht="13.8" hidden="1" customHeight="1">
      <c r="A1603" s="195"/>
      <c r="B1603" s="27"/>
      <c r="C1603" s="27"/>
      <c r="D1603" s="27"/>
      <c r="E1603" s="27"/>
      <c r="F1603" s="27"/>
      <c r="G1603" s="27"/>
      <c r="H1603" s="27"/>
      <c r="I1603" s="27"/>
      <c r="J1603" s="27"/>
      <c r="K1603" s="27"/>
      <c r="L1603" s="27"/>
      <c r="M1603" s="27"/>
      <c r="N1603" s="195"/>
    </row>
    <row r="1604" spans="1:14" ht="13.8" hidden="1" customHeight="1">
      <c r="A1604" s="195"/>
      <c r="B1604" s="27"/>
      <c r="C1604" s="27"/>
      <c r="D1604" s="27"/>
      <c r="E1604" s="27"/>
      <c r="F1604" s="27"/>
      <c r="G1604" s="27"/>
      <c r="H1604" s="27"/>
      <c r="I1604" s="27"/>
      <c r="J1604" s="27"/>
      <c r="K1604" s="27"/>
      <c r="L1604" s="27"/>
      <c r="M1604" s="27"/>
      <c r="N1604" s="195"/>
    </row>
    <row r="1605" spans="1:14" hidden="1">
      <c r="A1605" s="195"/>
      <c r="B1605" s="27"/>
      <c r="C1605" s="27"/>
      <c r="D1605" s="27"/>
      <c r="E1605" s="27"/>
      <c r="F1605" s="27"/>
      <c r="G1605" s="27"/>
      <c r="H1605" s="27"/>
      <c r="I1605" s="27"/>
      <c r="J1605" s="27"/>
      <c r="K1605" s="27"/>
      <c r="L1605" s="27"/>
      <c r="M1605" s="27"/>
      <c r="N1605" s="195"/>
    </row>
    <row r="1606" spans="1:14" hidden="1">
      <c r="A1606" s="195"/>
      <c r="B1606" s="27"/>
      <c r="C1606" s="27"/>
      <c r="D1606" s="27"/>
      <c r="E1606" s="27"/>
      <c r="F1606" s="27"/>
      <c r="G1606" s="27"/>
      <c r="H1606" s="27"/>
      <c r="I1606" s="27"/>
      <c r="J1606" s="27"/>
      <c r="K1606" s="27"/>
      <c r="L1606" s="27"/>
      <c r="M1606" s="27"/>
      <c r="N1606" s="195"/>
    </row>
    <row r="1607" spans="1:14" ht="13.8" hidden="1" customHeight="1">
      <c r="A1607" s="195"/>
      <c r="B1607" s="27"/>
      <c r="C1607" s="27"/>
      <c r="D1607" s="27"/>
      <c r="E1607" s="27"/>
      <c r="F1607" s="27"/>
      <c r="G1607" s="27"/>
      <c r="H1607" s="27"/>
      <c r="I1607" s="27"/>
      <c r="J1607" s="27"/>
      <c r="K1607" s="27"/>
      <c r="L1607" s="27"/>
      <c r="M1607" s="27"/>
      <c r="N1607" s="195"/>
    </row>
    <row r="1608" spans="1:14" hidden="1">
      <c r="A1608" s="195"/>
      <c r="B1608" s="27"/>
      <c r="C1608" s="27"/>
      <c r="D1608" s="27"/>
      <c r="E1608" s="27"/>
      <c r="F1608" s="27"/>
      <c r="G1608" s="27"/>
      <c r="H1608" s="27"/>
      <c r="I1608" s="27"/>
      <c r="J1608" s="27"/>
      <c r="K1608" s="27"/>
      <c r="L1608" s="27"/>
      <c r="M1608" s="27"/>
      <c r="N1608" s="195"/>
    </row>
    <row r="1609" spans="1:14" hidden="1">
      <c r="A1609" s="195"/>
      <c r="B1609" s="27"/>
      <c r="C1609" s="27"/>
      <c r="D1609" s="27"/>
      <c r="E1609" s="27"/>
      <c r="F1609" s="27"/>
      <c r="G1609" s="27"/>
      <c r="H1609" s="27"/>
      <c r="I1609" s="27"/>
      <c r="J1609" s="27"/>
      <c r="K1609" s="27"/>
      <c r="L1609" s="27"/>
      <c r="M1609" s="27"/>
      <c r="N1609" s="195"/>
    </row>
    <row r="1610" spans="1:14" hidden="1">
      <c r="A1610" s="195"/>
      <c r="B1610" s="27"/>
      <c r="C1610" s="27"/>
      <c r="D1610" s="27"/>
      <c r="E1610" s="27"/>
      <c r="F1610" s="27"/>
      <c r="G1610" s="27"/>
      <c r="H1610" s="27"/>
      <c r="I1610" s="27"/>
      <c r="J1610" s="27"/>
      <c r="K1610" s="27"/>
      <c r="L1610" s="27"/>
      <c r="M1610" s="27"/>
      <c r="N1610" s="195"/>
    </row>
    <row r="1611" spans="1:14" ht="13.8" hidden="1" customHeight="1">
      <c r="A1611" s="195"/>
      <c r="B1611" s="27"/>
      <c r="C1611" s="27"/>
      <c r="D1611" s="27"/>
      <c r="E1611" s="27"/>
      <c r="F1611" s="27"/>
      <c r="G1611" s="27"/>
      <c r="H1611" s="27"/>
      <c r="I1611" s="27"/>
      <c r="J1611" s="27"/>
      <c r="K1611" s="27"/>
      <c r="L1611" s="27"/>
      <c r="M1611" s="27"/>
      <c r="N1611" s="195"/>
    </row>
    <row r="1612" spans="1:14" hidden="1">
      <c r="A1612" s="195"/>
      <c r="B1612" s="27"/>
      <c r="C1612" s="27"/>
      <c r="D1612" s="27"/>
      <c r="E1612" s="27"/>
      <c r="F1612" s="27"/>
      <c r="G1612" s="27"/>
      <c r="H1612" s="27"/>
      <c r="I1612" s="27"/>
      <c r="J1612" s="27"/>
      <c r="K1612" s="27"/>
      <c r="L1612" s="27"/>
      <c r="M1612" s="27"/>
      <c r="N1612" s="195"/>
    </row>
    <row r="1613" spans="1:14" hidden="1">
      <c r="A1613" s="195"/>
      <c r="B1613" s="27"/>
      <c r="C1613" s="27"/>
      <c r="D1613" s="27"/>
      <c r="E1613" s="27"/>
      <c r="F1613" s="27"/>
      <c r="G1613" s="27"/>
      <c r="H1613" s="27"/>
      <c r="I1613" s="27"/>
      <c r="J1613" s="27"/>
      <c r="K1613" s="27"/>
      <c r="L1613" s="27"/>
      <c r="M1613" s="27"/>
      <c r="N1613" s="195"/>
    </row>
    <row r="1614" spans="1:14" hidden="1">
      <c r="A1614" s="195"/>
      <c r="B1614" s="27"/>
      <c r="C1614" s="27"/>
      <c r="D1614" s="27"/>
      <c r="E1614" s="27"/>
      <c r="F1614" s="27"/>
      <c r="G1614" s="27"/>
      <c r="H1614" s="27"/>
      <c r="I1614" s="27"/>
      <c r="J1614" s="27"/>
      <c r="K1614" s="27"/>
      <c r="L1614" s="27"/>
      <c r="M1614" s="27"/>
      <c r="N1614" s="195"/>
    </row>
    <row r="1615" spans="1:14" hidden="1">
      <c r="A1615" s="195"/>
      <c r="B1615" s="27"/>
      <c r="C1615" s="27"/>
      <c r="D1615" s="27"/>
      <c r="E1615" s="27"/>
      <c r="F1615" s="27"/>
      <c r="G1615" s="27"/>
      <c r="H1615" s="27"/>
      <c r="I1615" s="27"/>
      <c r="J1615" s="27"/>
      <c r="K1615" s="27"/>
      <c r="L1615" s="27"/>
      <c r="M1615" s="27"/>
      <c r="N1615" s="195"/>
    </row>
    <row r="1616" spans="1:14" ht="13.8" hidden="1" customHeight="1">
      <c r="A1616" s="195"/>
      <c r="B1616" s="27"/>
      <c r="C1616" s="27"/>
      <c r="D1616" s="27"/>
      <c r="E1616" s="27"/>
      <c r="F1616" s="27"/>
      <c r="G1616" s="27"/>
      <c r="H1616" s="27"/>
      <c r="I1616" s="27"/>
      <c r="J1616" s="27"/>
      <c r="K1616" s="27"/>
      <c r="L1616" s="27"/>
      <c r="M1616" s="27"/>
      <c r="N1616" s="195"/>
    </row>
    <row r="1617" spans="1:14" hidden="1">
      <c r="A1617" s="195"/>
      <c r="B1617" s="27"/>
      <c r="C1617" s="27"/>
      <c r="D1617" s="27"/>
      <c r="E1617" s="27"/>
      <c r="F1617" s="27"/>
      <c r="G1617" s="27"/>
      <c r="H1617" s="27"/>
      <c r="I1617" s="27"/>
      <c r="J1617" s="27"/>
      <c r="K1617" s="27"/>
      <c r="L1617" s="27"/>
      <c r="M1617" s="27"/>
      <c r="N1617" s="195"/>
    </row>
    <row r="1618" spans="1:14" hidden="1">
      <c r="A1618" s="195"/>
      <c r="B1618" s="27"/>
      <c r="C1618" s="27"/>
      <c r="D1618" s="27"/>
      <c r="E1618" s="27"/>
      <c r="F1618" s="27"/>
      <c r="G1618" s="27"/>
      <c r="H1618" s="27"/>
      <c r="I1618" s="27"/>
      <c r="J1618" s="27"/>
      <c r="K1618" s="27"/>
      <c r="L1618" s="27"/>
      <c r="M1618" s="27"/>
      <c r="N1618" s="195"/>
    </row>
    <row r="1619" spans="1:14" hidden="1">
      <c r="A1619" s="195"/>
      <c r="B1619" s="27"/>
      <c r="C1619" s="27"/>
      <c r="D1619" s="27"/>
      <c r="E1619" s="27"/>
      <c r="F1619" s="27"/>
      <c r="G1619" s="27"/>
      <c r="H1619" s="27"/>
      <c r="I1619" s="27"/>
      <c r="J1619" s="27"/>
      <c r="K1619" s="27"/>
      <c r="L1619" s="27"/>
      <c r="M1619" s="27"/>
      <c r="N1619" s="195"/>
    </row>
    <row r="1620" spans="1:14" ht="13.8" hidden="1" customHeight="1">
      <c r="A1620" s="195"/>
      <c r="B1620" s="27"/>
      <c r="C1620" s="27"/>
      <c r="D1620" s="27"/>
      <c r="E1620" s="27"/>
      <c r="F1620" s="27"/>
      <c r="G1620" s="27"/>
      <c r="H1620" s="27"/>
      <c r="I1620" s="27"/>
      <c r="J1620" s="27"/>
      <c r="K1620" s="27"/>
      <c r="L1620" s="27"/>
      <c r="M1620" s="27"/>
      <c r="N1620" s="195"/>
    </row>
    <row r="1621" spans="1:14" hidden="1">
      <c r="A1621" s="195"/>
      <c r="B1621" s="27"/>
      <c r="C1621" s="27"/>
      <c r="D1621" s="27"/>
      <c r="E1621" s="27"/>
      <c r="F1621" s="27"/>
      <c r="G1621" s="27"/>
      <c r="H1621" s="27"/>
      <c r="I1621" s="27"/>
      <c r="J1621" s="27"/>
      <c r="K1621" s="27"/>
      <c r="L1621" s="27"/>
      <c r="M1621" s="27"/>
      <c r="N1621" s="195"/>
    </row>
    <row r="1622" spans="1:14" hidden="1">
      <c r="A1622" s="195"/>
      <c r="B1622" s="27"/>
      <c r="C1622" s="27"/>
      <c r="D1622" s="27"/>
      <c r="E1622" s="27"/>
      <c r="F1622" s="27"/>
      <c r="G1622" s="27"/>
      <c r="H1622" s="27"/>
      <c r="I1622" s="27"/>
      <c r="J1622" s="27"/>
      <c r="K1622" s="27"/>
      <c r="L1622" s="27"/>
      <c r="M1622" s="27"/>
      <c r="N1622" s="195"/>
    </row>
    <row r="1623" spans="1:14" hidden="1">
      <c r="A1623" s="195"/>
      <c r="B1623" s="27"/>
      <c r="C1623" s="27"/>
      <c r="D1623" s="27"/>
      <c r="E1623" s="27"/>
      <c r="F1623" s="27"/>
      <c r="G1623" s="27"/>
      <c r="H1623" s="27"/>
      <c r="I1623" s="27"/>
      <c r="J1623" s="27"/>
      <c r="K1623" s="27"/>
      <c r="L1623" s="27"/>
      <c r="M1623" s="27"/>
      <c r="N1623" s="195"/>
    </row>
    <row r="1624" spans="1:14" ht="13.8" hidden="1" customHeight="1">
      <c r="A1624" s="195"/>
      <c r="B1624" s="27"/>
      <c r="C1624" s="27"/>
      <c r="D1624" s="27"/>
      <c r="E1624" s="27"/>
      <c r="F1624" s="27"/>
      <c r="G1624" s="27"/>
      <c r="H1624" s="27"/>
      <c r="I1624" s="27"/>
      <c r="J1624" s="27"/>
      <c r="K1624" s="27"/>
      <c r="L1624" s="27"/>
      <c r="M1624" s="27"/>
      <c r="N1624" s="195"/>
    </row>
    <row r="1625" spans="1:14" hidden="1">
      <c r="A1625" s="195"/>
      <c r="B1625" s="27"/>
      <c r="C1625" s="27"/>
      <c r="D1625" s="27"/>
      <c r="E1625" s="27"/>
      <c r="F1625" s="27"/>
      <c r="G1625" s="27"/>
      <c r="H1625" s="27"/>
      <c r="I1625" s="27"/>
      <c r="J1625" s="27"/>
      <c r="K1625" s="27"/>
      <c r="L1625" s="27"/>
      <c r="M1625" s="27"/>
      <c r="N1625" s="195"/>
    </row>
    <row r="1626" spans="1:14" hidden="1">
      <c r="A1626" s="195"/>
      <c r="B1626" s="27"/>
      <c r="C1626" s="27"/>
      <c r="D1626" s="27"/>
      <c r="E1626" s="27"/>
      <c r="F1626" s="27"/>
      <c r="G1626" s="27"/>
      <c r="H1626" s="27"/>
      <c r="I1626" s="27"/>
      <c r="J1626" s="27"/>
      <c r="K1626" s="27"/>
      <c r="L1626" s="27"/>
      <c r="M1626" s="27"/>
      <c r="N1626" s="195"/>
    </row>
    <row r="1627" spans="1:14" hidden="1">
      <c r="A1627" s="195"/>
      <c r="B1627" s="27"/>
      <c r="C1627" s="27"/>
      <c r="D1627" s="27"/>
      <c r="E1627" s="27"/>
      <c r="F1627" s="27"/>
      <c r="G1627" s="27"/>
      <c r="H1627" s="27"/>
      <c r="I1627" s="27"/>
      <c r="J1627" s="27"/>
      <c r="K1627" s="27"/>
      <c r="L1627" s="27"/>
      <c r="M1627" s="27"/>
      <c r="N1627" s="195"/>
    </row>
    <row r="1628" spans="1:14" ht="13.8" hidden="1" customHeight="1">
      <c r="A1628" s="195"/>
      <c r="B1628" s="27"/>
      <c r="C1628" s="27"/>
      <c r="D1628" s="27"/>
      <c r="E1628" s="27"/>
      <c r="F1628" s="27"/>
      <c r="G1628" s="27"/>
      <c r="H1628" s="27"/>
      <c r="I1628" s="27"/>
      <c r="J1628" s="27"/>
      <c r="K1628" s="27"/>
      <c r="L1628" s="27"/>
      <c r="M1628" s="27"/>
      <c r="N1628" s="195"/>
    </row>
    <row r="1629" spans="1:14" hidden="1">
      <c r="A1629" s="195"/>
      <c r="B1629" s="27"/>
      <c r="C1629" s="27"/>
      <c r="D1629" s="27"/>
      <c r="E1629" s="27"/>
      <c r="F1629" s="27"/>
      <c r="G1629" s="27"/>
      <c r="H1629" s="27"/>
      <c r="I1629" s="27"/>
      <c r="J1629" s="27"/>
      <c r="K1629" s="27"/>
      <c r="L1629" s="27"/>
      <c r="M1629" s="27"/>
      <c r="N1629" s="195"/>
    </row>
    <row r="1630" spans="1:14" hidden="1">
      <c r="A1630" s="195"/>
      <c r="B1630" s="27"/>
      <c r="C1630" s="27"/>
      <c r="D1630" s="27"/>
      <c r="E1630" s="27"/>
      <c r="F1630" s="27"/>
      <c r="G1630" s="27"/>
      <c r="H1630" s="27"/>
      <c r="I1630" s="27"/>
      <c r="J1630" s="27"/>
      <c r="K1630" s="27"/>
      <c r="L1630" s="27"/>
      <c r="M1630" s="27"/>
      <c r="N1630" s="195"/>
    </row>
    <row r="1631" spans="1:14" hidden="1">
      <c r="A1631" s="195"/>
      <c r="B1631" s="27"/>
      <c r="C1631" s="27"/>
      <c r="D1631" s="27"/>
      <c r="E1631" s="27"/>
      <c r="F1631" s="27"/>
      <c r="G1631" s="27"/>
      <c r="H1631" s="27"/>
      <c r="I1631" s="27"/>
      <c r="J1631" s="27"/>
      <c r="K1631" s="27"/>
      <c r="L1631" s="27"/>
      <c r="M1631" s="27"/>
      <c r="N1631" s="195"/>
    </row>
    <row r="1632" spans="1:14" ht="13.8" hidden="1" customHeight="1">
      <c r="A1632" s="195"/>
      <c r="B1632" s="27"/>
      <c r="C1632" s="27"/>
      <c r="D1632" s="27"/>
      <c r="E1632" s="27"/>
      <c r="F1632" s="27"/>
      <c r="G1632" s="27"/>
      <c r="H1632" s="27"/>
      <c r="I1632" s="27"/>
      <c r="J1632" s="27"/>
      <c r="K1632" s="27"/>
      <c r="L1632" s="27"/>
      <c r="M1632" s="27"/>
      <c r="N1632" s="195"/>
    </row>
    <row r="1633" spans="1:14" ht="13.8" hidden="1" customHeight="1">
      <c r="A1633" s="195"/>
      <c r="B1633" s="27"/>
      <c r="C1633" s="27"/>
      <c r="D1633" s="27"/>
      <c r="E1633" s="27"/>
      <c r="F1633" s="27"/>
      <c r="G1633" s="27"/>
      <c r="H1633" s="27"/>
      <c r="I1633" s="27"/>
      <c r="J1633" s="27"/>
      <c r="K1633" s="27"/>
      <c r="L1633" s="27"/>
      <c r="M1633" s="27"/>
      <c r="N1633" s="195"/>
    </row>
    <row r="1634" spans="1:14" hidden="1">
      <c r="A1634" s="195"/>
      <c r="B1634" s="27"/>
      <c r="C1634" s="27"/>
      <c r="D1634" s="27"/>
      <c r="E1634" s="27"/>
      <c r="F1634" s="27"/>
      <c r="G1634" s="27"/>
      <c r="H1634" s="27"/>
      <c r="I1634" s="27"/>
      <c r="J1634" s="27"/>
      <c r="K1634" s="27"/>
      <c r="L1634" s="27"/>
      <c r="M1634" s="27"/>
      <c r="N1634" s="195"/>
    </row>
    <row r="1635" spans="1:14" hidden="1">
      <c r="A1635" s="195"/>
      <c r="B1635" s="27"/>
      <c r="C1635" s="27"/>
      <c r="D1635" s="27"/>
      <c r="E1635" s="27"/>
      <c r="F1635" s="27"/>
      <c r="G1635" s="27"/>
      <c r="H1635" s="27"/>
      <c r="I1635" s="27"/>
      <c r="J1635" s="27"/>
      <c r="K1635" s="27"/>
      <c r="L1635" s="27"/>
      <c r="M1635" s="27"/>
      <c r="N1635" s="195"/>
    </row>
  </sheetData>
  <mergeCells count="426">
    <mergeCell ref="B199:M201"/>
    <mergeCell ref="B1516:D1516"/>
    <mergeCell ref="B1000:M1000"/>
    <mergeCell ref="B1044:L1044"/>
    <mergeCell ref="B1076:L1076"/>
    <mergeCell ref="B1113:L1113"/>
    <mergeCell ref="B1151:K1151"/>
    <mergeCell ref="B1191:L1191"/>
    <mergeCell ref="B1238:J1238"/>
    <mergeCell ref="B1285:L1285"/>
    <mergeCell ref="B1331:K1331"/>
    <mergeCell ref="B1477:M1480"/>
    <mergeCell ref="B1473:M1476"/>
    <mergeCell ref="G1102:M1104"/>
    <mergeCell ref="B1509:M1514"/>
    <mergeCell ref="B1506:H1507"/>
    <mergeCell ref="B1502:H1503"/>
    <mergeCell ref="B1504:H1505"/>
    <mergeCell ref="I1502:M1503"/>
    <mergeCell ref="I1504:M1505"/>
    <mergeCell ref="I1506:M1507"/>
    <mergeCell ref="C1481:M1483"/>
    <mergeCell ref="B825:L825"/>
    <mergeCell ref="B872:L872"/>
    <mergeCell ref="B919:L919"/>
    <mergeCell ref="B966:L966"/>
    <mergeCell ref="I755:J755"/>
    <mergeCell ref="L755:M755"/>
    <mergeCell ref="B756:C756"/>
    <mergeCell ref="E756:F756"/>
    <mergeCell ref="I756:J756"/>
    <mergeCell ref="L756:M756"/>
    <mergeCell ref="B554:L554"/>
    <mergeCell ref="H262:M262"/>
    <mergeCell ref="H253:M253"/>
    <mergeCell ref="B228:M234"/>
    <mergeCell ref="B601:L601"/>
    <mergeCell ref="B647:L647"/>
    <mergeCell ref="B694:L694"/>
    <mergeCell ref="B741:L741"/>
    <mergeCell ref="B778:L778"/>
    <mergeCell ref="A45:N46"/>
    <mergeCell ref="A47:N48"/>
    <mergeCell ref="B1137:E1137"/>
    <mergeCell ref="F1137:I1137"/>
    <mergeCell ref="J1137:M1137"/>
    <mergeCell ref="B1127:C1127"/>
    <mergeCell ref="D1127:E1127"/>
    <mergeCell ref="F1127:G1127"/>
    <mergeCell ref="H1127:I1127"/>
    <mergeCell ref="B749:C749"/>
    <mergeCell ref="E749:F749"/>
    <mergeCell ref="I749:J749"/>
    <mergeCell ref="L749:M749"/>
    <mergeCell ref="B750:C750"/>
    <mergeCell ref="E750:F750"/>
    <mergeCell ref="I750:J750"/>
    <mergeCell ref="L750:M750"/>
    <mergeCell ref="B123:M125"/>
    <mergeCell ref="B126:M128"/>
    <mergeCell ref="B1129:C1129"/>
    <mergeCell ref="E759:F759"/>
    <mergeCell ref="L759:M759"/>
    <mergeCell ref="B755:C755"/>
    <mergeCell ref="E755:F755"/>
    <mergeCell ref="C1484:M1486"/>
    <mergeCell ref="C1487:M1489"/>
    <mergeCell ref="C1491:M1493"/>
    <mergeCell ref="C1494:M1496"/>
    <mergeCell ref="C1497:M1499"/>
    <mergeCell ref="I1443:M1446"/>
    <mergeCell ref="I1447:M1449"/>
    <mergeCell ref="I1452:M1455"/>
    <mergeCell ref="I1456:M1459"/>
    <mergeCell ref="I1460:M1463"/>
    <mergeCell ref="B1472:L1472"/>
    <mergeCell ref="B1144:M1149"/>
    <mergeCell ref="H1139:M1140"/>
    <mergeCell ref="I1464:M1467"/>
    <mergeCell ref="I1468:M1470"/>
    <mergeCell ref="B160:M163"/>
    <mergeCell ref="I751:J751"/>
    <mergeCell ref="L751:M751"/>
    <mergeCell ref="I752:J752"/>
    <mergeCell ref="L752:M752"/>
    <mergeCell ref="I753:J753"/>
    <mergeCell ref="L753:M753"/>
    <mergeCell ref="B1054:G1054"/>
    <mergeCell ref="B1055:G1055"/>
    <mergeCell ref="B603:M604"/>
    <mergeCell ref="B606:F610"/>
    <mergeCell ref="I606:M610"/>
    <mergeCell ref="G608:H610"/>
    <mergeCell ref="E612:M613"/>
    <mergeCell ref="B615:M618"/>
    <mergeCell ref="B619:M624"/>
    <mergeCell ref="I1345:M1348"/>
    <mergeCell ref="I1349:M1352"/>
    <mergeCell ref="I1353:M1355"/>
    <mergeCell ref="I1358:M1361"/>
    <mergeCell ref="I1362:M1365"/>
    <mergeCell ref="I1366:M1369"/>
    <mergeCell ref="I1370:M1373"/>
    <mergeCell ref="I1435:M1438"/>
    <mergeCell ref="I1439:M1442"/>
    <mergeCell ref="B1388:F1395"/>
    <mergeCell ref="I1388:M1395"/>
    <mergeCell ref="G1396:G1400"/>
    <mergeCell ref="H1396:H1400"/>
    <mergeCell ref="B1401:F1407"/>
    <mergeCell ref="I1401:M1407"/>
    <mergeCell ref="I1431:M1434"/>
    <mergeCell ref="B1418:M1423"/>
    <mergeCell ref="B1415:H1416"/>
    <mergeCell ref="B1411:H1412"/>
    <mergeCell ref="B1413:H1414"/>
    <mergeCell ref="I1411:M1412"/>
    <mergeCell ref="I1413:M1414"/>
    <mergeCell ref="I1415:M1416"/>
    <mergeCell ref="B1378:L1378"/>
    <mergeCell ref="B1425:K1425"/>
    <mergeCell ref="B1286:M1288"/>
    <mergeCell ref="B1294:F1301"/>
    <mergeCell ref="I1294:M1301"/>
    <mergeCell ref="B1289:M1292"/>
    <mergeCell ref="I1374:M1376"/>
    <mergeCell ref="B1379:M1381"/>
    <mergeCell ref="B1382:M1385"/>
    <mergeCell ref="B1386:M1386"/>
    <mergeCell ref="B1302:B1306"/>
    <mergeCell ref="C1302:C1306"/>
    <mergeCell ref="G1302:G1306"/>
    <mergeCell ref="H1302:H1306"/>
    <mergeCell ref="L1302:L1306"/>
    <mergeCell ref="B1307:F1314"/>
    <mergeCell ref="I1307:M1314"/>
    <mergeCell ref="I1337:M1340"/>
    <mergeCell ref="I1341:M1344"/>
    <mergeCell ref="B1317:H1318"/>
    <mergeCell ref="B1319:H1320"/>
    <mergeCell ref="B1321:H1322"/>
    <mergeCell ref="I1317:M1318"/>
    <mergeCell ref="I1319:M1320"/>
    <mergeCell ref="I1321:M1322"/>
    <mergeCell ref="B1324:M1329"/>
    <mergeCell ref="I1248:M1251"/>
    <mergeCell ref="I1252:M1255"/>
    <mergeCell ref="I1256:M1259"/>
    <mergeCell ref="I1260:M1262"/>
    <mergeCell ref="I1265:M1268"/>
    <mergeCell ref="I1269:M1272"/>
    <mergeCell ref="I1273:M1276"/>
    <mergeCell ref="I1277:M1280"/>
    <mergeCell ref="I1282:M1283"/>
    <mergeCell ref="H1141:M1142"/>
    <mergeCell ref="G978:M979"/>
    <mergeCell ref="B1222:E1229"/>
    <mergeCell ref="F1222:I1229"/>
    <mergeCell ref="J1222:M1229"/>
    <mergeCell ref="B1230:M1231"/>
    <mergeCell ref="B1233:M1235"/>
    <mergeCell ref="I1244:M1247"/>
    <mergeCell ref="B981:M983"/>
    <mergeCell ref="B984:M988"/>
    <mergeCell ref="B989:M992"/>
    <mergeCell ref="B993:M995"/>
    <mergeCell ref="B996:M998"/>
    <mergeCell ref="H1129:I1129"/>
    <mergeCell ref="J1129:K1129"/>
    <mergeCell ref="L1129:M1129"/>
    <mergeCell ref="B1216:E1221"/>
    <mergeCell ref="F1216:I1221"/>
    <mergeCell ref="J1216:M1221"/>
    <mergeCell ref="K1089:M1089"/>
    <mergeCell ref="B1091:G1095"/>
    <mergeCell ref="H1091:M1095"/>
    <mergeCell ref="B1096:G1100"/>
    <mergeCell ref="H1096:M1100"/>
    <mergeCell ref="B1170:D1171"/>
    <mergeCell ref="H1170:J1171"/>
    <mergeCell ref="E1171:G1172"/>
    <mergeCell ref="K1171:M1172"/>
    <mergeCell ref="E1163:G1164"/>
    <mergeCell ref="K1163:M1164"/>
    <mergeCell ref="B1164:D1165"/>
    <mergeCell ref="H1164:J1165"/>
    <mergeCell ref="H1125:I1125"/>
    <mergeCell ref="J1125:K1125"/>
    <mergeCell ref="L1125:M1125"/>
    <mergeCell ref="J1127:K1127"/>
    <mergeCell ref="L1127:M1127"/>
    <mergeCell ref="B1128:C1128"/>
    <mergeCell ref="D1128:E1128"/>
    <mergeCell ref="B1130:C1136"/>
    <mergeCell ref="D1130:E1136"/>
    <mergeCell ref="F1130:G1136"/>
    <mergeCell ref="H1130:I1136"/>
    <mergeCell ref="J1130:K1136"/>
    <mergeCell ref="L1130:M1136"/>
    <mergeCell ref="D1129:E1129"/>
    <mergeCell ref="F1129:G1129"/>
    <mergeCell ref="F1128:G1128"/>
    <mergeCell ref="B1089:D1089"/>
    <mergeCell ref="E1089:G1089"/>
    <mergeCell ref="H1089:J1089"/>
    <mergeCell ref="B747:C747"/>
    <mergeCell ref="E747:F747"/>
    <mergeCell ref="I747:J747"/>
    <mergeCell ref="L747:M747"/>
    <mergeCell ref="B748:C748"/>
    <mergeCell ref="E748:F748"/>
    <mergeCell ref="I748:J748"/>
    <mergeCell ref="L748:M748"/>
    <mergeCell ref="B752:C752"/>
    <mergeCell ref="E752:F752"/>
    <mergeCell ref="B751:C751"/>
    <mergeCell ref="E751:F751"/>
    <mergeCell ref="B754:C754"/>
    <mergeCell ref="E754:F754"/>
    <mergeCell ref="I754:J754"/>
    <mergeCell ref="L754:M754"/>
    <mergeCell ref="B772:M776"/>
    <mergeCell ref="I1051:K1051"/>
    <mergeCell ref="B753:C753"/>
    <mergeCell ref="E753:F753"/>
    <mergeCell ref="E1017:J1017"/>
    <mergeCell ref="B1123:G1123"/>
    <mergeCell ref="H1123:M1123"/>
    <mergeCell ref="B1124:C1124"/>
    <mergeCell ref="D1124:E1124"/>
    <mergeCell ref="F1124:G1124"/>
    <mergeCell ref="H1124:I1124"/>
    <mergeCell ref="J1124:K1124"/>
    <mergeCell ref="L1124:M1124"/>
    <mergeCell ref="B1125:C1125"/>
    <mergeCell ref="D1125:E1125"/>
    <mergeCell ref="F1125:G1125"/>
    <mergeCell ref="H1128:I1128"/>
    <mergeCell ref="J1128:K1128"/>
    <mergeCell ref="L1128:M1128"/>
    <mergeCell ref="G26:K26"/>
    <mergeCell ref="G27:K27"/>
    <mergeCell ref="G28:K28"/>
    <mergeCell ref="K1086:M1086"/>
    <mergeCell ref="E1087:G1087"/>
    <mergeCell ref="H1087:J1087"/>
    <mergeCell ref="B1069:G1073"/>
    <mergeCell ref="H1069:M1073"/>
    <mergeCell ref="B1041:G1042"/>
    <mergeCell ref="H1041:M1042"/>
    <mergeCell ref="C1047:L1047"/>
    <mergeCell ref="B1049:C1051"/>
    <mergeCell ref="D1049:F1049"/>
    <mergeCell ref="G1049:H1049"/>
    <mergeCell ref="I1049:K1049"/>
    <mergeCell ref="L1049:M1051"/>
    <mergeCell ref="D1050:F1050"/>
    <mergeCell ref="G1050:H1050"/>
    <mergeCell ref="I1050:K1050"/>
    <mergeCell ref="D1051:F1051"/>
    <mergeCell ref="G1051:H1051"/>
    <mergeCell ref="A3:N3"/>
    <mergeCell ref="A1:N2"/>
    <mergeCell ref="N66:N84"/>
    <mergeCell ref="B66:M67"/>
    <mergeCell ref="H132:J134"/>
    <mergeCell ref="K132:M134"/>
    <mergeCell ref="E129:H130"/>
    <mergeCell ref="I129:M130"/>
    <mergeCell ref="B133:F134"/>
    <mergeCell ref="B54:M55"/>
    <mergeCell ref="G59:H61"/>
    <mergeCell ref="E63:M64"/>
    <mergeCell ref="B57:F61"/>
    <mergeCell ref="I57:M61"/>
    <mergeCell ref="A66:A84"/>
    <mergeCell ref="B68:M73"/>
    <mergeCell ref="B74:M79"/>
    <mergeCell ref="B86:M87"/>
    <mergeCell ref="B80:M84"/>
    <mergeCell ref="A4:N4"/>
    <mergeCell ref="A5:N5"/>
    <mergeCell ref="G42:K42"/>
    <mergeCell ref="B7:F7"/>
    <mergeCell ref="B9:F9"/>
    <mergeCell ref="E1021:J1021"/>
    <mergeCell ref="E1025:J1025"/>
    <mergeCell ref="E1029:J1029"/>
    <mergeCell ref="E1033:J1033"/>
    <mergeCell ref="H244:M244"/>
    <mergeCell ref="B245:M246"/>
    <mergeCell ref="D218:K219"/>
    <mergeCell ref="B121:L121"/>
    <mergeCell ref="B158:L158"/>
    <mergeCell ref="H173:M173"/>
    <mergeCell ref="D202:K203"/>
    <mergeCell ref="D204:K205"/>
    <mergeCell ref="D206:K207"/>
    <mergeCell ref="D208:K209"/>
    <mergeCell ref="D210:K211"/>
    <mergeCell ref="B241:M243"/>
    <mergeCell ref="B198:L198"/>
    <mergeCell ref="B236:L236"/>
    <mergeCell ref="B272:L272"/>
    <mergeCell ref="B319:L319"/>
    <mergeCell ref="B366:L366"/>
    <mergeCell ref="B413:L413"/>
    <mergeCell ref="B460:L460"/>
    <mergeCell ref="B507:L507"/>
    <mergeCell ref="B11:F11"/>
    <mergeCell ref="B23:F23"/>
    <mergeCell ref="B30:F30"/>
    <mergeCell ref="B42:F42"/>
    <mergeCell ref="B50:M51"/>
    <mergeCell ref="B89:L89"/>
    <mergeCell ref="G29:K29"/>
    <mergeCell ref="E1037:J1037"/>
    <mergeCell ref="B1001:M1001"/>
    <mergeCell ref="B1002:M1003"/>
    <mergeCell ref="E1009:J1009"/>
    <mergeCell ref="B260:M261"/>
    <mergeCell ref="B145:F146"/>
    <mergeCell ref="B129:D130"/>
    <mergeCell ref="H144:J146"/>
    <mergeCell ref="K144:M146"/>
    <mergeCell ref="H136:J138"/>
    <mergeCell ref="K136:M138"/>
    <mergeCell ref="K140:M142"/>
    <mergeCell ref="H140:J142"/>
    <mergeCell ref="B137:F138"/>
    <mergeCell ref="B141:F142"/>
    <mergeCell ref="B178:M178"/>
    <mergeCell ref="B173:G173"/>
    <mergeCell ref="B1086:D1086"/>
    <mergeCell ref="B164:M167"/>
    <mergeCell ref="B169:G170"/>
    <mergeCell ref="B171:G172"/>
    <mergeCell ref="H169:M170"/>
    <mergeCell ref="H171:M172"/>
    <mergeCell ref="B175:M175"/>
    <mergeCell ref="B176:M177"/>
    <mergeCell ref="B815:F819"/>
    <mergeCell ref="I815:M819"/>
    <mergeCell ref="G817:H819"/>
    <mergeCell ref="B811:M813"/>
    <mergeCell ref="B743:M745"/>
    <mergeCell ref="B263:M264"/>
    <mergeCell ref="H265:M265"/>
    <mergeCell ref="B266:M267"/>
    <mergeCell ref="B180:M182"/>
    <mergeCell ref="C268:L270"/>
    <mergeCell ref="B268:B270"/>
    <mergeCell ref="M268:M270"/>
    <mergeCell ref="B254:M255"/>
    <mergeCell ref="H256:M256"/>
    <mergeCell ref="B257:M258"/>
    <mergeCell ref="H259:M259"/>
    <mergeCell ref="B1530:M1533"/>
    <mergeCell ref="C223:L227"/>
    <mergeCell ref="D212:K213"/>
    <mergeCell ref="D214:K215"/>
    <mergeCell ref="D216:K217"/>
    <mergeCell ref="B1186:M1189"/>
    <mergeCell ref="B1182:M1185"/>
    <mergeCell ref="B1178:M1181"/>
    <mergeCell ref="G1176:M1177"/>
    <mergeCell ref="B1106:M1111"/>
    <mergeCell ref="D220:K221"/>
    <mergeCell ref="H247:M247"/>
    <mergeCell ref="B248:M249"/>
    <mergeCell ref="H250:M250"/>
    <mergeCell ref="B251:M252"/>
    <mergeCell ref="E1013:J1013"/>
    <mergeCell ref="H1054:M1054"/>
    <mergeCell ref="H1055:M1055"/>
    <mergeCell ref="B1059:G1063"/>
    <mergeCell ref="H1059:M1063"/>
    <mergeCell ref="B1065:G1067"/>
    <mergeCell ref="H1065:M1067"/>
    <mergeCell ref="B1079:G1083"/>
    <mergeCell ref="H1079:M1083"/>
    <mergeCell ref="B1528:E1528"/>
    <mergeCell ref="G1528:M1528"/>
    <mergeCell ref="C1522:L1522"/>
    <mergeCell ref="C1521:L1521"/>
    <mergeCell ref="C1520:L1520"/>
    <mergeCell ref="C1519:L1519"/>
    <mergeCell ref="C1523:L1523"/>
    <mergeCell ref="B1526:E1526"/>
    <mergeCell ref="G1526:K1526"/>
    <mergeCell ref="B1538:M1538"/>
    <mergeCell ref="B1539:M1539"/>
    <mergeCell ref="B1536:L1536"/>
    <mergeCell ref="G7:K7"/>
    <mergeCell ref="G8:K8"/>
    <mergeCell ref="G9:K9"/>
    <mergeCell ref="G10:K10"/>
    <mergeCell ref="G11:K11"/>
    <mergeCell ref="G12:K12"/>
    <mergeCell ref="G13:K13"/>
    <mergeCell ref="G14:K14"/>
    <mergeCell ref="G15:K15"/>
    <mergeCell ref="G16:K16"/>
    <mergeCell ref="G17:K17"/>
    <mergeCell ref="G18:K18"/>
    <mergeCell ref="G19:K19"/>
    <mergeCell ref="G20:K20"/>
    <mergeCell ref="G21:K21"/>
    <mergeCell ref="G22:K22"/>
    <mergeCell ref="G23:K23"/>
    <mergeCell ref="G24:K24"/>
    <mergeCell ref="G25:K25"/>
    <mergeCell ref="B1518:M1518"/>
    <mergeCell ref="B1525:M1525"/>
    <mergeCell ref="G30:K30"/>
    <mergeCell ref="G31:K31"/>
    <mergeCell ref="G32:K32"/>
    <mergeCell ref="G41:K41"/>
    <mergeCell ref="G33:K33"/>
    <mergeCell ref="G34:K34"/>
    <mergeCell ref="G35:K35"/>
    <mergeCell ref="G36:K36"/>
    <mergeCell ref="G37:K37"/>
    <mergeCell ref="G38:K38"/>
    <mergeCell ref="G39:K39"/>
    <mergeCell ref="G40:K40"/>
  </mergeCells>
  <phoneticPr fontId="157" type="noConversion"/>
  <conditionalFormatting sqref="B66">
    <cfRule type="containsText" dxfId="114" priority="180" operator="containsText" text="INSTRUCTIONS:">
      <formula>NOT(ISERROR(SEARCH("INSTRUCTIONS:",B66)))</formula>
    </cfRule>
  </conditionalFormatting>
  <conditionalFormatting sqref="E63:M64">
    <cfRule type="containsText" dxfId="113" priority="178" operator="containsText" text="Mouses over">
      <formula>NOT(ISERROR(SEARCH("Mouses over",E63)))</formula>
    </cfRule>
  </conditionalFormatting>
  <conditionalFormatting sqref="B68:M73">
    <cfRule type="containsText" dxfId="112" priority="177" operator="containsText" text="interactive">
      <formula>NOT(ISERROR(SEARCH("interactive",B68)))</formula>
    </cfRule>
  </conditionalFormatting>
  <conditionalFormatting sqref="B74:M79">
    <cfRule type="containsText" dxfId="111" priority="176" operator="containsText" text="&quot;I&quot;">
      <formula>NOT(ISERROR(SEARCH("""I""",B74)))</formula>
    </cfRule>
  </conditionalFormatting>
  <conditionalFormatting sqref="B80:M84">
    <cfRule type="containsText" dxfId="110" priority="175" operator="containsText" text="Remember, ">
      <formula>NOT(ISERROR(SEARCH("Remember, ",B80)))</formula>
    </cfRule>
  </conditionalFormatting>
  <conditionalFormatting sqref="C247:H247 B245 C250:H250 B248 C253:H253 B251 C256:H256 B254 C259:H259 B257 C262:H262 B260 C265:H265 B263 C268 B266">
    <cfRule type="containsText" dxfId="109" priority="174" operator="containsText" text="ITEMS">
      <formula>NOT(ISERROR(SEARCH("ITEMS",B245)))</formula>
    </cfRule>
  </conditionalFormatting>
  <conditionalFormatting sqref="B271:M271 C268">
    <cfRule type="containsText" dxfId="108" priority="164" operator="containsText" text="ITEMS">
      <formula>NOT(ISERROR(SEARCH("ITEMS",B268)))</formula>
    </cfRule>
  </conditionalFormatting>
  <conditionalFormatting sqref="C268">
    <cfRule type="containsText" dxfId="107" priority="163" operator="containsText" text="You show">
      <formula>NOT(ISERROR(SEARCH("You show",C268)))</formula>
    </cfRule>
  </conditionalFormatting>
  <conditionalFormatting sqref="B756:C756">
    <cfRule type="cellIs" dxfId="106" priority="158" operator="between">
      <formula>0</formula>
      <formula>0.11</formula>
    </cfRule>
  </conditionalFormatting>
  <conditionalFormatting sqref="B752:C752">
    <cfRule type="cellIs" dxfId="105" priority="157" operator="between">
      <formula>0.4</formula>
      <formula>0.51</formula>
    </cfRule>
  </conditionalFormatting>
  <conditionalFormatting sqref="B753:C753">
    <cfRule type="cellIs" dxfId="104" priority="156" operator="between">
      <formula>0.3</formula>
      <formula>0.41</formula>
    </cfRule>
  </conditionalFormatting>
  <conditionalFormatting sqref="B754:C754">
    <cfRule type="cellIs" dxfId="103" priority="155" operator="between">
      <formula>0.2</formula>
      <formula>0.31</formula>
    </cfRule>
  </conditionalFormatting>
  <conditionalFormatting sqref="B755:C755">
    <cfRule type="cellIs" dxfId="102" priority="154" operator="between">
      <formula>0.1</formula>
      <formula>0.21</formula>
    </cfRule>
  </conditionalFormatting>
  <conditionalFormatting sqref="B751:C751">
    <cfRule type="cellIs" dxfId="101" priority="153" operator="between">
      <formula>0.5</formula>
      <formula>0.61</formula>
    </cfRule>
  </conditionalFormatting>
  <conditionalFormatting sqref="B750:C750">
    <cfRule type="cellIs" dxfId="100" priority="152" operator="between">
      <formula>0.6</formula>
      <formula>0.71</formula>
    </cfRule>
  </conditionalFormatting>
  <conditionalFormatting sqref="B749:C749">
    <cfRule type="cellIs" dxfId="99" priority="151" operator="between">
      <formula>0.7</formula>
      <formula>0.81</formula>
    </cfRule>
  </conditionalFormatting>
  <conditionalFormatting sqref="B748:C748">
    <cfRule type="cellIs" dxfId="98" priority="150" operator="between">
      <formula>0.8</formula>
      <formula>0.91</formula>
    </cfRule>
  </conditionalFormatting>
  <conditionalFormatting sqref="B747:C747">
    <cfRule type="cellIs" dxfId="97" priority="149" operator="between">
      <formula>0.9</formula>
      <formula>1.01</formula>
    </cfRule>
  </conditionalFormatting>
  <conditionalFormatting sqref="I749:J750">
    <cfRule type="cellIs" dxfId="96" priority="147" operator="between">
      <formula>0.7</formula>
      <formula>0.81</formula>
    </cfRule>
  </conditionalFormatting>
  <conditionalFormatting sqref="I756:J756">
    <cfRule type="cellIs" dxfId="95" priority="139" operator="between">
      <formula>0</formula>
      <formula>0.11</formula>
    </cfRule>
  </conditionalFormatting>
  <conditionalFormatting sqref="E747:F747">
    <cfRule type="cellIs" dxfId="94" priority="138" operator="between">
      <formula>0.9</formula>
      <formula>1.01</formula>
    </cfRule>
  </conditionalFormatting>
  <conditionalFormatting sqref="E748:F748">
    <cfRule type="cellIs" dxfId="93" priority="137" operator="between">
      <formula>0.8</formula>
      <formula>0.91</formula>
    </cfRule>
  </conditionalFormatting>
  <conditionalFormatting sqref="E749:F749">
    <cfRule type="cellIs" dxfId="92" priority="136" operator="between">
      <formula>0.8</formula>
      <formula>0.91</formula>
    </cfRule>
  </conditionalFormatting>
  <conditionalFormatting sqref="E751:F751">
    <cfRule type="cellIs" dxfId="91" priority="135" operator="between">
      <formula>0.6</formula>
      <formula>0.71</formula>
    </cfRule>
  </conditionalFormatting>
  <conditionalFormatting sqref="E752:F752">
    <cfRule type="cellIs" dxfId="90" priority="134" operator="between">
      <formula>0.4</formula>
      <formula>0.51</formula>
    </cfRule>
  </conditionalFormatting>
  <conditionalFormatting sqref="E753:F753">
    <cfRule type="cellIs" dxfId="89" priority="133" operator="between">
      <formula>0.3</formula>
      <formula>0.41</formula>
    </cfRule>
  </conditionalFormatting>
  <conditionalFormatting sqref="E754:F754">
    <cfRule type="cellIs" dxfId="88" priority="132" operator="between">
      <formula>0.2</formula>
      <formula>0.31</formula>
    </cfRule>
  </conditionalFormatting>
  <conditionalFormatting sqref="E755:F755">
    <cfRule type="cellIs" dxfId="87" priority="131" operator="between">
      <formula>0.1</formula>
      <formula>0.21</formula>
    </cfRule>
  </conditionalFormatting>
  <conditionalFormatting sqref="E756:F756">
    <cfRule type="cellIs" dxfId="86" priority="130" operator="between">
      <formula>0</formula>
      <formula>0.11</formula>
    </cfRule>
  </conditionalFormatting>
  <conditionalFormatting sqref="E750:F750">
    <cfRule type="cellIs" dxfId="85" priority="129" operator="between">
      <formula>0.7</formula>
      <formula>0.81</formula>
    </cfRule>
  </conditionalFormatting>
  <conditionalFormatting sqref="L747:M747">
    <cfRule type="cellIs" dxfId="84" priority="128" operator="between">
      <formula>0.9</formula>
      <formula>1.01</formula>
    </cfRule>
  </conditionalFormatting>
  <conditionalFormatting sqref="L748:M748">
    <cfRule type="cellIs" dxfId="83" priority="127" operator="between">
      <formula>0.8</formula>
      <formula>0.91</formula>
    </cfRule>
  </conditionalFormatting>
  <conditionalFormatting sqref="L749:M749">
    <cfRule type="cellIs" dxfId="82" priority="126" operator="between">
      <formula>0.8</formula>
      <formula>0.91</formula>
    </cfRule>
  </conditionalFormatting>
  <conditionalFormatting sqref="L750:M750">
    <cfRule type="cellIs" dxfId="81" priority="125" operator="between">
      <formula>0.7</formula>
      <formula>0.81</formula>
    </cfRule>
  </conditionalFormatting>
  <conditionalFormatting sqref="L752:M752">
    <cfRule type="cellIs" dxfId="80" priority="124" operator="between">
      <formula>0.4</formula>
      <formula>0.51</formula>
    </cfRule>
  </conditionalFormatting>
  <conditionalFormatting sqref="L751:M751">
    <cfRule type="cellIs" dxfId="79" priority="123" operator="between">
      <formula>0.6</formula>
      <formula>0.71</formula>
    </cfRule>
  </conditionalFormatting>
  <conditionalFormatting sqref="L753:M753">
    <cfRule type="cellIs" dxfId="78" priority="122" operator="between">
      <formula>0.3</formula>
      <formula>0.41</formula>
    </cfRule>
  </conditionalFormatting>
  <conditionalFormatting sqref="L754:M754">
    <cfRule type="cellIs" dxfId="77" priority="121" operator="between">
      <formula>0.2</formula>
      <formula>0.31</formula>
    </cfRule>
  </conditionalFormatting>
  <conditionalFormatting sqref="L755:M755">
    <cfRule type="cellIs" dxfId="76" priority="120" operator="between">
      <formula>0.1</formula>
      <formula>0.21</formula>
    </cfRule>
  </conditionalFormatting>
  <conditionalFormatting sqref="L756:M756">
    <cfRule type="cellIs" dxfId="75" priority="119" operator="between">
      <formula>0</formula>
      <formula>0.11</formula>
    </cfRule>
  </conditionalFormatting>
  <conditionalFormatting sqref="I751:J751">
    <cfRule type="cellIs" dxfId="74" priority="64" operator="between">
      <formula>0.5</formula>
      <formula>0.61</formula>
    </cfRule>
  </conditionalFormatting>
  <conditionalFormatting sqref="I752:J752">
    <cfRule type="cellIs" dxfId="73" priority="63" operator="between">
      <formula>0.4</formula>
      <formula>0.51</formula>
    </cfRule>
  </conditionalFormatting>
  <conditionalFormatting sqref="I753:J753">
    <cfRule type="cellIs" dxfId="72" priority="62" operator="between">
      <formula>0.3</formula>
      <formula>0.41</formula>
    </cfRule>
  </conditionalFormatting>
  <conditionalFormatting sqref="I754:J754">
    <cfRule type="cellIs" dxfId="71" priority="61" operator="between">
      <formula>0.2</formula>
      <formula>0.31</formula>
    </cfRule>
  </conditionalFormatting>
  <conditionalFormatting sqref="I755:J755">
    <cfRule type="cellIs" dxfId="70" priority="60" operator="between">
      <formula>0.1</formula>
      <formula>0.21</formula>
    </cfRule>
  </conditionalFormatting>
  <conditionalFormatting sqref="I748:J748">
    <cfRule type="cellIs" dxfId="69" priority="59" operator="between">
      <formula>0.8</formula>
      <formula>0.91</formula>
    </cfRule>
  </conditionalFormatting>
  <conditionalFormatting sqref="I747:J747">
    <cfRule type="cellIs" dxfId="68" priority="58" operator="between">
      <formula>0.9</formula>
      <formula>1.01</formula>
    </cfRule>
  </conditionalFormatting>
  <conditionalFormatting sqref="E612:M613">
    <cfRule type="containsText" dxfId="67" priority="55" operator="containsText" text="bad">
      <formula>NOT(ISERROR(SEARCH("bad",E612)))</formula>
    </cfRule>
    <cfRule type="containsText" dxfId="66" priority="56" operator="containsText" text="good">
      <formula>NOT(ISERROR(SEARCH("good",E612)))</formula>
    </cfRule>
    <cfRule type="containsText" dxfId="65" priority="57" operator="containsText" text="Mouses over">
      <formula>NOT(ISERROR(SEARCH("Mouses over",E612)))</formula>
    </cfRule>
  </conditionalFormatting>
  <conditionalFormatting sqref="B1324">
    <cfRule type="containsText" dxfId="64" priority="54" operator="containsText" text="led">
      <formula>NOT(ISERROR(SEARCH("led",B1324)))</formula>
    </cfRule>
  </conditionalFormatting>
  <conditionalFormatting sqref="B1418">
    <cfRule type="containsText" dxfId="63" priority="52" operator="containsText" text="led">
      <formula>NOT(ISERROR(SEARCH("led",B1418)))</formula>
    </cfRule>
  </conditionalFormatting>
  <conditionalFormatting sqref="B1509">
    <cfRule type="containsText" dxfId="62" priority="51" operator="containsText" text="led">
      <formula>NOT(ISERROR(SEARCH("led",B1509)))</formula>
    </cfRule>
  </conditionalFormatting>
  <conditionalFormatting sqref="B1106:M1111">
    <cfRule type="containsText" dxfId="61" priority="50" operator="containsText" text="DROPDOWN">
      <formula>NOT(ISERROR(SEARCH("DROPDOWN",B1106)))</formula>
    </cfRule>
  </conditionalFormatting>
  <conditionalFormatting sqref="B981:M983">
    <cfRule type="containsText" dxfId="60" priority="49" operator="containsText" text="SELECT">
      <formula>NOT(ISERROR(SEARCH("SELECT",B981)))</formula>
    </cfRule>
  </conditionalFormatting>
  <conditionalFormatting sqref="B996:M998">
    <cfRule type="containsText" dxfId="59" priority="48" operator="containsText" text="Challenge">
      <formula>NOT(ISERROR(SEARCH("Challenge",B996)))</formula>
    </cfRule>
  </conditionalFormatting>
  <conditionalFormatting sqref="B1233:M1235">
    <cfRule type="cellIs" dxfId="58" priority="47" operator="equal">
      <formula>0</formula>
    </cfRule>
  </conditionalFormatting>
  <conditionalFormatting sqref="B1530:M1533">
    <cfRule type="containsText" dxfId="57" priority="18" operator="containsText" text="do now?">
      <formula>NOT(ISERROR(SEARCH("do now?",B1530)))</formula>
    </cfRule>
  </conditionalFormatting>
  <dataValidations count="29">
    <dataValidation type="list" allowBlank="1" showInputMessage="1" showErrorMessage="1" sqref="E129:H130" xr:uid="{2FE4DD8A-412F-4B40-9A85-05A2DDC48F7A}">
      <formula1>$BM$146:$BM$153</formula1>
    </dataValidation>
    <dataValidation type="list" allowBlank="1" showInputMessage="1" showErrorMessage="1" sqref="E63:M64" xr:uid="{F7D8E7E0-6CE4-4AB2-9B07-0159F64B92C2}">
      <formula1>$BF$74:$BF$76</formula1>
    </dataValidation>
    <dataValidation type="list" allowBlank="1" showInputMessage="1" showErrorMessage="1" sqref="D202:K203" xr:uid="{D24B39B9-D87C-4E09-9AEF-878DD43F1ACD}">
      <formula1>$BW$203:$BW$204</formula1>
    </dataValidation>
    <dataValidation type="list" allowBlank="1" showInputMessage="1" showErrorMessage="1" sqref="D204:K205" xr:uid="{96D4C7BC-B613-457A-98C1-947C3C8A042A}">
      <formula1>$BW$205:$BW$206</formula1>
    </dataValidation>
    <dataValidation type="list" allowBlank="1" showInputMessage="1" showErrorMessage="1" sqref="D206:K207" xr:uid="{E337821A-3B5D-4C3D-A4CA-0EAA53C443CE}">
      <formula1>$BW$207:$BW$208</formula1>
    </dataValidation>
    <dataValidation type="list" allowBlank="1" showInputMessage="1" showErrorMessage="1" sqref="D208:K209" xr:uid="{4037791A-B7EC-44BC-9A03-958B1DBD949D}">
      <formula1>$BW$209:$BW$210</formula1>
    </dataValidation>
    <dataValidation type="list" allowBlank="1" showInputMessage="1" showErrorMessage="1" sqref="D210:K211" xr:uid="{0C77EE45-02A7-4171-B9B5-25F6B326ED87}">
      <formula1>$BW$211:$BW$212</formula1>
    </dataValidation>
    <dataValidation type="list" allowBlank="1" showInputMessage="1" showErrorMessage="1" sqref="D212:K213" xr:uid="{D6AF9D08-BBB1-4772-AEE9-B25301C93B14}">
      <formula1>$BW$213:$BW$214</formula1>
    </dataValidation>
    <dataValidation type="list" allowBlank="1" showInputMessage="1" showErrorMessage="1" sqref="D214:K215" xr:uid="{3EC12073-00FF-4997-A05D-046FC1502C7B}">
      <formula1>$BW$215:$BW$216</formula1>
    </dataValidation>
    <dataValidation type="list" allowBlank="1" showInputMessage="1" showErrorMessage="1" sqref="D216:K217" xr:uid="{8D5A3725-318B-45C6-B640-66CAF976AF72}">
      <formula1>$BW$217:$BW$218</formula1>
    </dataValidation>
    <dataValidation type="list" allowBlank="1" showInputMessage="1" showErrorMessage="1" sqref="D218:K219" xr:uid="{E7F374B3-C4CB-4F8A-93A4-F714D2A01A8F}">
      <formula1>$BW$219:$BW$220</formula1>
    </dataValidation>
    <dataValidation type="list" allowBlank="1" showInputMessage="1" showErrorMessage="1" sqref="D220:K221" xr:uid="{6F6E3B67-BB37-4E16-8412-746B01614CD3}">
      <formula1>$BW$221:$BW$222</formula1>
    </dataValidation>
    <dataValidation type="list" allowBlank="1" showInputMessage="1" showErrorMessage="1" sqref="H262 H265 H259 H256 H253 H250 H247 H244" xr:uid="{D373C952-2B36-45E5-9F17-581D24C0EEA0}">
      <formula1>$BT$236:$BT$240</formula1>
    </dataValidation>
    <dataValidation type="list" allowBlank="1" showInputMessage="1" showErrorMessage="1" sqref="E612:M613" xr:uid="{27788BA0-A98B-4627-8459-95032821E102}">
      <formula1>$BE$606:$BE$607</formula1>
    </dataValidation>
    <dataValidation type="list" allowBlank="1" showInputMessage="1" showErrorMessage="1" sqref="I1317:M1322 I1502:M1507 I1411:M1416" xr:uid="{C7005D0A-601B-47D0-A82C-866AAED44DCA}">
      <formula1>$BE$1301:$BE$1305</formula1>
    </dataValidation>
    <dataValidation type="list" allowBlank="1" showInputMessage="1" showErrorMessage="1" sqref="G1102:M1104" xr:uid="{954A6BC1-B9B7-460F-9CFF-091A48C648C6}">
      <formula1>$BB$1096:$BB$1102</formula1>
    </dataValidation>
    <dataValidation type="list" allowBlank="1" showInputMessage="1" showErrorMessage="1" sqref="H1139:M1140" xr:uid="{E270A170-B3B3-4294-BEFD-EA5CA540E9CF}">
      <formula1>$BB$1141:$BB$1144</formula1>
    </dataValidation>
    <dataValidation type="list" allowBlank="1" showInputMessage="1" showErrorMessage="1" sqref="H1141:M1142" xr:uid="{1E4A783C-BEBA-428D-87E4-4A73065DEAA9}">
      <formula1>$BE$1141:$BE$1145</formula1>
    </dataValidation>
    <dataValidation type="list" allowBlank="1" showInputMessage="1" showErrorMessage="1" sqref="G1176:M1177" xr:uid="{0D8F25EE-31C8-4A2F-AF6B-189BBAA2CA78}">
      <formula1>$BB$1173:$BB$1177</formula1>
    </dataValidation>
    <dataValidation type="list" allowBlank="1" showInputMessage="1" showErrorMessage="1" sqref="G978:M979" xr:uid="{4414346A-0B60-4538-859B-5517F5281167}">
      <formula1>$BB$971:$BB$975</formula1>
    </dataValidation>
    <dataValidation type="list" allowBlank="1" showInputMessage="1" showErrorMessage="1" sqref="M761:M770 F761:F770" xr:uid="{19C1498A-9604-4119-8834-00F19A137539}">
      <formula1>$BP$234:$BP$235</formula1>
    </dataValidation>
    <dataValidation type="list" allowBlank="1" showInputMessage="1" showErrorMessage="1" sqref="E759:F759 L759:M759" xr:uid="{5E64F3C7-0D7D-4872-B6B9-E59F6E969910}">
      <formula1>$BR$234:$BR$235</formula1>
    </dataValidation>
    <dataValidation type="list" allowBlank="1" showInputMessage="1" showErrorMessage="1" sqref="B1528:E1528" xr:uid="{F702320E-A2CF-460B-8336-12B9CEA0C241}">
      <formula1>$BB$1520:$BB$1522</formula1>
    </dataValidation>
    <dataValidation type="list" allowBlank="1" showInputMessage="1" showErrorMessage="1" sqref="G1528:M1528" xr:uid="{6482FC24-9C2B-4D73-84BB-80698BD10638}">
      <formula1>$BE$1520:$BE$1522</formula1>
    </dataValidation>
    <dataValidation type="list" allowBlank="1" showInputMessage="1" showErrorMessage="1" sqref="C1047:L1047" xr:uid="{C9388D5A-8DE1-420F-A462-085597487FE8}">
      <formula1>$BB$1047:$BB$1054</formula1>
    </dataValidation>
    <dataValidation type="list" allowBlank="1" showInputMessage="1" showErrorMessage="1" sqref="B173:G173" xr:uid="{EAD0FCFA-1838-490F-BFC4-A97E018F97AA}">
      <formula1>$BB$101:$BB$116</formula1>
    </dataValidation>
    <dataValidation type="list" allowBlank="1" showInputMessage="1" showErrorMessage="1" sqref="H173:M173" xr:uid="{653A0D19-76E0-4B89-9DDE-D1BE7FF0ADB4}">
      <formula1>$BC$101:$BC$116</formula1>
    </dataValidation>
    <dataValidation type="list" allowBlank="1" showInputMessage="1" showErrorMessage="1" sqref="B176:M177" xr:uid="{B8E62148-6816-4FC8-A141-CB3D5A3D2832}">
      <formula1>$BL$101:$BL$102</formula1>
    </dataValidation>
    <dataValidation type="list" errorStyle="information" allowBlank="1" showInputMessage="1" showErrorMessage="1" sqref="B1233:M1235" xr:uid="{33E8BCED-C3B1-4E5E-BA20-BDA140D57094}">
      <formula1>$BB$1047:$BB$1054</formula1>
    </dataValidation>
  </dataValidations>
  <hyperlinks>
    <hyperlink ref="B1317:H1318" location="HP!B1194" tooltip="CLICK TO SELECT ISSUE ABOVE" display="HP!B1194" xr:uid="{5399FC5A-F99B-47A0-B74A-0CBEFB6D91E6}"/>
    <hyperlink ref="B1319:H1320" location="HP!B1194" tooltip="CLICK TO SELECT ISSUE ABOVE" display="HP!B1194" xr:uid="{A3E8DD65-63DF-48F8-80C7-569D9AD46DB6}"/>
    <hyperlink ref="B1321:H1322" location="HP!B1194" tooltip="CLICK TO SELECT ISSUE ABOVE" display="HP!B1194" xr:uid="{D61087DE-20BE-4CD2-A468-AB4EA395DFAA}"/>
    <hyperlink ref="B1411:H1412" location="HP!B1194" tooltip="CLICK TO CHANGE ISSUE" display="HP!B1194" xr:uid="{02A303A4-2CB0-4F1F-94B2-22D5261C2AE4}"/>
    <hyperlink ref="B1413:H1414" location="HP!B1194" tooltip="CLICK TO CHANGE ISSUE" display="HP!B1194" xr:uid="{6CF78EFD-0A13-4F52-961C-FCD6B8AD134D}"/>
    <hyperlink ref="B1415:H1416" location="HP!B1194" tooltip="CLICK TO CHANGE ISSUE" display="HP!B1194" xr:uid="{69D6AC5A-E89F-4087-B6A8-B66C89DA4E9E}"/>
    <hyperlink ref="B1502:H1503" location="HP!B1194" tooltip="CLICK TO CHANGE POLITICAL ISSUE" display="HP!B1194" xr:uid="{33AF902B-7C24-41F5-980D-1ED81A85E5F7}"/>
    <hyperlink ref="B1504:H1505" location="HP!B1194" tooltip="CLICK TO CHANGE POLITICAL ISSUE" display="HP!B1194" xr:uid="{64607DF3-D41D-4F4D-89F2-5F3B197648B3}"/>
    <hyperlink ref="B1506:H1507" location="HP!B1194" tooltip="CLICK TO CHANGE POLITICAL ISSUE" display="HP!B1194" xr:uid="{7045E244-9B5D-4ECB-A477-0F0EFCCFECAC}"/>
    <hyperlink ref="G8" location="HP!A45:N88" tooltip="go to page 2: HARMONY POLITICS" display="HARMONY POLITICS" xr:uid="{78BFE632-B90A-49A5-8060-61F2C1C4B84A}"/>
    <hyperlink ref="L8" location="HP!E63" tooltip="Go to page 2 Interactive: Which do you think is more true?" display="Interactive" xr:uid="{AEE2AFF8-72BD-490D-A10F-0760FB3CD04C}"/>
    <hyperlink ref="G7" location="HP!A1:N2" tooltip="go to top" display="HARMONY POLITICS" xr:uid="{A84F4C20-8422-42D3-9782-DE3BD55E6677}"/>
    <hyperlink ref="B89" location="HP!A1:N2" tooltip="Back to top" display="Understanding politics: It's about needs" xr:uid="{EBF681A9-D908-4C18-897A-7FD49DB5864C}"/>
    <hyperlink ref="A89" location="HP!A45:N46" tooltip="Previous page header" display="#" xr:uid="{0FD39BC7-8676-4F87-A708-2D62F6444C70}"/>
    <hyperlink ref="N89" location="HP!A121:N157" tooltip="Next page" display="$" xr:uid="{8CB55BF4-0374-4547-B78C-7FC8F19420CF}"/>
    <hyperlink ref="L10" location="HP!E129" tooltip="go to page 4 Interactive: core need" display="Interactive" xr:uid="{784780D1-9E25-41A4-976E-9E319DF35D9E}"/>
    <hyperlink ref="G9" location="HP!A89:N89" tooltip="go to page 3 header: Understanding politics, it's about needs" display="Understanding politics: It's about needs" xr:uid="{A1B8DE68-633D-4B1B-926C-AB225435CEE5}"/>
    <hyperlink ref="G10" location="HP!A121" tooltip="go to page 4 header: Your experience of needs" display="Your experience of needs" xr:uid="{9CCF92E2-5AFF-4810-973F-198ED4319A1F}"/>
    <hyperlink ref="G11" location="HP!A158:N158" tooltip="go to page 5 header: Your prioritizing needs (reason be damned)" display="Your prioritizing needs (reason be damned)" xr:uid="{E5989C5B-A594-43E6-BFC9-EF147DF49030}"/>
    <hyperlink ref="G12" location="HP!A198:N198" tooltip="go to page 6 header: Your psychosocial orientation" display="Your psychosocial orientation" xr:uid="{AF20B87A-B90C-4C33-BF95-A4E2C32CC513}"/>
    <hyperlink ref="G13" location="HP!A236:N236" tooltip="go to page 7 header: Correlating your political views" display="Correlating your political views" xr:uid="{867C0DE1-7BBB-4EDB-B55E-2F27F9F4B4B1}"/>
    <hyperlink ref="L12" location="HP!D202" tooltip="go to page 6 Interactive: Psychosocial orientation" display="Interactive" xr:uid="{E926A129-A4B4-4B82-A977-2E71FFE13A54}"/>
    <hyperlink ref="L11" location="HP!B173" tooltip="go to page 5 Interactive: your self-needs &amp; social-needs" display="Interactive" xr:uid="{BE2280FE-EEA8-4A91-B405-CB0DDE0BFFBB}"/>
    <hyperlink ref="L13" location="HP!H244" tooltip="go to page 7 Interactive: correlating your political views" display="Interactive" xr:uid="{9B2BC6A3-4D0D-4F3C-A5D7-90F11A507C85}"/>
    <hyperlink ref="M8" location="HP!A45:N88" tooltip="go to p. 2" display="HP!A45:N88" xr:uid="{A1B58B60-24F3-4BE3-95DE-50B21D57B58D}"/>
    <hyperlink ref="M9" location="HP!A89:N120" tooltip="go to p. 3" display="HP!A89:N120" xr:uid="{9CA00540-9C0B-4279-99F7-441F5B90A0AC}"/>
    <hyperlink ref="B121" location="HP!A1:N2" tooltip="go to top" display="Your experience of needs" xr:uid="{3AFA8FBA-7D45-40AB-A8CE-664CD159AA5B}"/>
    <hyperlink ref="B158" location="HP!A1:N2" tooltip="go to top" display="Your prioritizing needs (reason be damned)" xr:uid="{520913C7-962D-4B3B-B3D8-05A6E653A5C0}"/>
    <hyperlink ref="B198" location="HP!A1:N2" tooltip="go to top" display="Your psychosocial orientation" xr:uid="{460B4235-5A1C-43CB-9435-B8F59AAE984A}"/>
    <hyperlink ref="B236" location="HP!A1:N2" tooltip="go to top" display="Correlating your political views" xr:uid="{187EBFF1-5409-4D02-9218-E3A024A29510}"/>
    <hyperlink ref="B272" location="HP!A1:N2" tooltip="go to top" display="Your prioritizing psychosocial needs" xr:uid="{01F813BD-ED1D-4C25-8C30-260969AF4D00}"/>
    <hyperlink ref="B319" location="HP!A1:N2" tooltip="go to top" display="Needs first, reasons later" xr:uid="{C3C58824-2990-4410-B27B-C81767A4F00E}"/>
    <hyperlink ref="B413" location="HP!A1:N2" tooltip="go to top" display="We believe what we need to believe" xr:uid="{5EA9AFD8-8B6B-4655-AC5C-1CE8EE4F94E5}"/>
    <hyperlink ref="M14" location="HP!A272:N318" tooltip="go to p. 8" display="HP!A272:N318" xr:uid="{E89C8479-B20F-443E-B757-68409A70F6B4}"/>
    <hyperlink ref="M10" location="HP!A121:N157" tooltip="go to p. 4" display="HP!A121:N157" xr:uid="{5AE203D1-E023-41D7-AB48-3A44A83BEE59}"/>
    <hyperlink ref="B1516" location="HP!A1:N2" tooltip="go to top" display="Takeaway" xr:uid="{3AA46C28-844E-42B0-9B97-68133FB0A3E8}"/>
    <hyperlink ref="B1472" location="HP!A1:N2" tooltip="go to top" display="Value framing (v. mutual hostilities)" xr:uid="{60F490E8-AC50-41B9-85F3-21935F610603}"/>
    <hyperlink ref="B1425" location="HP!A1:N2" tooltip="go to top" display="3. DEPOLARIZE" xr:uid="{E7006D4F-A514-4E66-A833-CB3FF051CAE2}"/>
    <hyperlink ref="B1378" location="HP!A1:N2" tooltip="go to top" display="Impact Engaging (v. normative alienation)" xr:uid="{48A1C589-39ED-470F-B20E-4AB7AC4CE96B}"/>
    <hyperlink ref="B1331" location="HP!A1:N2" tooltip="go to top" display="2. DEALIENATE" xr:uid="{FE908FC1-1599-4A3A-AE30-7059916CC49E}"/>
    <hyperlink ref="B1285" location="HP!A1:N2" tooltip="go to top" display="Relational knowing (v. relieve believe)" xr:uid="{3874E421-BFA0-430E-B242-35D19DE7E1C2}"/>
    <hyperlink ref="B1238" location="HP!A1:N2" tooltip="go to top" display="1. DEGENERALIZE" xr:uid="{09623F1F-83A0-422D-9F84-7BF817D8935F}"/>
    <hyperlink ref="B1191" location="HP!A1:N2" tooltip="go to top" display="Harmonize diverse politicized needs" xr:uid="{41DE669B-0A06-426D-A521-156A779D2A42}"/>
    <hyperlink ref="B1151" location="HP!A1:N2" tooltip="go to top" display="SWOT personalized" xr:uid="{9F95ACC6-A256-4760-953C-065A08507C40}"/>
    <hyperlink ref="B1113" location="HP!A1:N2" tooltip="go to top" display="Lateral array" xr:uid="{2498CCC5-C69C-463A-8823-9B17309A7A88}"/>
    <hyperlink ref="B1076" location="HP!A1:N2" tooltip="go to top" display="Harmony politics - mature responsiveness" xr:uid="{5FC3D7BD-DE24-4E1F-BA38-5BE10DD5EAF7}"/>
    <hyperlink ref="B1044" location="HP!A1:N2" tooltip="go to top" display="Politics as usual - immature polarizing" xr:uid="{5D3EB242-EA09-4B47-B26A-0365743E8E2E}"/>
    <hyperlink ref="B1000" location="HP!A1:N2" tooltip="go to top" display="Eight key issues to apply Harmony Politics" xr:uid="{29FD877D-8B88-4AB7-95CB-667CB5B5315D}"/>
    <hyperlink ref="B966" location="HP!A1:N2" tooltip="go to top" display="Dissolving the pain of divisive tribal politics" xr:uid="{12BA9E7B-A494-43BB-AD96-364BEE168197}"/>
    <hyperlink ref="B919" location="HP!A1:N2" tooltip="go to top" display="Beyond Left and Right Populism" xr:uid="{0468D736-ABCD-44A6-BE7F-5ECB05AD6DF9}"/>
    <hyperlink ref="B872" location="HP!A1:N2" tooltip="go to top" display="Wellness is psychosocial" xr:uid="{45C8C13D-80FB-4154-9BD8-6C6A6E1ABC2B}"/>
    <hyperlink ref="B825" location="HP!A1:N2" tooltip="go to top" display="Premature rush to fight" xr:uid="{84A00F1F-4877-4838-B4AE-3E254163A1CC}"/>
    <hyperlink ref="B778" location="HP!A1:N2" tooltip="go to top" display="Keeping ourselves down" xr:uid="{DA499065-C00B-40F3-970C-0E2C82D4D1B2}"/>
    <hyperlink ref="B741" location="HP!A1:N2" tooltip="go to top" display="Populism: distrusting elite establishment" xr:uid="{467C5674-8925-477F-8D04-4D29EC3643CA}"/>
    <hyperlink ref="B694" location="HP!A1:N2" tooltip="go to top" display="Political leadership or political elitism?" xr:uid="{BFF22465-AC0C-4051-8BD7-095B059F383F}"/>
    <hyperlink ref="B647" location="HP!A1:N2" tooltip="go to top" display="Psychosocial continuum" xr:uid="{7D526D75-38D8-4904-AB06-169E62251F23}"/>
    <hyperlink ref="B601" location="HP!A1:N2" tooltip="go to top" display="By the way…" xr:uid="{0A559AEC-B64E-49B0-958D-BA49F84F72F3}"/>
    <hyperlink ref="B554" location="HP!A1:N2" tooltip="go to top" display="Psychosocial orientation continuum" xr:uid="{D7333069-D7C6-4742-9999-DB1D96F1C120}"/>
    <hyperlink ref="B507" location="HP!A1:N2" tooltip="go to top" display="Call for empathy" xr:uid="{AB558DEE-D2B5-4F16-AC65-9B18E688CECC}"/>
    <hyperlink ref="B460" location="HP!A1:N2" tooltip="go to top" display="You disagree with their priority of needs?" xr:uid="{696B3C08-6F47-449A-9698-D3CF649EECFB}"/>
    <hyperlink ref="B366" location="HP!A1:N2" tooltip="go to top" display="Oriented to prioritize your psychosocial needs" xr:uid="{9A292E85-9442-43B1-A8ED-C2F52FD49D88}"/>
    <hyperlink ref="N1516" location="toAI!Print_Area" display="&quot;" xr:uid="{26B073BD-59D7-4DD7-B69F-0FAD8DBE7ACB}"/>
    <hyperlink ref="B1535" location="Send!A37:AB73" tooltip="go to INFO ON STTP PROCESS" display="Send!A37:AB73" xr:uid="{90E97B38-FD74-4B55-ADEE-2D1EE846A6C2}"/>
    <hyperlink ref="C1535" location="Send!A74:AB115" tooltip="go to SHARE ON SOCIAL MEDIA" display="Send!A74:AB115" xr:uid="{CF8030F7-64CD-4295-90FA-158FB777F1B4}"/>
    <hyperlink ref="D1535" location="Send!A116:AB156" tooltip="go to SHARE WITH ____" display="Send!A116:AB156" xr:uid="{7329A38F-FAFB-45A7-AFC8-112EC09D2094}"/>
    <hyperlink ref="F1535" location="Send!A157:AB196" tooltip="go to APPLY 1" display="Send!A157:AB196" xr:uid="{3C52B5BB-2852-4A6A-B842-A29B44679214}"/>
    <hyperlink ref="G1535" location="Send!A197:AB243" tooltip="go to APPLY 2" display="Send!A197:AB243" xr:uid="{7101A9DB-6184-40B9-8043-70FE93982667}"/>
    <hyperlink ref="H1535" location="Send!A244:AB290" tooltip="go to APPLY 3" display="Send!A244:AB290" xr:uid="{2BC38D4E-B4C2-4099-9B5C-F89202F6A49B}"/>
    <hyperlink ref="J1535" location="Send!A291:AB337" tooltip="go to STTP SOCIAL CAPITAL" display="Send!A291:AB337" xr:uid="{2FA87B4A-0D56-4F4C-BF23-822BC9A4B042}"/>
    <hyperlink ref="K1535" location="Send!A338:AB384" tooltip="go to STTP MEDIA PUNDITS" display="Send!A338:AB384" xr:uid="{9BCB9B1A-1383-4DBE-944F-55BACB22DED5}"/>
    <hyperlink ref="L1535" location="Send!A385:AB420" tooltip="go to STTP ELECTED OFFICIALS" display="Send!A385:AB420" xr:uid="{962B14D7-D1DB-43E7-9CCF-7C82E020B839}"/>
    <hyperlink ref="B1538:M1538" r:id="rId1" tooltip="click to go online to our Value Relating webste" display="Learn more at https://www.valuerelating.com" xr:uid="{56A9B8E5-07D7-4366-899A-7B5206C31E69}"/>
    <hyperlink ref="G14" location="HP!A272:N272" tooltip="go to p. 8 header: Your prioritizing psychosocial needs" display="Your prioritizing psychosocial needs" xr:uid="{FB8E802B-A8F5-48D3-BA7D-FFD2E3FBC7E9}"/>
    <hyperlink ref="M15" location="HP!A319:N365" tooltip="go to p. 9" display="HP!A319:N365" xr:uid="{682CC5A4-6F4E-41C1-BC4A-A5ECA0E83266}"/>
    <hyperlink ref="M11" location="HP!A158:N197" tooltip="go to p. 5" display="HP!A158:N197" xr:uid="{337C101F-52FF-4931-90FA-7F43093B150B}"/>
    <hyperlink ref="M12" location="HP!A198:N235" tooltip="go to p. 6" display="HP!A198:N235" xr:uid="{73F286C9-2A58-4AA4-90A2-12AA4E7AB152}"/>
    <hyperlink ref="M13" location="HP!A236:N271" tooltip="go to p. 7" display="HP!A236:N271" xr:uid="{E30906AC-501A-4425-89EF-D76A2711BAB3}"/>
    <hyperlink ref="M16" location="HP!A366:N412" tooltip="go to p. 10" display="HP!A366:N412" xr:uid="{AA4BF647-6E33-46A0-B0CC-BE46B49B42E3}"/>
    <hyperlink ref="M17" location="HP!A413:N459" tooltip="go to p. 11" display="HP!A413:N459" xr:uid="{232AB302-3DE9-4109-B57A-946075C2F31D}"/>
    <hyperlink ref="M18" location="HP!A460:N506" tooltip="go to p. 12" display="HP!A460:N506" xr:uid="{BA5E8E0F-2FF0-4735-A931-4EB18A9712B5}"/>
    <hyperlink ref="M19" location="HP!A507:N553" tooltip="go to p. 13" display="HP!A507:N553" xr:uid="{4A7080C3-8B12-4327-98DD-B37BC7304E83}"/>
    <hyperlink ref="M20" location="HP!A554:N600" tooltip="go to p. 14" display="HP!A554:N600" xr:uid="{8871D7EA-B6A1-40DB-8215-B747D4490C11}"/>
    <hyperlink ref="M21" location="HP!A601:N646" tooltip="go to p. 15" display="HP!A601:N646" xr:uid="{B70CAD00-CBD7-4D09-B5F9-F561BFEEFDAE}"/>
    <hyperlink ref="M22" location="HP!A647:N693" tooltip="go to p. 16" display="HP!A647:N693" xr:uid="{45FB70BC-321C-4D1D-9220-2D6A7E66ADC2}"/>
    <hyperlink ref="M23" location="HP!A694:N740" tooltip="go to p. 17" display="HP!A694:N740" xr:uid="{2F76D469-404B-4E0E-9A59-9ED7E8892F6D}"/>
    <hyperlink ref="M24" location="HP!A741:N777" tooltip="go to p. 18" display="HP!A741:N777" xr:uid="{6B872986-E6DF-42FD-B37F-464B0B2CE3EE}"/>
    <hyperlink ref="M25" location="HP!A778:N824" tooltip="go to p. 19" display="HP!A778:N824" xr:uid="{A6A625BF-FEFF-4A83-A4AA-76819A5DE999}"/>
    <hyperlink ref="M26" location="HP!A825:N871" tooltip="go to p. 20" display="HP!A825:N871" xr:uid="{AE469A66-A3B9-4ACA-84CC-35D8354426A8}"/>
    <hyperlink ref="M27" location="HP!A872:N918" tooltip="go to p. 21" display="HP!A872:N918" xr:uid="{729983CC-FB8D-4590-859E-832E7E2ECB1D}"/>
    <hyperlink ref="M28" location="HP!A919:N965" tooltip="go to p. 22" display="HP!A919:N965" xr:uid="{376DEA50-7E2C-4305-8C72-12007C1C6A7C}"/>
    <hyperlink ref="M29" location="HP!A966:N999" tooltip="go to p. 23" display="HP!A966:N999" xr:uid="{F2B3CB73-B133-4E69-96B7-B26A3EC1A7E4}"/>
    <hyperlink ref="M30" location="HP!A1000:N1043" tooltip="go to p. 24" display="HP!A1000:N1043" xr:uid="{ED2C4BBD-62D1-4356-A44F-AD5B6926539B}"/>
    <hyperlink ref="M31" location="HP!A1044:N1075" tooltip="go to p. 25" display="HP!A1044:N1075" xr:uid="{21ECB648-90A8-4B5D-BADF-7C52DB0EF136}"/>
    <hyperlink ref="M32" location="HP!A1076:N1112" tooltip="go to p. 26" display="HP!A1076:N1112" xr:uid="{41B1ED31-1953-4CBC-A85C-7A6C534914C6}"/>
    <hyperlink ref="M33" location="HP!A1113:N1150" tooltip="go to p. 27" display="HP!A1113:N1150" xr:uid="{6BDCF12E-54FD-4982-B3DC-45D75A4FC5F4}"/>
    <hyperlink ref="M34" location="HP!A1151:N1190" tooltip="go to p. 28" display="HP!A1151:N1190" xr:uid="{2F73FD52-FF91-4ACF-8BCE-288230329714}"/>
    <hyperlink ref="M35" location="HP!A1191:N1237" tooltip="go to p. 29" display="HP!A1191:N1237" xr:uid="{2FC7F750-EEF1-4611-9CD0-6709F11F728F}"/>
    <hyperlink ref="M36" location="HP!A1238:N1284" tooltip="go to p. 30" display="HP!A1238:N1284" xr:uid="{7C528066-D1E9-4266-ACC1-B02FFF7881B0}"/>
    <hyperlink ref="M37" location="HP!A1285:N1330" tooltip="go to p. 31" display="HP!A1285:N1330" xr:uid="{04155AB6-A1B0-424E-A9C2-2C10A26CFE45}"/>
    <hyperlink ref="M38" location="HP!A1331:N1377" tooltip="go to p. 32" display="HP!A1331:N1377" xr:uid="{19BC439D-D13D-4A22-803A-A59505BD8D9C}"/>
    <hyperlink ref="M39" location="HP!A1378:N1424" tooltip="go to p. 33" display="HP!A1378:N1424" xr:uid="{437BDD22-D378-4F36-90DD-B76873992B4E}"/>
    <hyperlink ref="M40" location="HP!A1425:N1471" tooltip="go to p. 34" display="HP!A1425:N1471" xr:uid="{318EABB0-4D56-4339-AB3B-4C65EF795DFF}"/>
    <hyperlink ref="M41" location="HP!A1472:N1515" tooltip="go to p. 35" display="HP!A1472:N1515" xr:uid="{3F711207-0E89-4E73-BC7C-1AB8BEC36C40}"/>
    <hyperlink ref="M42" location="HP!A1516:N1559" tooltip="go to p. 36" display="HP!A1516:N1559" xr:uid="{90ADDF8F-236A-4B8B-B2E7-D9024A1DB5EE}"/>
    <hyperlink ref="A45:N46" location="HP!A1:N1" tooltip="go to top" display="Harmony Politics" xr:uid="{59D77802-11EE-4EB5-8673-059EFE91749C}"/>
    <hyperlink ref="G15:K15" location="HP!A319:N319" tooltip="go to p. 9 header: Needs first, reasons later" display="Needs first, reasons later" xr:uid="{7802E1F9-2B61-45F0-BD05-F02CC4C8FE59}"/>
    <hyperlink ref="G16:K16" location="HP!A366:N366" tooltip="go to p. 10 header: Oriented to prioritize your psychosocial needs" display="Oriented to prioritize your psychosocial needs" xr:uid="{BD591C90-AAFE-47CD-8A6F-7A72C3B206B9}"/>
    <hyperlink ref="G17:K17" location="HP!A413:N413" tooltip="go to p. 11 header: We believe what we need to believe" display="We believe what we need to believe" xr:uid="{A82539D9-12C2-4E1B-B58E-518121078919}"/>
    <hyperlink ref="G18:K18" location="HP!A460:N460" tooltip="go to p.12 header: You disagree with their priority of needs?" display="You disagree with their priority of needs?" xr:uid="{DD620581-D24A-4786-9D60-B735D0B0629A}"/>
    <hyperlink ref="G19:K19" location="HP!A507:N507" tooltip="go to p. 13 header: Call for empathy" display="Call for empathy" xr:uid="{96729180-5CBF-4192-9481-23BB9B4789C2}"/>
    <hyperlink ref="G20:K20" location="HP!A554:N554" tooltip="go to p. 14 header: Psyhosocial orientation continuum" display="Psychosocial orientation continuum" xr:uid="{97936EC2-8CF0-498B-B71F-8C415DAAB7C8}"/>
    <hyperlink ref="G21:K21" location="HP!A601:N601" tooltip="go to p. 15 header: By the way..." display="By the way…" xr:uid="{AAF5E4AD-812F-4429-AFC9-8118CBFC37C8}"/>
    <hyperlink ref="G22:K22" location="HP!A647:N647" tooltip="go to p. 16 header: Psychosocial continuum" display="Psychosocial continuum" xr:uid="{C7002DDB-3504-4447-93DE-E9B286B8AF10}"/>
    <hyperlink ref="L21" location="HP!E612" tooltip="go to p. 15 interactive: Is pain good or bad?" display="Interactive" xr:uid="{AE2BDFDA-011B-4BA2-8021-57F5C9BD882A}"/>
    <hyperlink ref="G23:K23" location="HP!A694:N694" tooltip="go to p. 17 header: Political leadership or political elitism?" display="Political leadership or political elitism?" xr:uid="{0602CCBA-AB74-49A4-99D9-18C296BB46A3}"/>
    <hyperlink ref="G24:K24" location="HP!A741:N741" tooltip="go to p. 18 header: Populism: distrusting elite establishment" display="Populism: distrusting elite establishment" xr:uid="{A1159B88-7682-40F8-BE75-1F4D024256C9}"/>
    <hyperlink ref="G25:K25" location="HP!A778:N778" tooltip="go to p. 19 header: Keeping ourselves down" display="Keeping ourselves down" xr:uid="{44625EA7-A3B6-47F7-A44C-34A4DABA338A}"/>
    <hyperlink ref="G26:K26" location="HP!A825:N825" tooltip="go to p. 20 header: Premature rush to fight" display="Premature rush to fight" xr:uid="{A6E58B7F-9925-4F21-B481-66E8FC26A0FA}"/>
    <hyperlink ref="G27:K27" location="HP!A872:N872" tooltip="go to p. 21 header: Wellness is psychosocial" display="Wellness is psychosocial" xr:uid="{B1BF3F56-AB83-4C9D-9D24-51D794B29795}"/>
    <hyperlink ref="G28:K28" location="HP!A919:N919" tooltip="go to p. 22 header: Beyond Left and Right populism" display="Beyond Left and Right Populism" xr:uid="{A6E6C3F4-9BF6-4D51-823C-BC9D4C0B3265}"/>
    <hyperlink ref="G29:K29" location="HP!A966:N966" tooltip="go to p. 23 header: Dissolving the pain of divisive tribal politics" display="Dissolving the pain of divisive tribal politics" xr:uid="{3640F73F-F2AB-44E2-A54E-F971708521BB}"/>
    <hyperlink ref="L24" location="HP!E759" tooltip="go to p. 18 interactive: Elite v. your need fulfillment" display="Interactive" xr:uid="{3D7B30BC-8F50-4F12-85B4-941B4E1B9E8A}"/>
    <hyperlink ref="L29" location="HP!G978" tooltip="go to p. 23 interactive: Ready for this?" display="Interactive" xr:uid="{00076C45-1772-43AC-AFDB-48179228BF6C}"/>
    <hyperlink ref="L31" location="HP!C1047" tooltip="go to p. 25 interactive: Select a political issue" display="Interactive" xr:uid="{D2878FED-4917-4789-84AE-E66BCAEBA38F}"/>
    <hyperlink ref="L32" location="HP!G1102" tooltip="go to p. 26 interactive: your thoughts about political sides" display="Interactive" xr:uid="{1A6D4718-D5C9-4FD9-8064-87B34C158615}"/>
    <hyperlink ref="L33" location="HP!H1139" tooltip="go to p. 27 interactive: Blame for polarization" display="Interactive" xr:uid="{654A6ABA-5039-4E28-9FE5-E05126B480A9}"/>
    <hyperlink ref="L34" location="HP!H1139" tooltip="go to p. 28 interactive: Trust politics to serve your needs?" display="Interactive" xr:uid="{7523F645-4B0F-4F43-9924-EE5850FE181E}"/>
    <hyperlink ref="L35" location="HP!B1233" tooltip="go to p. 29 interactive: Select a political issue" display="Interactive" xr:uid="{12A26CD4-1F49-498F-904B-7C5FA67A8452}"/>
    <hyperlink ref="L37" location="HP!I1317" tooltip="go to p. 31 interactive: Relate now to both sides of the issue?" display="Interactive" xr:uid="{96781B4D-6FDE-43D8-BA6B-D0676BF6C533}"/>
    <hyperlink ref="L39" location="HP!I1411" tooltip="go to p. 33 interactive: Engage other side of issue" display="Interactive" xr:uid="{C7F01ED1-4419-4CF1-8CB7-846837560A93}"/>
    <hyperlink ref="L41" location="HP!I1502" tooltip="go to p. 35 interactive: Replace fighting with appreciation for opposing position" display="Interactive" xr:uid="{BB6203F6-39EB-4CED-B2C1-A767B4834BB7}"/>
    <hyperlink ref="L42" location="HP!B1528" tooltip="go to p. 36 interactive: Next steps you can take..." display="Interactive" xr:uid="{2E42DAF8-80AA-417C-B5AC-AA0AF1FE04AF}"/>
    <hyperlink ref="G30:K30" location="HP!A1000:N1000" tooltip="go to p. 24 header: Eight key issues to apply HP" display="Eight key issues to apply Harmony Politics" xr:uid="{1E899727-13AD-47F9-B49E-F8413651B484}"/>
    <hyperlink ref="G31:K31" location="HP!A1044:N1044" tooltip="go to p. 25 header: Politics as usual - immature polarizing" display="Politics as usual - immature polarizing" xr:uid="{43EF3EB5-24DB-427E-8740-7D00B6F05E65}"/>
    <hyperlink ref="G32:K32" location="HP!A1076:N1076" tooltip="go to p. 26 header: Harmony politics - mature responsiveness" display="Harmony politics - mature responsiveness" xr:uid="{DC796F1A-5AF5-4CDE-880C-8589C5C912E8}"/>
    <hyperlink ref="G33:K33" location="HP!A1113:N1113" tooltip="go to p. 27 header: Lateral array" display="Lateral array" xr:uid="{A6FDF6B3-76E0-4E2D-B9D5-FAFEDEE2D2B9}"/>
    <hyperlink ref="G34:K34" location="HP!A1151:N1151" tooltip="go to p. 28 header: SWOT personalized" display="SWOT personalized" xr:uid="{8DB91337-72C6-40B5-9E0E-957150E0A2DD}"/>
    <hyperlink ref="G35:K35" location="HP!A1191:N1191" tooltip="go to p. 29 header: Harmonizing divisive politicized needs" display="Harmonizing diverse politicized needs" xr:uid="{83A8DA7E-8B6F-454E-84D8-45759CA8F1A0}"/>
    <hyperlink ref="G36:K36" location="HP!A1238:N1238" tooltip="go to p. 30 header: 1. DEGENERALIZE" display="1. DEGENERALIZE" xr:uid="{05D5CDA4-2FCB-4A58-A7A8-934BA773C265}"/>
    <hyperlink ref="G37:K37" location="HP!A1285:N1285" tooltip="go to p. 31 header: Relational knowing (vs. relieve believe)" display="Relational knowing (vs. relieve believe)" xr:uid="{CC952B3A-DE55-49F4-ADCA-6CC164C49DB7}"/>
    <hyperlink ref="G38:K38" location="HP!A1331:N1331" tooltip="go to p. 32 header: 2. DEALIENATE" display="2. DEALIENATE" xr:uid="{95A8ED57-7AD3-4B1E-99F6-5D4E98DCC03B}"/>
    <hyperlink ref="G39:K39" location="HP!A1378:N1378" tooltip="go to p. 33 header: Impact engaging (vs. impersonal compliance)" display="Impact Engaging (vs. normative alienation)" xr:uid="{25C1C528-7181-489B-AABA-788A103D21C4}"/>
    <hyperlink ref="G40:K40" location="HP!A1425:N1425" tooltip="go to p. 34 header: 3. DEPOLARIZE" display="3. DEPOLARIZE" xr:uid="{96D1B823-015E-4A9F-B526-876E6A41E5D8}"/>
    <hyperlink ref="G41:K41" location="HP!A1472:N1472" tooltip="go to p. 35 header: Value framing (vs. mutual hostilities)" display="Value framing (vs. mutual hostilities)" xr:uid="{A20A5A55-79C3-4CA1-95E3-8D1667FF2475}"/>
    <hyperlink ref="G42:K42" location="HP!A1516:N1516" tooltip="go to p. 36 header: Takeaway" display="Takeaway" xr:uid="{8372EE9C-14B6-4E9D-A0F5-82133C5811C1}"/>
    <hyperlink ref="A121" location="HP!A89:N89" tooltip="previous page header" display="#" xr:uid="{4251D656-4A0D-43BE-B0A7-ED7F30131DF8}"/>
    <hyperlink ref="N121" location="HP!A158:N197" tooltip="next page" display="$" xr:uid="{CF955627-B876-46B7-AF73-E995DAE90599}"/>
    <hyperlink ref="A158" location="HP!A121:N121" tooltip="previous page header" display="#" xr:uid="{2057EC1C-638A-483E-AE75-B802BE5C58ED}"/>
    <hyperlink ref="N158" location="HP!A198:N235" tooltip="next page" display="$" xr:uid="{B35F754F-6B7A-441F-9992-486339F73566}"/>
    <hyperlink ref="A198" location="HP!A158:N158" tooltip="previous page header" display="#" xr:uid="{81D0B97B-5012-47BA-A4C5-3F4923C9A994}"/>
    <hyperlink ref="N198" location="HP!A236:N271" tooltip="next page" display="$" xr:uid="{6ECE13D1-0F2B-4228-97B5-F2B147181229}"/>
    <hyperlink ref="A236" location="HP!A198:N198" tooltip="previous page header" display="#" xr:uid="{7EA7EDB9-19E9-4D71-9FA3-FC4C9C566360}"/>
    <hyperlink ref="N236" location="HP!A272:N318" tooltip="next page" display="$" xr:uid="{A5B704AE-1D21-41D8-B13E-6A4CD96B2D81}"/>
    <hyperlink ref="A272" location="HP!A236:N236" tooltip="previous page header" display="#" xr:uid="{495E1DB6-46D2-4F62-A656-CD5ED3F8916D}"/>
    <hyperlink ref="N272" location="HP!A319:N365" tooltip="next page" display="$" xr:uid="{A6E4535B-C60A-4B59-9CA6-E5A22B50FF0C}"/>
    <hyperlink ref="A319" location="HP!A272:N272" tooltip="previous page header" display="#" xr:uid="{C803C866-D462-4CB2-962A-344896F3C267}"/>
    <hyperlink ref="N319" location="HP!A366:N412" tooltip="next page" display="$" xr:uid="{8009CD4E-3191-4CF3-978C-FB241F64BA40}"/>
    <hyperlink ref="A366" location="HP!A319:N319" tooltip="previous page header" display="#" xr:uid="{E73B4765-5FAC-4534-A7C1-AA8535434EC7}"/>
    <hyperlink ref="N366" location="HP!A413:N459" tooltip="next page" display="$" xr:uid="{BD9B18B5-87E3-4FD9-99A2-6591BFB06B9A}"/>
    <hyperlink ref="A413" location="HP!A366:N366" tooltip="previous page header" display="#" xr:uid="{507BD172-78DA-4C43-BEB0-DC601937A06E}"/>
    <hyperlink ref="N413" location="HP!A460:N506" tooltip="next page" display="$" xr:uid="{5CF0444F-0589-4009-A5A1-64133E1CD6BC}"/>
    <hyperlink ref="A460" location="HP!A413:N413" tooltip="previous page header" display="#" xr:uid="{B0DEFF48-74C5-4728-8BAD-ADB9C9100904}"/>
    <hyperlink ref="N460" location="HP!A507:N553" tooltip="next page" display="$" xr:uid="{BFA92521-ED8D-42AD-9CC3-861EF317AA75}"/>
    <hyperlink ref="A507" location="HP!A460:N460" tooltip="previous page header" display="#" xr:uid="{CC24D886-6A89-44D7-A3E4-8B9D3B3E761F}"/>
    <hyperlink ref="N507" location="HP!A554:N600" tooltip="next page" display="$" xr:uid="{9195CB14-29CC-491D-81CC-41CE353CA8ED}"/>
    <hyperlink ref="A554" location="HP!A507:N507" tooltip="previous page header" display="#" xr:uid="{81BF9752-F4FD-465C-A91D-9A1C8EED6440}"/>
    <hyperlink ref="N554" location="HP!A601:N646" tooltip="next page" display="$" xr:uid="{49F0574D-9F83-4193-B50C-B4E4943FCD4A}"/>
    <hyperlink ref="A601" location="HP!A554:N554" tooltip="previous page header" display="#" xr:uid="{1B6C2834-131F-45E0-8B5C-4D25F54A8177}"/>
    <hyperlink ref="N601" location="HP!N647:N693" tooltip="next page" display="$" xr:uid="{4191A5C1-57FF-415F-874B-FAC083B40AF4}"/>
    <hyperlink ref="A647" location="HP!A601:N601" tooltip="previous page header" display="#" xr:uid="{CD2622DB-0D81-4AEA-A4AF-85CE4AB37598}"/>
    <hyperlink ref="N647" location="HP!A694:N740" tooltip="next page" display="$" xr:uid="{1ABF7B6F-E683-4D46-AC32-805D4847EA8B}"/>
    <hyperlink ref="A694" location="HP!A647:N647" tooltip="previous page header" display="#" xr:uid="{3294A15A-5885-483E-BB82-2AEDF53B0AD5}"/>
    <hyperlink ref="N694" location="HP!A741:N777" tooltip="next page" display="$" xr:uid="{DBCBE3B1-D360-444E-B3AF-C3ED832A170A}"/>
    <hyperlink ref="A741" location="HP!A694:N694" tooltip="previous page header" display="#" xr:uid="{0F21B1A8-DCF4-4686-8A7D-ACA326D72DA8}"/>
    <hyperlink ref="N741" location="HP!A778:N824" tooltip="next page" display="$" xr:uid="{DE8652FC-B9C1-4AEB-9897-82CBCE4AF832}"/>
    <hyperlink ref="A778" location="HP!A741:N741" tooltip="previous page header" display="#" xr:uid="{8A874886-786C-43AE-B747-39742B226619}"/>
    <hyperlink ref="N778" location="HP!A825:N871" tooltip="next page" display="$" xr:uid="{4F36676A-3E72-4F84-9187-54FCE063F7A4}"/>
    <hyperlink ref="A825" location="HP!A778:N778" tooltip="previous page header" display="#" xr:uid="{30DCCDE8-2FE7-4B05-844B-F602F8583BD0}"/>
    <hyperlink ref="N825" location="HP!A872:N918" tooltip="next page" display="$" xr:uid="{C80CE58C-AB30-40BC-9CC4-4B758812B80F}"/>
    <hyperlink ref="A872" location="HP!A825:N825" tooltip="previous page header" display="#" xr:uid="{E48B53B1-092F-493C-8151-08429ED5B3FF}"/>
    <hyperlink ref="N872" location="HP!A919:N965" tooltip="next page" display="$" xr:uid="{0438415C-FDE3-4696-9A73-8B4C995A195D}"/>
    <hyperlink ref="A919" location="HP!A872:N872" tooltip="previous page header" display="#" xr:uid="{7F1775D4-AB43-4282-9E25-30CB78F45AD8}"/>
    <hyperlink ref="N919" location="HP!A966:N999" tooltip="next page" display="$" xr:uid="{0D97B870-6143-46D3-AD09-1E4D0E26A727}"/>
    <hyperlink ref="A966" location="HP!A919:N919" tooltip="previous page header" display="#" xr:uid="{C7969A2C-2766-482E-A039-D6D44568CD2E}"/>
    <hyperlink ref="N966" location="HP!A1000:N1043" tooltip="next page" display="$" xr:uid="{3ED720BB-8549-4B48-AE12-DDCF3A48B4A8}"/>
    <hyperlink ref="A1000" location="HP!A966:N966" tooltip="previous page header" display="#" xr:uid="{22A8F959-A3E7-4213-8E62-E238685BD307}"/>
    <hyperlink ref="N1000" location="HP!A1044:N1075" tooltip="next page" display="$" xr:uid="{A4B1DA9D-4C66-4EAE-A6ED-5C2B914240AF}"/>
    <hyperlink ref="A1044" location="HP!A1000:N1000" tooltip="previous page header" display="#" xr:uid="{6E602EB3-12E8-4C71-AF68-CBA36807E4CF}"/>
    <hyperlink ref="N1044" location="HP!A1076:N1112" tooltip="next page" display="$" xr:uid="{B3EECE8F-47A1-4BA9-88A0-4954FE28B400}"/>
    <hyperlink ref="A1076" location="HP!A1044:N1044" tooltip="previous page header" display="#" xr:uid="{2855191F-B661-42B2-A301-7C0D9A542223}"/>
    <hyperlink ref="N1076" location="HP!A1113:N1150" display="$" xr:uid="{17DF0F30-0D95-478A-8723-D9421D754B34}"/>
    <hyperlink ref="A1113" location="HP!A1076:N1076" tooltip="previous page header" display="#" xr:uid="{3EAA5FF4-7858-41B4-9D04-D46B90694D87}"/>
    <hyperlink ref="N1113" location="HP!A1151:N1190" tooltip="next page" display="$" xr:uid="{8E3997BF-3E54-4986-8A40-30E90E91893B}"/>
    <hyperlink ref="A1151" location="HP!A1113:N1113" tooltip="previous page header" display="#" xr:uid="{8DFFEB67-C9A1-488A-B8FB-34A74E78CE71}"/>
    <hyperlink ref="N1151" location="HP!A1191:N1237" tooltip="next page" display="$" xr:uid="{C205003A-5103-4406-876C-ABC8357CCA8C}"/>
    <hyperlink ref="A1191" location="HP!A1151:N1151" tooltip="previous page header" display="#" xr:uid="{808F235D-74E4-4083-94FE-533CE5132B36}"/>
    <hyperlink ref="N1191" location="HP!A1238:N1284" tooltip="next page" display="$" xr:uid="{F811DD63-319D-495F-A92A-33BB8928BC46}"/>
    <hyperlink ref="A1238" location="HP!A1191:N1191" tooltip="previous page header" display="#" xr:uid="{AB98ADBF-D354-45F6-8393-38DEC92AAED0}"/>
    <hyperlink ref="N1238" location="HP!A1285:N1330" tooltip="next page" display="$" xr:uid="{C0C22595-FCD4-4DB1-99EB-506384373639}"/>
    <hyperlink ref="A1285" location="HP!A1238:N1238" tooltip="previous page header" display="#" xr:uid="{D0BC795C-953B-4006-B84A-176AF3A11A50}"/>
    <hyperlink ref="N1285" location="HP!A1331:N1377" tooltip="next page" display="$" xr:uid="{E245EE64-0C5A-4C93-88E9-93F199875C12}"/>
    <hyperlink ref="A1331" location="HP!A1285:N1285" tooltip="previous page header" display="#" xr:uid="{47742B81-E6F3-4F1A-8BE1-5314E7E84B17}"/>
    <hyperlink ref="N1331" location="HP!A1378:N1424" tooltip="next page" display="$" xr:uid="{C454E03B-AA09-4EA4-8A68-414FE49E290D}"/>
    <hyperlink ref="A1378" location="HP!A1331:N1331" tooltip="previous page header" display="#" xr:uid="{98E3EE32-7F57-458B-8C33-B03F10F0F41E}"/>
    <hyperlink ref="N1378" location="HP!A1425:N1471" tooltip="next page" display="$" xr:uid="{528422A6-09E1-4A0F-9AA3-AAF5A4C29E55}"/>
    <hyperlink ref="A1425" location="HP!A1378:N1378" tooltip="previous page header" display="#" xr:uid="{FEE98EDD-A1DF-4EBA-B3A0-1142E14378E2}"/>
    <hyperlink ref="N1425" location="HP!A1472:N1515" tooltip="next page" display="$" xr:uid="{5D56FC0E-3428-481C-9991-0B72A9A479BA}"/>
    <hyperlink ref="A1472" location="HP!A1425:N1425" tooltip="previous page header" display="#" xr:uid="{AC7D922F-48C3-4745-A3C6-DB32FFD11186}"/>
    <hyperlink ref="N1472" location="HP!A1516:N1542" tooltip="next page" display="$" xr:uid="{9CAAA0B9-3336-412C-93D4-C44EB3CA30B1}"/>
    <hyperlink ref="A1516" location="HP!A1472:N1472" tooltip="previous page header" display="#" xr:uid="{4ECE7C11-3F88-45A5-A4F5-AE5FD9FBABDB}"/>
  </hyperlinks>
  <printOptions horizontalCentered="1"/>
  <pageMargins left="0.7" right="0.7" top="0.75" bottom="0.75" header="0.3" footer="0.3"/>
  <pageSetup orientation="portrait" r:id="rId2"/>
  <headerFooter differentFirst="1">
    <oddHeader>&amp;C&amp;"Arial Black,Regular"&amp;16&amp;K009641Value&amp;K004623 &amp;K7030A0Relating</oddHeader>
    <oddFooter>&amp;L&amp;D&amp;CPage &amp;P&amp;R&amp;F; &amp;A</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161" operator="containsText" id="{B47A9EEC-66DF-4D9F-B835-C56661790F4C}">
            <xm:f>NOT(ISERROR(SEARCH("+",B268)))</xm:f>
            <xm:f>"+"</xm:f>
            <x14:dxf>
              <fill>
                <patternFill>
                  <bgColor rgb="FF007846"/>
                </patternFill>
              </fill>
            </x14:dxf>
          </x14:cfRule>
          <x14:cfRule type="containsText" priority="162" operator="containsText" id="{887885DA-4AD4-4892-AC3E-92DD7681093C}">
            <xm:f>NOT(ISERROR(SEARCH("+",B268)))</xm:f>
            <xm:f>"+"</xm:f>
            <x14:dxf>
              <fill>
                <patternFill>
                  <bgColor theme="9" tint="-0.24994659260841701"/>
                </patternFill>
              </fill>
            </x14:dxf>
          </x14:cfRule>
          <xm:sqref>B268:B270</xm:sqref>
        </x14:conditionalFormatting>
        <x14:conditionalFormatting xmlns:xm="http://schemas.microsoft.com/office/excel/2006/main">
          <x14:cfRule type="containsText" priority="159" operator="containsText" id="{6A084A6D-C0C2-4167-9F66-B09BC49DE4D7}">
            <xm:f>NOT(ISERROR(SEARCH("+",M268)))</xm:f>
            <xm:f>"+"</xm:f>
            <x14:dxf>
              <fill>
                <patternFill>
                  <bgColor rgb="FF007846"/>
                </patternFill>
              </fill>
            </x14:dxf>
          </x14:cfRule>
          <x14:cfRule type="containsText" priority="160" operator="containsText" id="{3C522F69-D309-48AA-B9F4-40C3E1BDBF22}">
            <xm:f>NOT(ISERROR(SEARCH("+",M268)))</xm:f>
            <xm:f>"+"</xm:f>
            <x14:dxf>
              <fill>
                <patternFill>
                  <bgColor theme="9" tint="-0.24994659260841701"/>
                </patternFill>
              </fill>
            </x14:dxf>
          </x14:cfRule>
          <xm:sqref>M268:M270</xm:sqref>
        </x14:conditionalFormatting>
        <x14:conditionalFormatting xmlns:xm="http://schemas.microsoft.com/office/excel/2006/main">
          <x14:cfRule type="containsText" priority="46" operator="containsText" id="{70748F90-A741-4F5C-8594-7CB0C0A4FB13}">
            <xm:f>NOT(ISERROR(SEARCH("+",N66)))</xm:f>
            <xm:f>"+"</xm:f>
            <x14:dxf>
              <fill>
                <patternFill>
                  <bgColor theme="1"/>
                </patternFill>
              </fill>
            </x14:dxf>
          </x14:cfRule>
          <xm:sqref>N66:N84</xm:sqref>
        </x14:conditionalFormatting>
        <x14:conditionalFormatting xmlns:xm="http://schemas.microsoft.com/office/excel/2006/main">
          <x14:cfRule type="containsText" priority="45" operator="containsText" id="{E0F565C5-FDDA-4369-904F-F3B62C385EC3}">
            <xm:f>NOT(ISERROR(SEARCH("+",A66)))</xm:f>
            <xm:f>"+"</xm:f>
            <x14:dxf>
              <fill>
                <patternFill>
                  <bgColor theme="1"/>
                </patternFill>
              </fill>
            </x14:dxf>
          </x14:cfRule>
          <xm:sqref>A66:A84</xm:sqref>
        </x14:conditionalFormatting>
        <x14:conditionalFormatting xmlns:xm="http://schemas.microsoft.com/office/excel/2006/main">
          <x14:cfRule type="containsText" priority="44" operator="containsText" id="{56D992FE-98C9-4815-AC98-D6054F65D46C}">
            <xm:f>NOT(ISERROR(SEARCH($BM$1520,G1528)))</xm:f>
            <xm:f>$BM$1520</xm:f>
            <x14:dxf>
              <font>
                <color theme="1" tint="0.499984740745262"/>
              </font>
            </x14:dxf>
          </x14:cfRule>
          <xm:sqref>G1528:M1528</xm:sqref>
        </x14:conditionalFormatting>
        <x14:conditionalFormatting xmlns:xm="http://schemas.microsoft.com/office/excel/2006/main">
          <x14:cfRule type="containsText" priority="15" operator="containsText" id="{9707F1C2-6A01-4809-81CC-86D410E289FA}">
            <xm:f>NOT(ISERROR(SEARCH($BG$1528,D1535)))</xm:f>
            <xm:f>$BG$1528</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D1535</xm:sqref>
        </x14:conditionalFormatting>
        <x14:conditionalFormatting xmlns:xm="http://schemas.microsoft.com/office/excel/2006/main">
          <x14:cfRule type="containsText" priority="14" operator="containsText" id="{99DE77B5-7DC3-4DF0-8581-DC59F30283AD}">
            <xm:f>NOT(ISERROR(SEARCH($BG$1528,C1535)))</xm:f>
            <xm:f>$BG$1528</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C1535</xm:sqref>
        </x14:conditionalFormatting>
        <x14:conditionalFormatting xmlns:xm="http://schemas.microsoft.com/office/excel/2006/main">
          <x14:cfRule type="containsText" priority="13" operator="containsText" id="{9BA26B86-84A4-4D57-B35E-8745FC7EB7F6}">
            <xm:f>NOT(ISERROR(SEARCH($BG$1529,F1535)))</xm:f>
            <xm:f>$BG$1529</xm:f>
            <x14: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x14:dxf>
          </x14:cfRule>
          <xm:sqref>F1535</xm:sqref>
        </x14:conditionalFormatting>
        <x14:conditionalFormatting xmlns:xm="http://schemas.microsoft.com/office/excel/2006/main">
          <x14:cfRule type="containsText" priority="12" operator="containsText" id="{587B82D7-47AC-4A8A-B9FA-51711EA994D8}">
            <xm:f>NOT(ISERROR(SEARCH($BG$1529,G1535)))</xm:f>
            <xm:f>$BG$1529</xm:f>
            <x14: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x14:dxf>
          </x14:cfRule>
          <xm:sqref>G1535</xm:sqref>
        </x14:conditionalFormatting>
        <x14:conditionalFormatting xmlns:xm="http://schemas.microsoft.com/office/excel/2006/main">
          <x14:cfRule type="containsText" priority="11" operator="containsText" id="{B06E71E5-5CF2-46B4-98BB-EFDF56C1B4BB}">
            <xm:f>NOT(ISERROR(SEARCH($BG$1529,H1535)))</xm:f>
            <xm:f>$BG$1529</xm:f>
            <x14:dxf>
              <font>
                <b/>
                <i val="0"/>
                <color rgb="FF004623"/>
              </font>
              <fill>
                <gradientFill degree="90">
                  <stop position="0">
                    <color rgb="FFE1C8FF"/>
                  </stop>
                  <stop position="0.5">
                    <color rgb="FFEBDCFF"/>
                  </stop>
                  <stop position="1">
                    <color rgb="FFE1C8FF"/>
                  </stop>
                </gradientFill>
              </fill>
              <border>
                <left style="thin">
                  <color theme="0"/>
                </left>
                <right style="thin">
                  <color theme="0"/>
                </right>
                <top style="thin">
                  <color theme="0"/>
                </top>
                <bottom style="thin">
                  <color theme="0"/>
                </bottom>
                <vertical/>
                <horizontal/>
              </border>
            </x14:dxf>
          </x14:cfRule>
          <xm:sqref>H1535</xm:sqref>
        </x14:conditionalFormatting>
        <x14:conditionalFormatting xmlns:xm="http://schemas.microsoft.com/office/excel/2006/main">
          <x14:cfRule type="containsText" priority="10" operator="containsText" id="{3A9AAF25-4BFC-42CA-A654-2C0F7E525166}">
            <xm:f>NOT(ISERROR(SEARCH($BG$1532,J1535)))</xm:f>
            <xm:f>$BG$1532</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J1535</xm:sqref>
        </x14:conditionalFormatting>
        <x14:conditionalFormatting xmlns:xm="http://schemas.microsoft.com/office/excel/2006/main">
          <x14:cfRule type="containsText" priority="9" operator="containsText" id="{8D285CF8-351B-4AFE-B4D7-48F8F278D404}">
            <xm:f>NOT(ISERROR(SEARCH($BG$1532,K1535)))</xm:f>
            <xm:f>$BG$1532</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K1535</xm:sqref>
        </x14:conditionalFormatting>
        <x14:conditionalFormatting xmlns:xm="http://schemas.microsoft.com/office/excel/2006/main">
          <x14:cfRule type="containsText" priority="8" operator="containsText" id="{B01630A4-12C4-42AB-86B2-E2664A449694}">
            <xm:f>NOT(ISERROR(SEARCH($BG$1532,L1535)))</xm:f>
            <xm:f>$BG$1532</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L1535</xm:sqref>
        </x14:conditionalFormatting>
        <x14:conditionalFormatting xmlns:xm="http://schemas.microsoft.com/office/excel/2006/main">
          <x14:cfRule type="containsText" priority="6" operator="containsText" id="{D79C33F5-46B2-40CB-A22B-D248DB45DDE2}">
            <xm:f>NOT(ISERROR(SEARCH($BG$1528,B1535)))</xm:f>
            <xm:f>$BG$1528</xm:f>
            <x14:dxf>
              <font>
                <b/>
                <i val="0"/>
                <color rgb="FF004623"/>
              </font>
              <fill>
                <gradientFill degree="90">
                  <stop position="0">
                    <color rgb="FFEBDCFF"/>
                  </stop>
                  <stop position="0.5">
                    <color rgb="FFE1C8FF"/>
                  </stop>
                  <stop position="1">
                    <color rgb="FFEBDCFF"/>
                  </stop>
                </gradientFill>
              </fill>
              <border>
                <left style="thin">
                  <color theme="0"/>
                </left>
                <right style="thin">
                  <color theme="0"/>
                </right>
                <top style="thin">
                  <color theme="0"/>
                </top>
                <bottom style="thin">
                  <color theme="0"/>
                </bottom>
                <vertical/>
                <horizontal/>
              </border>
            </x14:dxf>
          </x14:cfRule>
          <xm:sqref>B1535</xm:sqref>
        </x14:conditionalFormatting>
        <x14:conditionalFormatting xmlns:xm="http://schemas.microsoft.com/office/excel/2006/main">
          <x14:cfRule type="containsText" priority="5" operator="containsText" id="{5B0DB68F-229A-4A16-8691-2F7FD7D810D5}">
            <xm:f>NOT(ISERROR(SEARCH($BB$183,B180)))</xm:f>
            <xm:f>$BB$183</xm:f>
            <x14:dxf>
              <font>
                <b/>
                <i/>
                <color theme="1" tint="0.499984740745262"/>
              </font>
            </x14:dxf>
          </x14:cfRule>
          <xm:sqref>B180:M182</xm:sqref>
        </x14:conditionalFormatting>
        <x14:conditionalFormatting xmlns:xm="http://schemas.microsoft.com/office/excel/2006/main">
          <x14:cfRule type="containsText" priority="3" operator="containsText" id="{BDE34E17-B02D-49A4-9843-49325C27A412}">
            <xm:f>NOT(ISERROR(SEARCH($BD$758,E759)))</xm:f>
            <xm:f>$BD$758</xm:f>
            <x14:dxf>
              <font>
                <color rgb="FFC00000"/>
              </font>
              <fill>
                <patternFill patternType="mediumGray">
                  <fgColor rgb="FFFFCCCC"/>
                </patternFill>
              </fill>
            </x14:dxf>
          </x14:cfRule>
          <x14:cfRule type="containsText" priority="4" operator="containsText" id="{A0979088-2551-4605-B15A-7B1BDF042992}">
            <xm:f>NOT(ISERROR(SEARCH($BD$757,E759)))</xm:f>
            <xm:f>$BD$757</xm:f>
            <x14:dxf>
              <font>
                <color rgb="FF0070C0"/>
              </font>
              <fill>
                <patternFill patternType="mediumGray">
                  <fgColor theme="8" tint="0.79998168889431442"/>
                  <bgColor auto="1"/>
                </patternFill>
              </fill>
            </x14:dxf>
          </x14:cfRule>
          <xm:sqref>E759:F759</xm:sqref>
        </x14:conditionalFormatting>
        <x14:conditionalFormatting xmlns:xm="http://schemas.microsoft.com/office/excel/2006/main">
          <x14:cfRule type="containsText" priority="1" operator="containsText" id="{3DF800C1-DEA4-4C03-A420-23E834C6EE6C}">
            <xm:f>NOT(ISERROR(SEARCH($BD$758,L759)))</xm:f>
            <xm:f>$BD$758</xm:f>
            <x14:dxf>
              <font>
                <color rgb="FFC00000"/>
              </font>
              <fill>
                <patternFill patternType="mediumGray">
                  <fgColor rgb="FFFFCCCC"/>
                </patternFill>
              </fill>
              <border>
                <left style="thin">
                  <color rgb="FF780000"/>
                </left>
                <right style="thin">
                  <color rgb="FF780000"/>
                </right>
                <top style="thin">
                  <color rgb="FF780000"/>
                </top>
                <bottom style="thin">
                  <color rgb="FF780000"/>
                </bottom>
              </border>
            </x14:dxf>
          </x14:cfRule>
          <x14:cfRule type="containsText" priority="2" operator="containsText" id="{11FBB21E-0EC8-40F2-B357-0B0707EF589E}">
            <xm:f>NOT(ISERROR(SEARCH($BD$757,L759)))</xm:f>
            <xm:f>$BD$757</xm:f>
            <x14:dxf>
              <font>
                <color rgb="FF0070C0"/>
              </font>
              <fill>
                <patternFill patternType="mediumGray">
                  <fgColor theme="8" tint="0.79998168889431442"/>
                  <bgColor auto="1"/>
                </patternFill>
              </fill>
              <border>
                <left style="thin">
                  <color rgb="FF002060"/>
                </left>
                <right style="thin">
                  <color rgb="FF002060"/>
                </right>
                <top style="thin">
                  <color rgb="FF002060"/>
                </top>
                <bottom style="thin">
                  <color rgb="FF002060"/>
                </bottom>
              </border>
            </x14:dxf>
          </x14:cfRule>
          <xm:sqref>L759:M759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19EF-AC16-4A82-9D2E-FBE0754A737F}">
  <dimension ref="A1:CB421"/>
  <sheetViews>
    <sheetView zoomScaleNormal="100" zoomScaleSheetLayoutView="100" workbookViewId="0"/>
  </sheetViews>
  <sheetFormatPr defaultRowHeight="13.8"/>
  <cols>
    <col min="1" max="1" width="1.77734375" style="2" customWidth="1"/>
    <col min="2" max="13" width="7.21875" style="2" customWidth="1"/>
    <col min="14" max="15" width="1.77734375" style="2" customWidth="1"/>
    <col min="16" max="27" width="7.21875" style="2" customWidth="1"/>
    <col min="28" max="29" width="1.77734375" style="2" customWidth="1"/>
    <col min="30" max="31" width="8.88671875" style="2"/>
    <col min="32" max="58" width="0" style="2" hidden="1" customWidth="1"/>
    <col min="59" max="59" width="8.88671875" style="2"/>
    <col min="60" max="85" width="8.88671875" style="2" customWidth="1"/>
    <col min="86" max="16384" width="8.88671875" style="2"/>
  </cols>
  <sheetData>
    <row r="1" spans="1:74" ht="30" customHeight="1">
      <c r="A1" s="247"/>
      <c r="B1" s="853" t="s">
        <v>1549</v>
      </c>
      <c r="C1" s="853"/>
      <c r="D1" s="853"/>
      <c r="E1" s="853"/>
      <c r="F1" s="853"/>
      <c r="G1" s="853"/>
      <c r="H1" s="853"/>
      <c r="I1" s="248"/>
      <c r="J1" s="248"/>
      <c r="K1" s="248"/>
      <c r="L1" s="248"/>
      <c r="M1" s="248"/>
      <c r="N1" s="249"/>
      <c r="O1" s="247"/>
      <c r="P1" s="854" t="s">
        <v>1548</v>
      </c>
      <c r="Q1" s="854"/>
      <c r="R1" s="854"/>
      <c r="S1" s="854"/>
      <c r="T1" s="854"/>
      <c r="U1" s="854"/>
      <c r="V1" s="854"/>
      <c r="W1" s="248"/>
      <c r="X1" s="248"/>
      <c r="Y1" s="248"/>
      <c r="Z1" s="248"/>
      <c r="AA1" s="248"/>
      <c r="AB1" s="249"/>
      <c r="AC1" s="1"/>
      <c r="BO1" s="51" t="str">
        <f>BO22</f>
        <v>IMM</v>
      </c>
      <c r="BP1" s="51" t="str">
        <f t="shared" ref="BP1:BV1" si="0">BP22</f>
        <v>CLI</v>
      </c>
      <c r="BQ1" s="51" t="str">
        <f t="shared" si="0"/>
        <v>GUN</v>
      </c>
      <c r="BR1" s="51" t="str">
        <f t="shared" si="0"/>
        <v>ABO</v>
      </c>
      <c r="BS1" s="51" t="str">
        <f t="shared" si="0"/>
        <v>HEA</v>
      </c>
      <c r="BT1" s="51" t="str">
        <f t="shared" si="0"/>
        <v>CRI</v>
      </c>
      <c r="BU1" s="51" t="str">
        <f t="shared" si="0"/>
        <v>ECO</v>
      </c>
      <c r="BV1" s="51" t="str">
        <f t="shared" si="0"/>
        <v>RAC</v>
      </c>
    </row>
    <row r="2" spans="1:74" ht="15">
      <c r="A2" s="231"/>
      <c r="B2" s="210"/>
      <c r="C2" s="210"/>
      <c r="D2" s="210"/>
      <c r="E2" s="210"/>
      <c r="F2" s="210"/>
      <c r="G2" s="210"/>
      <c r="H2" s="210"/>
      <c r="I2" s="210"/>
      <c r="J2" s="210"/>
      <c r="K2" s="210"/>
      <c r="L2" s="210"/>
      <c r="M2" s="210"/>
      <c r="N2" s="230"/>
      <c r="O2" s="231"/>
      <c r="P2" s="210"/>
      <c r="Q2" s="210"/>
      <c r="R2" s="210"/>
      <c r="S2" s="210"/>
      <c r="T2" s="210"/>
      <c r="U2" s="210"/>
      <c r="V2" s="210"/>
      <c r="W2" s="210"/>
      <c r="X2" s="210"/>
      <c r="Y2" s="210"/>
      <c r="Z2" s="210"/>
      <c r="AA2" s="210"/>
      <c r="AB2" s="230"/>
      <c r="AC2" s="1"/>
      <c r="BL2" s="217" t="str">
        <f>IF($B$188=BP$5,BO2,IF($B$188=BP$6,BP2,IF($B$188=BP$7,BQ2,IF($B$188=BP$8,BR2,IF($B$188=BP$9,BS2,IF($B$188=BP$10,BT2,IF($B$188=BP$11,BU2,IF($B$188=BP$12,BV2,""))))))))</f>
        <v/>
      </c>
      <c r="BM2" s="215"/>
      <c r="BN2" s="216" t="s">
        <v>133</v>
      </c>
      <c r="BO2" s="2" t="s">
        <v>1361</v>
      </c>
      <c r="BP2" s="2" t="s">
        <v>1351</v>
      </c>
      <c r="BQ2" s="2" t="s">
        <v>1356</v>
      </c>
      <c r="BR2" s="2" t="s">
        <v>1358</v>
      </c>
      <c r="BS2" s="2" t="s">
        <v>1352</v>
      </c>
      <c r="BT2" s="2" t="s">
        <v>1362</v>
      </c>
      <c r="BU2" s="2" t="s">
        <v>1365</v>
      </c>
      <c r="BV2" s="2" t="s">
        <v>1557</v>
      </c>
    </row>
    <row r="3" spans="1:74" ht="15">
      <c r="A3" s="231"/>
      <c r="B3" s="229"/>
      <c r="C3" s="229"/>
      <c r="D3" s="229"/>
      <c r="E3" s="229"/>
      <c r="F3" s="229"/>
      <c r="G3" s="229"/>
      <c r="H3" s="229"/>
      <c r="I3" s="229"/>
      <c r="J3" s="229"/>
      <c r="K3" s="229"/>
      <c r="L3" s="229"/>
      <c r="M3" s="229"/>
      <c r="N3" s="230"/>
      <c r="O3" s="231"/>
      <c r="P3" s="229"/>
      <c r="Q3" s="229"/>
      <c r="R3" s="229"/>
      <c r="S3" s="229"/>
      <c r="T3" s="229"/>
      <c r="U3" s="229"/>
      <c r="V3" s="229"/>
      <c r="W3" s="229"/>
      <c r="X3" s="229"/>
      <c r="Y3" s="229"/>
      <c r="Z3" s="229"/>
      <c r="AA3" s="229"/>
      <c r="AB3" s="230"/>
      <c r="AC3" s="1"/>
      <c r="BL3" s="217" t="str">
        <f>IF($B$188=BP$5,BO3,IF($B$188=BP$6,BP3,IF($B$188=BP$7,BQ3,IF($B$188=BP$8,BR3,IF($B$188=BP$9,BS3,IF($B$188=BP$10,BT3,IF($B$188=BP$11,BU3,IF($B$188=BP$12,BV3,""))))))))</f>
        <v/>
      </c>
      <c r="BM3" s="215"/>
      <c r="BN3" s="216" t="s">
        <v>134</v>
      </c>
      <c r="BO3" s="2" t="s">
        <v>1353</v>
      </c>
      <c r="BP3" s="2" t="s">
        <v>1355</v>
      </c>
      <c r="BQ3" s="2" t="s">
        <v>1357</v>
      </c>
      <c r="BR3" s="2" t="s">
        <v>1359</v>
      </c>
      <c r="BS3" s="2" t="s">
        <v>1354</v>
      </c>
      <c r="BT3" s="2" t="s">
        <v>1360</v>
      </c>
      <c r="BU3" s="2" t="s">
        <v>1366</v>
      </c>
      <c r="BV3" s="2" t="s">
        <v>1558</v>
      </c>
    </row>
    <row r="4" spans="1:74" ht="40.049999999999997" customHeight="1">
      <c r="A4" s="231"/>
      <c r="B4" s="229"/>
      <c r="C4" s="229"/>
      <c r="D4" s="229"/>
      <c r="E4" s="229"/>
      <c r="F4" s="229"/>
      <c r="G4" s="229"/>
      <c r="H4" s="229"/>
      <c r="I4" s="229"/>
      <c r="J4" s="229"/>
      <c r="K4" s="229"/>
      <c r="L4" s="229"/>
      <c r="M4" s="229"/>
      <c r="N4" s="230"/>
      <c r="O4" s="231"/>
      <c r="P4" s="229"/>
      <c r="Q4" s="229"/>
      <c r="R4" s="229"/>
      <c r="S4" s="229"/>
      <c r="T4" s="229"/>
      <c r="U4" s="229"/>
      <c r="V4" s="229"/>
      <c r="W4" s="229"/>
      <c r="X4" s="229"/>
      <c r="Y4" s="229"/>
      <c r="Z4" s="229"/>
      <c r="AA4" s="229"/>
      <c r="AB4" s="230"/>
      <c r="AC4" s="1"/>
    </row>
    <row r="5" spans="1:74">
      <c r="A5" s="231"/>
      <c r="B5" s="229"/>
      <c r="C5" s="229"/>
      <c r="D5" s="229"/>
      <c r="E5" s="229"/>
      <c r="F5" s="229"/>
      <c r="G5" s="229"/>
      <c r="H5" s="229"/>
      <c r="I5" s="229"/>
      <c r="J5" s="229"/>
      <c r="K5" s="229"/>
      <c r="L5" s="229"/>
      <c r="M5" s="229"/>
      <c r="N5" s="230"/>
      <c r="O5" s="231"/>
      <c r="P5" s="229"/>
      <c r="Q5" s="229"/>
      <c r="R5" s="229"/>
      <c r="S5" s="229"/>
      <c r="T5" s="229"/>
      <c r="U5" s="229"/>
      <c r="V5" s="229"/>
      <c r="W5" s="229"/>
      <c r="X5" s="229"/>
      <c r="Y5" s="229"/>
      <c r="Z5" s="229"/>
      <c r="AA5" s="229"/>
      <c r="AB5" s="230"/>
      <c r="AC5" s="1"/>
      <c r="BL5" s="39" t="s">
        <v>53</v>
      </c>
      <c r="BN5" s="39" t="s">
        <v>73</v>
      </c>
      <c r="BO5" s="2" t="s">
        <v>1103</v>
      </c>
      <c r="BP5" s="2" t="s">
        <v>996</v>
      </c>
    </row>
    <row r="6" spans="1:74">
      <c r="A6" s="231"/>
      <c r="B6" s="229"/>
      <c r="C6" s="229"/>
      <c r="D6" s="229"/>
      <c r="E6" s="229"/>
      <c r="F6" s="229"/>
      <c r="G6" s="229"/>
      <c r="H6" s="229"/>
      <c r="I6" s="229"/>
      <c r="J6" s="229"/>
      <c r="K6" s="229"/>
      <c r="L6" s="229"/>
      <c r="M6" s="229"/>
      <c r="N6" s="230"/>
      <c r="O6" s="231"/>
      <c r="P6" s="229"/>
      <c r="Q6" s="229"/>
      <c r="R6" s="229"/>
      <c r="S6" s="229"/>
      <c r="T6" s="229"/>
      <c r="U6" s="229"/>
      <c r="V6" s="229"/>
      <c r="W6" s="229"/>
      <c r="X6" s="229"/>
      <c r="Y6" s="229"/>
      <c r="Z6" s="229"/>
      <c r="AA6" s="229"/>
      <c r="AB6" s="230"/>
      <c r="AC6" s="1"/>
      <c r="BL6" s="39" t="s">
        <v>81</v>
      </c>
      <c r="BN6" s="39" t="s">
        <v>74</v>
      </c>
      <c r="BO6" s="2" t="s">
        <v>1104</v>
      </c>
      <c r="BP6" s="2" t="s">
        <v>997</v>
      </c>
    </row>
    <row r="7" spans="1:74">
      <c r="A7" s="231"/>
      <c r="B7" s="229"/>
      <c r="C7" s="229"/>
      <c r="D7" s="229"/>
      <c r="E7" s="229"/>
      <c r="F7" s="229"/>
      <c r="G7" s="229"/>
      <c r="H7" s="229"/>
      <c r="I7" s="229"/>
      <c r="J7" s="229"/>
      <c r="K7" s="229"/>
      <c r="L7" s="229"/>
      <c r="M7" s="229"/>
      <c r="N7" s="230"/>
      <c r="O7" s="231"/>
      <c r="P7" s="229"/>
      <c r="Q7" s="229"/>
      <c r="R7" s="229"/>
      <c r="S7" s="229"/>
      <c r="T7" s="229"/>
      <c r="U7" s="229"/>
      <c r="V7" s="229"/>
      <c r="W7" s="229"/>
      <c r="X7" s="229"/>
      <c r="Y7" s="229"/>
      <c r="Z7" s="229"/>
      <c r="AA7" s="229"/>
      <c r="AB7" s="230"/>
      <c r="AC7" s="1"/>
      <c r="BL7" s="39" t="s">
        <v>82</v>
      </c>
      <c r="BN7" s="39" t="s">
        <v>75</v>
      </c>
      <c r="BO7" s="2" t="s">
        <v>1105</v>
      </c>
      <c r="BP7" s="2" t="s">
        <v>998</v>
      </c>
    </row>
    <row r="8" spans="1:74">
      <c r="A8" s="231"/>
      <c r="B8" s="229"/>
      <c r="C8" s="229"/>
      <c r="D8" s="229"/>
      <c r="E8" s="229"/>
      <c r="F8" s="229"/>
      <c r="G8" s="229"/>
      <c r="H8" s="229"/>
      <c r="I8" s="229"/>
      <c r="J8" s="229"/>
      <c r="K8" s="229"/>
      <c r="L8" s="229"/>
      <c r="M8" s="229"/>
      <c r="N8" s="230"/>
      <c r="O8" s="231"/>
      <c r="P8" s="229"/>
      <c r="Q8" s="229"/>
      <c r="R8" s="229"/>
      <c r="S8" s="229"/>
      <c r="T8" s="229"/>
      <c r="U8" s="229"/>
      <c r="V8" s="229"/>
      <c r="W8" s="229"/>
      <c r="X8" s="229"/>
      <c r="Y8" s="229"/>
      <c r="Z8" s="229"/>
      <c r="AA8" s="229"/>
      <c r="AB8" s="230"/>
      <c r="AC8" s="1"/>
      <c r="BL8" s="39" t="s">
        <v>83</v>
      </c>
      <c r="BN8" s="39" t="s">
        <v>76</v>
      </c>
      <c r="BO8" s="2" t="s">
        <v>1106</v>
      </c>
      <c r="BP8" s="2" t="s">
        <v>999</v>
      </c>
    </row>
    <row r="9" spans="1:74">
      <c r="A9" s="231"/>
      <c r="B9" s="229"/>
      <c r="C9" s="229"/>
      <c r="D9" s="229"/>
      <c r="E9" s="229"/>
      <c r="F9" s="229"/>
      <c r="G9" s="229"/>
      <c r="H9" s="229"/>
      <c r="I9" s="229"/>
      <c r="J9" s="229"/>
      <c r="K9" s="229"/>
      <c r="L9" s="229"/>
      <c r="M9" s="229"/>
      <c r="N9" s="230"/>
      <c r="O9" s="231"/>
      <c r="P9" s="229"/>
      <c r="Q9" s="229"/>
      <c r="R9" s="229"/>
      <c r="S9" s="229"/>
      <c r="T9" s="229"/>
      <c r="U9" s="229"/>
      <c r="V9" s="229"/>
      <c r="W9" s="229"/>
      <c r="X9" s="229"/>
      <c r="Y9" s="229"/>
      <c r="Z9" s="229"/>
      <c r="AA9" s="229"/>
      <c r="AB9" s="230"/>
      <c r="AC9" s="1"/>
      <c r="BL9" s="39" t="s">
        <v>84</v>
      </c>
      <c r="BN9" s="39" t="s">
        <v>77</v>
      </c>
      <c r="BO9" s="2" t="s">
        <v>1107</v>
      </c>
      <c r="BP9" s="2" t="s">
        <v>1000</v>
      </c>
    </row>
    <row r="10" spans="1:74">
      <c r="A10" s="231"/>
      <c r="B10" s="229"/>
      <c r="C10" s="229"/>
      <c r="D10" s="229"/>
      <c r="E10" s="229"/>
      <c r="F10" s="229"/>
      <c r="G10" s="229"/>
      <c r="H10" s="229"/>
      <c r="I10" s="229"/>
      <c r="J10" s="229"/>
      <c r="K10" s="229"/>
      <c r="L10" s="229"/>
      <c r="M10" s="229"/>
      <c r="N10" s="230"/>
      <c r="O10" s="231"/>
      <c r="P10" s="229"/>
      <c r="Q10" s="229"/>
      <c r="R10" s="229"/>
      <c r="S10" s="229"/>
      <c r="T10" s="229"/>
      <c r="U10" s="229"/>
      <c r="V10" s="229"/>
      <c r="W10" s="229"/>
      <c r="X10" s="229"/>
      <c r="Y10" s="229"/>
      <c r="Z10" s="229"/>
      <c r="AA10" s="229"/>
      <c r="AB10" s="230"/>
      <c r="AC10" s="1"/>
      <c r="BL10" s="39" t="s">
        <v>85</v>
      </c>
      <c r="BN10" s="39" t="s">
        <v>78</v>
      </c>
      <c r="BO10" s="2" t="s">
        <v>1108</v>
      </c>
      <c r="BP10" s="2" t="s">
        <v>1001</v>
      </c>
    </row>
    <row r="11" spans="1:74">
      <c r="A11" s="231"/>
      <c r="B11" s="229"/>
      <c r="C11" s="229"/>
      <c r="D11" s="229"/>
      <c r="E11" s="229"/>
      <c r="F11" s="229"/>
      <c r="G11" s="229"/>
      <c r="H11" s="229"/>
      <c r="I11" s="229"/>
      <c r="J11" s="229"/>
      <c r="K11" s="229"/>
      <c r="L11" s="229"/>
      <c r="M11" s="229"/>
      <c r="N11" s="230"/>
      <c r="O11" s="231"/>
      <c r="P11" s="229"/>
      <c r="Q11" s="229"/>
      <c r="R11" s="229"/>
      <c r="S11" s="229"/>
      <c r="T11" s="229"/>
      <c r="U11" s="229"/>
      <c r="V11" s="229"/>
      <c r="W11" s="229"/>
      <c r="X11" s="229"/>
      <c r="Y11" s="229"/>
      <c r="Z11" s="229"/>
      <c r="AA11" s="229"/>
      <c r="AB11" s="230"/>
      <c r="AC11" s="1"/>
      <c r="BL11" s="39" t="s">
        <v>86</v>
      </c>
      <c r="BN11" s="39" t="s">
        <v>79</v>
      </c>
      <c r="BO11" s="2" t="s">
        <v>1109</v>
      </c>
      <c r="BP11" s="2" t="s">
        <v>1273</v>
      </c>
    </row>
    <row r="12" spans="1:74">
      <c r="A12" s="231"/>
      <c r="B12" s="229"/>
      <c r="C12" s="229"/>
      <c r="D12" s="229"/>
      <c r="E12" s="229"/>
      <c r="F12" s="229"/>
      <c r="G12" s="229"/>
      <c r="H12" s="229"/>
      <c r="I12" s="229"/>
      <c r="J12" s="229"/>
      <c r="K12" s="229"/>
      <c r="L12" s="229"/>
      <c r="M12" s="229"/>
      <c r="N12" s="230"/>
      <c r="O12" s="231"/>
      <c r="P12" s="229"/>
      <c r="Q12" s="229"/>
      <c r="R12" s="229"/>
      <c r="S12" s="229"/>
      <c r="T12" s="229"/>
      <c r="U12" s="229"/>
      <c r="V12" s="229"/>
      <c r="W12" s="229"/>
      <c r="X12" s="229"/>
      <c r="Y12" s="229"/>
      <c r="Z12" s="229"/>
      <c r="AA12" s="229"/>
      <c r="AB12" s="230"/>
      <c r="AC12" s="1"/>
      <c r="BL12" s="39" t="s">
        <v>1251</v>
      </c>
      <c r="BN12" s="39" t="s">
        <v>80</v>
      </c>
      <c r="BO12" s="2" t="s">
        <v>1110</v>
      </c>
      <c r="BP12" s="2" t="s">
        <v>1003</v>
      </c>
    </row>
    <row r="13" spans="1:74" ht="30" customHeight="1">
      <c r="A13" s="231"/>
      <c r="B13" s="229"/>
      <c r="C13" s="229"/>
      <c r="D13" s="229"/>
      <c r="E13" s="229"/>
      <c r="F13" s="229"/>
      <c r="G13" s="229"/>
      <c r="H13" s="229"/>
      <c r="I13" s="229"/>
      <c r="J13" s="229"/>
      <c r="K13" s="229"/>
      <c r="L13" s="229"/>
      <c r="M13" s="229"/>
      <c r="N13" s="230"/>
      <c r="O13" s="231"/>
      <c r="P13" s="229"/>
      <c r="Q13" s="229"/>
      <c r="R13" s="229"/>
      <c r="S13" s="229"/>
      <c r="T13" s="229"/>
      <c r="U13" s="229"/>
      <c r="V13" s="229"/>
      <c r="W13" s="229"/>
      <c r="X13" s="229"/>
      <c r="Y13" s="229"/>
      <c r="Z13" s="229"/>
      <c r="AA13" s="229"/>
      <c r="AB13" s="230"/>
      <c r="AC13" s="1"/>
      <c r="BL13" s="2" t="s">
        <v>1253</v>
      </c>
      <c r="BN13" s="2" t="s">
        <v>1254</v>
      </c>
      <c r="BO13" s="2" t="s">
        <v>1255</v>
      </c>
      <c r="BP13" s="2" t="s">
        <v>1256</v>
      </c>
    </row>
    <row r="14" spans="1:74">
      <c r="A14" s="231"/>
      <c r="B14" s="229"/>
      <c r="C14" s="229"/>
      <c r="D14" s="229"/>
      <c r="E14" s="229"/>
      <c r="F14" s="229"/>
      <c r="G14" s="229"/>
      <c r="H14" s="229"/>
      <c r="I14" s="229"/>
      <c r="J14" s="229"/>
      <c r="K14" s="229"/>
      <c r="L14" s="229"/>
      <c r="M14" s="229"/>
      <c r="N14" s="230"/>
      <c r="O14" s="231"/>
      <c r="P14" s="229"/>
      <c r="Q14" s="229"/>
      <c r="R14" s="229"/>
      <c r="S14" s="229"/>
      <c r="T14" s="229"/>
      <c r="U14" s="229"/>
      <c r="V14" s="229"/>
      <c r="W14" s="229"/>
      <c r="X14" s="229"/>
      <c r="Y14" s="229"/>
      <c r="Z14" s="229"/>
      <c r="AA14" s="229"/>
      <c r="AB14" s="230"/>
      <c r="AC14" s="1"/>
    </row>
    <row r="15" spans="1:74">
      <c r="A15" s="231"/>
      <c r="B15" s="229"/>
      <c r="C15" s="229"/>
      <c r="D15" s="229"/>
      <c r="E15" s="229"/>
      <c r="F15" s="229"/>
      <c r="G15" s="229"/>
      <c r="H15" s="229"/>
      <c r="I15" s="229"/>
      <c r="J15" s="229"/>
      <c r="K15" s="229"/>
      <c r="L15" s="229"/>
      <c r="M15" s="229"/>
      <c r="N15" s="230"/>
      <c r="O15" s="231"/>
      <c r="P15" s="229"/>
      <c r="Q15" s="229"/>
      <c r="R15" s="229"/>
      <c r="S15" s="229"/>
      <c r="T15" s="229"/>
      <c r="U15" s="229"/>
      <c r="V15" s="229"/>
      <c r="W15" s="229"/>
      <c r="X15" s="229"/>
      <c r="Y15" s="229"/>
      <c r="Z15" s="229"/>
      <c r="AA15" s="229"/>
      <c r="AB15" s="230"/>
      <c r="AC15" s="1"/>
      <c r="BL15" s="138" t="s">
        <v>1257</v>
      </c>
      <c r="BN15" s="2" t="s">
        <v>49</v>
      </c>
      <c r="BO15" s="2" t="s">
        <v>1612</v>
      </c>
    </row>
    <row r="16" spans="1:74" ht="19.95" customHeight="1">
      <c r="A16" s="231"/>
      <c r="B16" s="229"/>
      <c r="C16" s="229"/>
      <c r="D16" s="229"/>
      <c r="E16" s="229"/>
      <c r="F16" s="229"/>
      <c r="G16" s="229"/>
      <c r="H16" s="229"/>
      <c r="I16" s="229"/>
      <c r="J16" s="229"/>
      <c r="K16" s="229"/>
      <c r="L16" s="229"/>
      <c r="M16" s="229"/>
      <c r="N16" s="230"/>
      <c r="O16" s="231"/>
      <c r="P16" s="229"/>
      <c r="Q16" s="229"/>
      <c r="R16" s="229"/>
      <c r="S16" s="229"/>
      <c r="T16" s="229"/>
      <c r="U16" s="229"/>
      <c r="V16" s="229"/>
      <c r="W16" s="229"/>
      <c r="X16" s="229"/>
      <c r="Y16" s="229"/>
      <c r="Z16" s="229"/>
      <c r="AA16" s="229"/>
      <c r="AB16" s="230"/>
      <c r="AC16" s="1"/>
      <c r="BL16" s="138" t="s">
        <v>1258</v>
      </c>
      <c r="BN16" s="2" t="s">
        <v>50</v>
      </c>
      <c r="BO16" s="2" t="s">
        <v>1609</v>
      </c>
    </row>
    <row r="17" spans="1:75" ht="19.95" customHeight="1">
      <c r="A17" s="231"/>
      <c r="B17" s="229"/>
      <c r="C17" s="229"/>
      <c r="D17" s="229"/>
      <c r="E17" s="229"/>
      <c r="F17" s="229"/>
      <c r="G17" s="229"/>
      <c r="H17" s="229"/>
      <c r="I17" s="229"/>
      <c r="J17" s="229"/>
      <c r="K17" s="229"/>
      <c r="L17" s="229"/>
      <c r="M17" s="229"/>
      <c r="N17" s="230"/>
      <c r="O17" s="231"/>
      <c r="P17" s="229"/>
      <c r="Q17" s="229"/>
      <c r="R17" s="229"/>
      <c r="S17" s="229"/>
      <c r="T17" s="229"/>
      <c r="U17" s="229"/>
      <c r="V17" s="229"/>
      <c r="W17" s="229"/>
      <c r="X17" s="229"/>
      <c r="Y17" s="229"/>
      <c r="Z17" s="229"/>
      <c r="AA17" s="229"/>
      <c r="AB17" s="230"/>
      <c r="AC17" s="1"/>
      <c r="BL17" s="138" t="s">
        <v>1259</v>
      </c>
      <c r="BO17" s="2" t="s">
        <v>1613</v>
      </c>
    </row>
    <row r="18" spans="1:75" ht="19.95" customHeight="1">
      <c r="A18" s="231"/>
      <c r="B18" s="229"/>
      <c r="C18" s="229"/>
      <c r="D18" s="229"/>
      <c r="E18" s="229"/>
      <c r="F18" s="229"/>
      <c r="G18" s="229"/>
      <c r="H18" s="229"/>
      <c r="I18" s="229"/>
      <c r="J18" s="229"/>
      <c r="K18" s="229"/>
      <c r="L18" s="229"/>
      <c r="M18" s="229"/>
      <c r="N18" s="230"/>
      <c r="O18" s="231"/>
      <c r="P18" s="229"/>
      <c r="Q18" s="229"/>
      <c r="R18" s="229"/>
      <c r="S18" s="229"/>
      <c r="T18" s="229"/>
      <c r="U18" s="229"/>
      <c r="V18" s="229"/>
      <c r="W18" s="229"/>
      <c r="X18" s="229"/>
      <c r="Y18" s="229"/>
      <c r="Z18" s="229"/>
      <c r="AA18" s="229"/>
      <c r="AB18" s="230"/>
      <c r="AC18" s="1"/>
      <c r="BL18" s="138" t="s">
        <v>1257</v>
      </c>
      <c r="BO18" s="2" t="s">
        <v>1610</v>
      </c>
    </row>
    <row r="19" spans="1:75" ht="19.95" customHeight="1">
      <c r="A19" s="231"/>
      <c r="B19" s="229"/>
      <c r="C19" s="229"/>
      <c r="D19" s="229"/>
      <c r="E19" s="229"/>
      <c r="F19" s="229"/>
      <c r="G19" s="229"/>
      <c r="H19" s="229"/>
      <c r="I19" s="229"/>
      <c r="J19" s="229"/>
      <c r="K19" s="229"/>
      <c r="L19" s="229"/>
      <c r="M19" s="229"/>
      <c r="N19" s="230"/>
      <c r="O19" s="231"/>
      <c r="P19" s="229"/>
      <c r="Q19" s="229"/>
      <c r="R19" s="229"/>
      <c r="S19" s="229"/>
      <c r="T19" s="229"/>
      <c r="U19" s="229"/>
      <c r="V19" s="229"/>
      <c r="W19" s="229"/>
      <c r="X19" s="229"/>
      <c r="Y19" s="229"/>
      <c r="Z19" s="229"/>
      <c r="AA19" s="229"/>
      <c r="AB19" s="230"/>
      <c r="AC19" s="1"/>
      <c r="BL19" s="138" t="s">
        <v>1258</v>
      </c>
      <c r="BO19" s="2" t="s">
        <v>1611</v>
      </c>
    </row>
    <row r="20" spans="1:75" ht="19.95" customHeight="1">
      <c r="A20" s="231"/>
      <c r="B20" s="229"/>
      <c r="C20" s="229"/>
      <c r="D20" s="229"/>
      <c r="E20" s="229"/>
      <c r="F20" s="229"/>
      <c r="G20" s="229"/>
      <c r="H20" s="229"/>
      <c r="I20" s="229"/>
      <c r="J20" s="229"/>
      <c r="K20" s="229"/>
      <c r="L20" s="229"/>
      <c r="M20" s="229"/>
      <c r="N20" s="230"/>
      <c r="O20" s="231"/>
      <c r="P20" s="229"/>
      <c r="Q20" s="229"/>
      <c r="R20" s="229"/>
      <c r="S20" s="229"/>
      <c r="T20" s="229"/>
      <c r="U20" s="229"/>
      <c r="V20" s="229"/>
      <c r="W20" s="229"/>
      <c r="X20" s="229"/>
      <c r="Y20" s="229"/>
      <c r="Z20" s="229"/>
      <c r="AA20" s="229"/>
      <c r="AB20" s="230"/>
      <c r="AC20" s="1"/>
      <c r="BL20" s="138" t="s">
        <v>1260</v>
      </c>
    </row>
    <row r="21" spans="1:75" ht="19.95" customHeight="1">
      <c r="A21" s="231"/>
      <c r="B21" s="229"/>
      <c r="C21" s="229"/>
      <c r="D21" s="229"/>
      <c r="E21" s="229"/>
      <c r="F21" s="229"/>
      <c r="G21" s="229"/>
      <c r="H21" s="229"/>
      <c r="I21" s="229"/>
      <c r="J21" s="229"/>
      <c r="K21" s="229"/>
      <c r="L21" s="229"/>
      <c r="M21" s="229"/>
      <c r="N21" s="230"/>
      <c r="O21" s="231"/>
      <c r="P21" s="229"/>
      <c r="Q21" s="229"/>
      <c r="R21" s="229"/>
      <c r="S21" s="229"/>
      <c r="T21" s="229"/>
      <c r="U21" s="229"/>
      <c r="V21" s="229"/>
      <c r="W21" s="229"/>
      <c r="X21" s="229"/>
      <c r="Y21" s="229"/>
      <c r="Z21" s="229"/>
      <c r="AA21" s="229"/>
      <c r="AB21" s="230"/>
      <c r="AC21" s="1"/>
    </row>
    <row r="22" spans="1:75" ht="19.95" customHeight="1">
      <c r="A22" s="231"/>
      <c r="B22" s="229"/>
      <c r="C22" s="229"/>
      <c r="D22" s="229"/>
      <c r="E22" s="229"/>
      <c r="F22" s="229"/>
      <c r="G22" s="229"/>
      <c r="H22" s="229"/>
      <c r="I22" s="229"/>
      <c r="J22" s="229"/>
      <c r="K22" s="229"/>
      <c r="L22" s="229"/>
      <c r="M22" s="229"/>
      <c r="N22" s="230"/>
      <c r="O22" s="231"/>
      <c r="P22" s="229"/>
      <c r="Q22" s="229"/>
      <c r="R22" s="229"/>
      <c r="S22" s="229"/>
      <c r="T22" s="229"/>
      <c r="U22" s="229"/>
      <c r="V22" s="229"/>
      <c r="W22" s="229"/>
      <c r="X22" s="229"/>
      <c r="Y22" s="229"/>
      <c r="Z22" s="229"/>
      <c r="AA22" s="229"/>
      <c r="AB22" s="230"/>
      <c r="AC22" s="1"/>
      <c r="BO22" s="51" t="str">
        <f>BN5</f>
        <v>IMM</v>
      </c>
      <c r="BP22" s="51" t="str">
        <f>BN6</f>
        <v>CLI</v>
      </c>
      <c r="BQ22" s="51" t="str">
        <f>BN7</f>
        <v>GUN</v>
      </c>
      <c r="BR22" s="51" t="str">
        <f>BN8</f>
        <v>ABO</v>
      </c>
      <c r="BS22" s="51" t="str">
        <f>BN9</f>
        <v>HEA</v>
      </c>
      <c r="BT22" s="51" t="str">
        <f>BN10</f>
        <v>CRI</v>
      </c>
      <c r="BU22" s="51" t="str">
        <f>BN11</f>
        <v>ECO</v>
      </c>
      <c r="BV22" s="51" t="str">
        <f>BN12</f>
        <v>RAC</v>
      </c>
      <c r="BW22" s="49" t="s">
        <v>3</v>
      </c>
    </row>
    <row r="23" spans="1:75" ht="19.95" customHeight="1">
      <c r="A23" s="231"/>
      <c r="B23" s="229"/>
      <c r="C23" s="229"/>
      <c r="D23" s="229"/>
      <c r="E23" s="229"/>
      <c r="F23" s="229"/>
      <c r="G23" s="229"/>
      <c r="H23" s="229"/>
      <c r="I23" s="229"/>
      <c r="J23" s="229"/>
      <c r="K23" s="229"/>
      <c r="L23" s="229"/>
      <c r="M23" s="229"/>
      <c r="N23" s="230"/>
      <c r="O23" s="231"/>
      <c r="P23" s="229"/>
      <c r="Q23" s="229"/>
      <c r="R23" s="229"/>
      <c r="S23" s="229"/>
      <c r="T23" s="229"/>
      <c r="U23" s="229"/>
      <c r="V23" s="229"/>
      <c r="W23" s="229"/>
      <c r="X23" s="229"/>
      <c r="Y23" s="229"/>
      <c r="Z23" s="229"/>
      <c r="AA23" s="229"/>
      <c r="AB23" s="230"/>
      <c r="AC23" s="1"/>
      <c r="BL23" s="2" t="str">
        <f>IF($B$188=BP$5,BO23,IF($B$188=BP$6,BP23,IF($B$188=BP$7,BQ23,IF($B$188=BP$8,BR23,IF($B$188=BP$9,BS23,IF($B$188=BP$10,BT23,IF($B$188=BP$11,BU23,IF($B$188=BP$12,BV23,""))))))))</f>
        <v/>
      </c>
      <c r="BN23" s="50" t="s">
        <v>115</v>
      </c>
      <c r="BO23" s="2" t="s">
        <v>179</v>
      </c>
      <c r="BP23" s="2" t="s">
        <v>197</v>
      </c>
      <c r="BQ23" s="2" t="s">
        <v>207</v>
      </c>
      <c r="BR23" s="2" t="s">
        <v>217</v>
      </c>
      <c r="BS23" s="2" t="s">
        <v>226</v>
      </c>
      <c r="BT23" s="2" t="s">
        <v>236</v>
      </c>
      <c r="BU23" s="2" t="s">
        <v>246</v>
      </c>
      <c r="BV23" s="2" t="s">
        <v>255</v>
      </c>
      <c r="BW23" s="49" t="s">
        <v>3</v>
      </c>
    </row>
    <row r="24" spans="1:75" ht="19.95" customHeight="1">
      <c r="A24" s="231"/>
      <c r="B24" s="229"/>
      <c r="C24" s="229"/>
      <c r="D24" s="229"/>
      <c r="E24" s="229"/>
      <c r="F24" s="229"/>
      <c r="G24" s="229"/>
      <c r="H24" s="229"/>
      <c r="I24" s="229"/>
      <c r="J24" s="229"/>
      <c r="K24" s="229"/>
      <c r="L24" s="229"/>
      <c r="M24" s="229"/>
      <c r="N24" s="230"/>
      <c r="O24" s="231"/>
      <c r="P24" s="229"/>
      <c r="Q24" s="229"/>
      <c r="R24" s="229"/>
      <c r="S24" s="229"/>
      <c r="T24" s="229"/>
      <c r="U24" s="229"/>
      <c r="V24" s="229"/>
      <c r="W24" s="229"/>
      <c r="X24" s="229"/>
      <c r="Y24" s="229"/>
      <c r="Z24" s="229"/>
      <c r="AA24" s="229"/>
      <c r="AB24" s="230"/>
      <c r="AC24" s="1"/>
      <c r="BL24" s="2" t="str">
        <f>IF($B$188=BP$5,BO24,IF($B$188=BP$6,BP24,IF($B$188=BP$7,BQ24,IF($B$188=BP$8,BR24,IF($B$188=BP$9,BS24,IF($B$188=BP$10,BT24,IF($B$188=BP$11,BU24,IF($B$188=BP$12,BV24,""))))))))</f>
        <v/>
      </c>
      <c r="BN24" s="50" t="s">
        <v>117</v>
      </c>
      <c r="BO24" s="48" t="s">
        <v>180</v>
      </c>
      <c r="BP24" s="2" t="s">
        <v>198</v>
      </c>
      <c r="BQ24" s="2" t="s">
        <v>208</v>
      </c>
      <c r="BR24" s="2" t="s">
        <v>218</v>
      </c>
      <c r="BS24" s="2" t="s">
        <v>229</v>
      </c>
      <c r="BT24" s="2" t="s">
        <v>237</v>
      </c>
      <c r="BU24" s="2" t="s">
        <v>208</v>
      </c>
      <c r="BV24" s="2" t="s">
        <v>256</v>
      </c>
      <c r="BW24" s="49" t="s">
        <v>3</v>
      </c>
    </row>
    <row r="25" spans="1:75" ht="19.95" customHeight="1">
      <c r="A25" s="231"/>
      <c r="B25" s="229"/>
      <c r="C25" s="229"/>
      <c r="D25" s="229"/>
      <c r="E25" s="229"/>
      <c r="F25" s="229"/>
      <c r="G25" s="229"/>
      <c r="H25" s="229"/>
      <c r="I25" s="229"/>
      <c r="J25" s="229"/>
      <c r="K25" s="229"/>
      <c r="L25" s="229"/>
      <c r="M25" s="229"/>
      <c r="N25" s="230"/>
      <c r="O25" s="231"/>
      <c r="P25" s="229"/>
      <c r="Q25" s="229"/>
      <c r="R25" s="229"/>
      <c r="S25" s="229"/>
      <c r="T25" s="229"/>
      <c r="U25" s="229"/>
      <c r="V25" s="229"/>
      <c r="W25" s="229"/>
      <c r="X25" s="229"/>
      <c r="Y25" s="229"/>
      <c r="Z25" s="229"/>
      <c r="AA25" s="229"/>
      <c r="AB25" s="230"/>
      <c r="AC25" s="1"/>
      <c r="BL25" s="2" t="str">
        <f>IF($B$188=BP$5,BO25,IF($B$188=BP$6,BP25,IF($B$188=BP$7,BQ25,IF($B$188=BP$8,BR25,IF($B$188=BP$9,BS25,IF($B$188=BP$10,BT25,IF($B$188=BP$11,BU25,IF($B$188=BP$12,BV25,""))))))))</f>
        <v/>
      </c>
      <c r="BN25" s="50" t="s">
        <v>118</v>
      </c>
      <c r="BO25" s="2" t="s">
        <v>181</v>
      </c>
      <c r="BP25" s="2" t="s">
        <v>199</v>
      </c>
      <c r="BQ25" s="2" t="s">
        <v>209</v>
      </c>
      <c r="BR25" s="2" t="s">
        <v>219</v>
      </c>
      <c r="BS25" s="2" t="s">
        <v>227</v>
      </c>
      <c r="BT25" s="2" t="s">
        <v>1276</v>
      </c>
      <c r="BU25" s="2" t="s">
        <v>247</v>
      </c>
      <c r="BV25" s="2" t="s">
        <v>257</v>
      </c>
      <c r="BW25" s="49" t="s">
        <v>3</v>
      </c>
    </row>
    <row r="26" spans="1:75" ht="19.95" customHeight="1">
      <c r="A26" s="231"/>
      <c r="B26" s="229"/>
      <c r="C26" s="229"/>
      <c r="D26" s="229"/>
      <c r="E26" s="229"/>
      <c r="F26" s="229"/>
      <c r="G26" s="229"/>
      <c r="H26" s="229"/>
      <c r="I26" s="229"/>
      <c r="J26" s="229"/>
      <c r="K26" s="229"/>
      <c r="L26" s="229"/>
      <c r="M26" s="229"/>
      <c r="N26" s="230"/>
      <c r="O26" s="231"/>
      <c r="P26" s="229"/>
      <c r="Q26" s="229"/>
      <c r="R26" s="229"/>
      <c r="S26" s="229"/>
      <c r="T26" s="229"/>
      <c r="U26" s="229"/>
      <c r="V26" s="229"/>
      <c r="W26" s="229"/>
      <c r="X26" s="229"/>
      <c r="Y26" s="229"/>
      <c r="Z26" s="229"/>
      <c r="AA26" s="229"/>
      <c r="AB26" s="230"/>
      <c r="AC26" s="1"/>
      <c r="BL26" s="2" t="str">
        <f>IF($B$188=BP$5,BO26,IF($B$188=BP$6,BP26,IF($B$188=BP$7,BQ26,IF($B$188=BP$8,BR26,IF($B$188=BP$9,BS26,IF($B$188=BP$10,BT26,IF($B$188=BP$11,BU26,IF($B$188=BP$12,BV26,""))))))))</f>
        <v/>
      </c>
      <c r="BN26" s="50" t="s">
        <v>116</v>
      </c>
      <c r="BO26" s="2" t="s">
        <v>182</v>
      </c>
      <c r="BP26" s="2" t="s">
        <v>200</v>
      </c>
      <c r="BQ26" s="2" t="s">
        <v>210</v>
      </c>
      <c r="BR26" s="2" t="s">
        <v>220</v>
      </c>
      <c r="BS26" s="2" t="s">
        <v>228</v>
      </c>
      <c r="BT26" s="2" t="s">
        <v>239</v>
      </c>
      <c r="BU26" s="2" t="s">
        <v>248</v>
      </c>
      <c r="BV26" s="2" t="s">
        <v>258</v>
      </c>
    </row>
    <row r="27" spans="1:75" ht="19.95" customHeight="1">
      <c r="A27" s="231"/>
      <c r="B27" s="229"/>
      <c r="C27" s="229"/>
      <c r="D27" s="229"/>
      <c r="E27" s="229"/>
      <c r="F27" s="229"/>
      <c r="G27" s="229"/>
      <c r="H27" s="229"/>
      <c r="I27" s="229"/>
      <c r="J27" s="229"/>
      <c r="K27" s="229"/>
      <c r="L27" s="229"/>
      <c r="M27" s="229"/>
      <c r="N27" s="230"/>
      <c r="O27" s="231"/>
      <c r="P27" s="229"/>
      <c r="Q27" s="229"/>
      <c r="R27" s="229"/>
      <c r="S27" s="229"/>
      <c r="T27" s="229"/>
      <c r="U27" s="229"/>
      <c r="V27" s="229"/>
      <c r="W27" s="229"/>
      <c r="X27" s="229"/>
      <c r="Y27" s="229"/>
      <c r="Z27" s="229"/>
      <c r="AA27" s="229"/>
      <c r="AB27" s="230"/>
      <c r="AC27" s="1"/>
    </row>
    <row r="28" spans="1:75" ht="19.95" customHeight="1">
      <c r="A28" s="231"/>
      <c r="B28" s="229"/>
      <c r="C28" s="229"/>
      <c r="D28" s="229"/>
      <c r="E28" s="229"/>
      <c r="F28" s="229"/>
      <c r="G28" s="229"/>
      <c r="H28" s="229"/>
      <c r="I28" s="229"/>
      <c r="J28" s="229"/>
      <c r="K28" s="229"/>
      <c r="L28" s="229"/>
      <c r="M28" s="229"/>
      <c r="N28" s="230"/>
      <c r="O28" s="231"/>
      <c r="P28" s="229"/>
      <c r="Q28" s="229"/>
      <c r="R28" s="229"/>
      <c r="S28" s="229"/>
      <c r="T28" s="229"/>
      <c r="U28" s="229"/>
      <c r="V28" s="229"/>
      <c r="W28" s="229"/>
      <c r="X28" s="229"/>
      <c r="Y28" s="229"/>
      <c r="Z28" s="229"/>
      <c r="AA28" s="229"/>
      <c r="AB28" s="230"/>
      <c r="AC28" s="1"/>
    </row>
    <row r="29" spans="1:75" ht="19.95" customHeight="1">
      <c r="A29" s="231"/>
      <c r="B29" s="229"/>
      <c r="C29" s="229"/>
      <c r="D29" s="229"/>
      <c r="E29" s="229"/>
      <c r="F29" s="229"/>
      <c r="G29" s="229"/>
      <c r="H29" s="229"/>
      <c r="I29" s="229"/>
      <c r="J29" s="229"/>
      <c r="K29" s="229"/>
      <c r="L29" s="229"/>
      <c r="M29" s="229"/>
      <c r="N29" s="230"/>
      <c r="O29" s="231"/>
      <c r="P29" s="229"/>
      <c r="Q29" s="229"/>
      <c r="R29" s="229"/>
      <c r="S29" s="229"/>
      <c r="T29" s="229"/>
      <c r="U29" s="229"/>
      <c r="V29" s="229"/>
      <c r="W29" s="229"/>
      <c r="X29" s="229"/>
      <c r="Y29" s="229"/>
      <c r="Z29" s="229"/>
      <c r="AA29" s="229"/>
      <c r="AB29" s="230"/>
      <c r="AC29" s="1"/>
    </row>
    <row r="30" spans="1:75" ht="19.95" customHeight="1">
      <c r="A30" s="231"/>
      <c r="B30" s="229"/>
      <c r="C30" s="229"/>
      <c r="D30" s="229"/>
      <c r="E30" s="229"/>
      <c r="F30" s="229"/>
      <c r="G30" s="229"/>
      <c r="H30" s="229"/>
      <c r="I30" s="229"/>
      <c r="J30" s="229"/>
      <c r="K30" s="229"/>
      <c r="L30" s="229"/>
      <c r="M30" s="229"/>
      <c r="N30" s="230"/>
      <c r="O30" s="231"/>
      <c r="P30" s="229"/>
      <c r="Q30" s="229"/>
      <c r="R30" s="229"/>
      <c r="S30" s="229"/>
      <c r="T30" s="229"/>
      <c r="U30" s="229"/>
      <c r="V30" s="229"/>
      <c r="W30" s="229"/>
      <c r="X30" s="229"/>
      <c r="Y30" s="229"/>
      <c r="Z30" s="229"/>
      <c r="AA30" s="229"/>
      <c r="AB30" s="230"/>
      <c r="AC30" s="1"/>
    </row>
    <row r="31" spans="1:75" ht="19.95" customHeight="1">
      <c r="A31" s="231"/>
      <c r="B31" s="229"/>
      <c r="C31" s="229"/>
      <c r="D31" s="229"/>
      <c r="E31" s="229"/>
      <c r="F31" s="229"/>
      <c r="G31" s="229"/>
      <c r="H31" s="229"/>
      <c r="I31" s="229"/>
      <c r="J31" s="229"/>
      <c r="K31" s="229"/>
      <c r="L31" s="229"/>
      <c r="M31" s="229"/>
      <c r="N31" s="230"/>
      <c r="O31" s="231"/>
      <c r="P31" s="229"/>
      <c r="Q31" s="229"/>
      <c r="R31" s="229"/>
      <c r="S31" s="229"/>
      <c r="T31" s="229"/>
      <c r="U31" s="229"/>
      <c r="V31" s="229"/>
      <c r="W31" s="229"/>
      <c r="X31" s="229"/>
      <c r="Y31" s="229"/>
      <c r="Z31" s="229"/>
      <c r="AA31" s="229"/>
      <c r="AB31" s="230"/>
      <c r="AC31" s="1"/>
    </row>
    <row r="32" spans="1:75" ht="19.95" customHeight="1">
      <c r="A32" s="231"/>
      <c r="B32" s="229"/>
      <c r="C32" s="229"/>
      <c r="D32" s="229"/>
      <c r="E32" s="229"/>
      <c r="F32" s="229"/>
      <c r="G32" s="229"/>
      <c r="H32" s="229"/>
      <c r="I32" s="229"/>
      <c r="J32" s="229"/>
      <c r="K32" s="229"/>
      <c r="L32" s="229"/>
      <c r="M32" s="229"/>
      <c r="N32" s="230"/>
      <c r="O32" s="231"/>
      <c r="P32" s="229"/>
      <c r="Q32" s="229"/>
      <c r="R32" s="229"/>
      <c r="S32" s="229"/>
      <c r="T32" s="229"/>
      <c r="U32" s="229"/>
      <c r="V32" s="229"/>
      <c r="W32" s="229"/>
      <c r="X32" s="229"/>
      <c r="Y32" s="229"/>
      <c r="Z32" s="229"/>
      <c r="AA32" s="229"/>
      <c r="AB32" s="230"/>
      <c r="AC32" s="1"/>
    </row>
    <row r="33" spans="1:29" ht="19.95" customHeight="1">
      <c r="A33" s="231"/>
      <c r="B33" s="229"/>
      <c r="C33" s="229"/>
      <c r="D33" s="229"/>
      <c r="E33" s="229"/>
      <c r="F33" s="229"/>
      <c r="G33" s="229"/>
      <c r="H33" s="229"/>
      <c r="I33" s="229"/>
      <c r="J33" s="229"/>
      <c r="K33" s="229"/>
      <c r="L33" s="229"/>
      <c r="M33" s="229"/>
      <c r="N33" s="230"/>
      <c r="O33" s="231"/>
      <c r="P33" s="229"/>
      <c r="Q33" s="229"/>
      <c r="R33" s="229"/>
      <c r="S33" s="229"/>
      <c r="T33" s="229"/>
      <c r="U33" s="229"/>
      <c r="V33" s="229"/>
      <c r="W33" s="229"/>
      <c r="X33" s="229"/>
      <c r="Y33" s="229"/>
      <c r="Z33" s="229"/>
      <c r="AA33" s="229"/>
      <c r="AB33" s="230"/>
      <c r="AC33" s="1"/>
    </row>
    <row r="34" spans="1:29" ht="19.95" customHeight="1">
      <c r="A34" s="231"/>
      <c r="B34" s="229"/>
      <c r="C34" s="229"/>
      <c r="D34" s="229"/>
      <c r="E34" s="229"/>
      <c r="F34" s="229"/>
      <c r="G34" s="229"/>
      <c r="H34" s="229"/>
      <c r="I34" s="229"/>
      <c r="J34" s="229"/>
      <c r="K34" s="229"/>
      <c r="L34" s="229"/>
      <c r="M34" s="229"/>
      <c r="N34" s="230"/>
      <c r="O34" s="231"/>
      <c r="P34" s="229"/>
      <c r="Q34" s="229"/>
      <c r="R34" s="229"/>
      <c r="S34" s="229"/>
      <c r="T34" s="229"/>
      <c r="U34" s="229"/>
      <c r="V34" s="229"/>
      <c r="W34" s="229"/>
      <c r="X34" s="229"/>
      <c r="Y34" s="229"/>
      <c r="Z34" s="229"/>
      <c r="AA34" s="229"/>
      <c r="AB34" s="230"/>
      <c r="AC34" s="1"/>
    </row>
    <row r="35" spans="1:29">
      <c r="A35" s="231"/>
      <c r="B35" s="229"/>
      <c r="C35" s="229"/>
      <c r="D35" s="229"/>
      <c r="E35" s="229"/>
      <c r="F35" s="229"/>
      <c r="G35" s="229"/>
      <c r="H35" s="229"/>
      <c r="I35" s="229"/>
      <c r="J35" s="229"/>
      <c r="K35" s="229"/>
      <c r="L35" s="229"/>
      <c r="M35" s="229"/>
      <c r="N35" s="230"/>
      <c r="O35" s="231"/>
      <c r="P35" s="229"/>
      <c r="Q35" s="229"/>
      <c r="R35" s="229"/>
      <c r="S35" s="229"/>
      <c r="T35" s="229"/>
      <c r="U35" s="229"/>
      <c r="V35" s="229"/>
      <c r="W35" s="229"/>
      <c r="X35" s="229"/>
      <c r="Y35" s="229"/>
      <c r="Z35" s="229"/>
      <c r="AA35" s="229"/>
      <c r="AB35" s="230"/>
      <c r="AC35" s="1"/>
    </row>
    <row r="36" spans="1:29">
      <c r="A36" s="250"/>
      <c r="B36" s="251"/>
      <c r="C36" s="251"/>
      <c r="D36" s="251"/>
      <c r="E36" s="251"/>
      <c r="F36" s="251"/>
      <c r="G36" s="251"/>
      <c r="H36" s="251"/>
      <c r="I36" s="251"/>
      <c r="J36" s="251"/>
      <c r="K36" s="251"/>
      <c r="L36" s="251"/>
      <c r="M36" s="251"/>
      <c r="N36" s="252"/>
      <c r="O36" s="250"/>
      <c r="P36" s="251"/>
      <c r="Q36" s="251"/>
      <c r="R36" s="251"/>
      <c r="S36" s="251"/>
      <c r="T36" s="251"/>
      <c r="U36" s="251"/>
      <c r="V36" s="251"/>
      <c r="W36" s="251"/>
      <c r="X36" s="251"/>
      <c r="Y36" s="251"/>
      <c r="Z36" s="251"/>
      <c r="AA36" s="251"/>
      <c r="AB36" s="252"/>
      <c r="AC36" s="1"/>
    </row>
    <row r="37" spans="1:29" ht="30" customHeight="1">
      <c r="A37" s="282" t="s">
        <v>1158</v>
      </c>
      <c r="B37" s="855" t="s">
        <v>1238</v>
      </c>
      <c r="C37" s="855"/>
      <c r="D37" s="855"/>
      <c r="E37" s="855"/>
      <c r="F37" s="855"/>
      <c r="G37" s="855"/>
      <c r="H37" s="855"/>
      <c r="I37" s="855"/>
      <c r="J37" s="855"/>
      <c r="K37" s="855"/>
      <c r="L37" s="855"/>
      <c r="M37" s="246"/>
      <c r="N37" s="284"/>
      <c r="O37" s="282"/>
      <c r="P37" s="855" t="s">
        <v>1393</v>
      </c>
      <c r="Q37" s="855"/>
      <c r="R37" s="855"/>
      <c r="S37" s="855"/>
      <c r="T37" s="855"/>
      <c r="U37" s="855"/>
      <c r="V37" s="855"/>
      <c r="W37" s="855"/>
      <c r="X37" s="855"/>
      <c r="Y37" s="246"/>
      <c r="Z37" s="246"/>
      <c r="AA37" s="246"/>
      <c r="AB37" s="284" t="s">
        <v>1159</v>
      </c>
      <c r="AC37" s="1"/>
    </row>
    <row r="38" spans="1:29">
      <c r="A38" s="241"/>
      <c r="B38" s="25"/>
      <c r="C38" s="25"/>
      <c r="D38" s="25"/>
      <c r="E38" s="25"/>
      <c r="F38" s="25"/>
      <c r="G38" s="25"/>
      <c r="H38" s="25"/>
      <c r="I38" s="25"/>
      <c r="J38" s="25"/>
      <c r="K38" s="25"/>
      <c r="L38" s="25"/>
      <c r="M38" s="25"/>
      <c r="N38" s="242"/>
      <c r="O38" s="241"/>
      <c r="P38" s="25"/>
      <c r="Q38" s="25"/>
      <c r="R38" s="25"/>
      <c r="S38" s="25"/>
      <c r="T38" s="25"/>
      <c r="U38" s="25"/>
      <c r="V38" s="25"/>
      <c r="W38" s="25"/>
      <c r="X38" s="25"/>
      <c r="Y38" s="25"/>
      <c r="Z38" s="25"/>
      <c r="AA38" s="25"/>
      <c r="AB38" s="242"/>
      <c r="AC38" s="1"/>
    </row>
    <row r="39" spans="1:29">
      <c r="A39" s="241"/>
      <c r="B39" s="25"/>
      <c r="C39" s="25"/>
      <c r="D39" s="25"/>
      <c r="E39" s="25"/>
      <c r="F39" s="25"/>
      <c r="G39" s="25"/>
      <c r="H39" s="25"/>
      <c r="I39" s="25"/>
      <c r="J39" s="25"/>
      <c r="K39" s="25"/>
      <c r="L39" s="25"/>
      <c r="M39" s="25"/>
      <c r="N39" s="242"/>
      <c r="O39" s="241"/>
      <c r="P39" s="25"/>
      <c r="Q39" s="25"/>
      <c r="R39" s="25"/>
      <c r="S39" s="25"/>
      <c r="T39" s="25"/>
      <c r="U39" s="25"/>
      <c r="V39" s="25"/>
      <c r="W39" s="25"/>
      <c r="X39" s="25"/>
      <c r="Y39" s="25"/>
      <c r="Z39" s="25"/>
      <c r="AA39" s="25"/>
      <c r="AB39" s="242"/>
      <c r="AC39" s="1"/>
    </row>
    <row r="40" spans="1:29" ht="19.95" customHeight="1">
      <c r="A40" s="241"/>
      <c r="B40" s="25"/>
      <c r="C40" s="25"/>
      <c r="D40" s="25"/>
      <c r="E40" s="25"/>
      <c r="F40" s="25"/>
      <c r="G40" s="25"/>
      <c r="H40" s="25"/>
      <c r="I40" s="25"/>
      <c r="J40" s="25"/>
      <c r="K40" s="25"/>
      <c r="L40" s="25"/>
      <c r="M40" s="25"/>
      <c r="N40" s="242"/>
      <c r="O40" s="241"/>
      <c r="P40" s="25"/>
      <c r="Q40" s="25"/>
      <c r="R40" s="25"/>
      <c r="S40" s="25"/>
      <c r="T40" s="25"/>
      <c r="U40" s="25"/>
      <c r="V40" s="25"/>
      <c r="W40" s="25"/>
      <c r="X40" s="25"/>
      <c r="Y40" s="25"/>
      <c r="Z40" s="25"/>
      <c r="AA40" s="25"/>
      <c r="AB40" s="242"/>
      <c r="AC40" s="1"/>
    </row>
    <row r="41" spans="1:29" ht="19.95" customHeight="1">
      <c r="A41" s="241"/>
      <c r="B41" s="25"/>
      <c r="C41" s="25"/>
      <c r="D41" s="25"/>
      <c r="E41" s="25"/>
      <c r="F41" s="25"/>
      <c r="G41" s="25"/>
      <c r="H41" s="25"/>
      <c r="I41" s="25"/>
      <c r="J41" s="25"/>
      <c r="K41" s="25"/>
      <c r="L41" s="25"/>
      <c r="M41" s="25"/>
      <c r="N41" s="242"/>
      <c r="O41" s="241"/>
      <c r="P41" s="25"/>
      <c r="Q41" s="25"/>
      <c r="R41" s="25"/>
      <c r="S41" s="25"/>
      <c r="T41" s="25"/>
      <c r="U41" s="25"/>
      <c r="V41" s="25"/>
      <c r="W41" s="25"/>
      <c r="X41" s="25"/>
      <c r="Y41" s="25"/>
      <c r="Z41" s="25"/>
      <c r="AA41" s="25"/>
      <c r="AB41" s="242"/>
      <c r="AC41" s="1"/>
    </row>
    <row r="42" spans="1:29" ht="19.95" customHeight="1">
      <c r="A42" s="241"/>
      <c r="B42" s="25"/>
      <c r="C42" s="25"/>
      <c r="D42" s="25"/>
      <c r="E42" s="25"/>
      <c r="F42" s="25"/>
      <c r="G42" s="25"/>
      <c r="H42" s="25"/>
      <c r="I42" s="25"/>
      <c r="J42" s="25"/>
      <c r="K42" s="25"/>
      <c r="L42" s="25"/>
      <c r="M42" s="25"/>
      <c r="N42" s="242"/>
      <c r="O42" s="241"/>
      <c r="P42" s="25"/>
      <c r="Q42" s="25"/>
      <c r="R42" s="25"/>
      <c r="S42" s="25"/>
      <c r="T42" s="25"/>
      <c r="U42" s="25"/>
      <c r="V42" s="25"/>
      <c r="W42" s="25"/>
      <c r="X42" s="25"/>
      <c r="Y42" s="25"/>
      <c r="Z42" s="25"/>
      <c r="AA42" s="25"/>
      <c r="AB42" s="242"/>
      <c r="AC42" s="1"/>
    </row>
    <row r="43" spans="1:29" ht="19.95" customHeight="1">
      <c r="A43" s="241"/>
      <c r="B43" s="25"/>
      <c r="C43" s="25"/>
      <c r="D43" s="25"/>
      <c r="E43" s="25"/>
      <c r="F43" s="25"/>
      <c r="G43" s="25"/>
      <c r="H43" s="25"/>
      <c r="I43" s="25"/>
      <c r="J43" s="25"/>
      <c r="K43" s="25"/>
      <c r="L43" s="25"/>
      <c r="M43" s="25"/>
      <c r="N43" s="242"/>
      <c r="O43" s="241"/>
      <c r="P43" s="25"/>
      <c r="Q43" s="25"/>
      <c r="R43" s="25"/>
      <c r="S43" s="25"/>
      <c r="T43" s="25"/>
      <c r="U43" s="25"/>
      <c r="V43" s="25"/>
      <c r="W43" s="25"/>
      <c r="X43" s="25"/>
      <c r="Y43" s="25"/>
      <c r="Z43" s="25"/>
      <c r="AA43" s="25"/>
      <c r="AB43" s="242"/>
      <c r="AC43" s="1"/>
    </row>
    <row r="44" spans="1:29" ht="19.95" customHeight="1">
      <c r="A44" s="241"/>
      <c r="B44" s="25"/>
      <c r="C44" s="25"/>
      <c r="D44" s="25"/>
      <c r="E44" s="25"/>
      <c r="F44" s="25"/>
      <c r="G44" s="25"/>
      <c r="H44" s="25"/>
      <c r="I44" s="25"/>
      <c r="J44" s="25"/>
      <c r="K44" s="25"/>
      <c r="L44" s="25"/>
      <c r="M44" s="25"/>
      <c r="N44" s="242"/>
      <c r="O44" s="241"/>
      <c r="P44" s="25"/>
      <c r="Q44" s="25"/>
      <c r="R44" s="25"/>
      <c r="S44" s="25"/>
      <c r="T44" s="25"/>
      <c r="U44" s="25"/>
      <c r="V44" s="25"/>
      <c r="W44" s="25"/>
      <c r="X44" s="25"/>
      <c r="Y44" s="25"/>
      <c r="Z44" s="25"/>
      <c r="AA44" s="25"/>
      <c r="AB44" s="242"/>
      <c r="AC44" s="1"/>
    </row>
    <row r="45" spans="1:29" ht="19.95" customHeight="1">
      <c r="A45" s="241"/>
      <c r="B45" s="25"/>
      <c r="C45" s="25"/>
      <c r="D45" s="25"/>
      <c r="E45" s="25"/>
      <c r="F45" s="25"/>
      <c r="G45" s="25"/>
      <c r="H45" s="25"/>
      <c r="I45" s="25"/>
      <c r="J45" s="25"/>
      <c r="K45" s="25"/>
      <c r="L45" s="25"/>
      <c r="M45" s="25"/>
      <c r="N45" s="242"/>
      <c r="O45" s="241"/>
      <c r="P45" s="25"/>
      <c r="Q45" s="25"/>
      <c r="R45" s="25"/>
      <c r="S45" s="25"/>
      <c r="T45" s="25"/>
      <c r="U45" s="25"/>
      <c r="V45" s="25"/>
      <c r="W45" s="25"/>
      <c r="X45" s="25"/>
      <c r="Y45" s="25"/>
      <c r="Z45" s="25"/>
      <c r="AA45" s="25"/>
      <c r="AB45" s="242"/>
      <c r="AC45" s="1"/>
    </row>
    <row r="46" spans="1:29" ht="19.95" customHeight="1">
      <c r="A46" s="241"/>
      <c r="B46" s="25"/>
      <c r="C46" s="25"/>
      <c r="D46" s="25"/>
      <c r="E46" s="25"/>
      <c r="F46" s="25"/>
      <c r="G46" s="25"/>
      <c r="H46" s="25"/>
      <c r="I46" s="25"/>
      <c r="J46" s="25"/>
      <c r="K46" s="25"/>
      <c r="L46" s="25"/>
      <c r="M46" s="25"/>
      <c r="N46" s="242"/>
      <c r="O46" s="241"/>
      <c r="P46" s="25"/>
      <c r="Q46" s="25"/>
      <c r="R46" s="25"/>
      <c r="S46" s="25"/>
      <c r="T46" s="25"/>
      <c r="U46" s="25"/>
      <c r="V46" s="25"/>
      <c r="W46" s="25"/>
      <c r="X46" s="25"/>
      <c r="Y46" s="25"/>
      <c r="Z46" s="25"/>
      <c r="AA46" s="25"/>
      <c r="AB46" s="242"/>
      <c r="AC46" s="1"/>
    </row>
    <row r="47" spans="1:29" ht="19.95" customHeight="1">
      <c r="A47" s="241"/>
      <c r="B47" s="25"/>
      <c r="C47" s="25"/>
      <c r="D47" s="25"/>
      <c r="E47" s="25"/>
      <c r="F47" s="25"/>
      <c r="G47" s="25"/>
      <c r="H47" s="25"/>
      <c r="I47" s="25"/>
      <c r="J47" s="25"/>
      <c r="K47" s="25"/>
      <c r="L47" s="25"/>
      <c r="M47" s="25"/>
      <c r="N47" s="242"/>
      <c r="O47" s="241"/>
      <c r="P47" s="25"/>
      <c r="Q47" s="25"/>
      <c r="R47" s="25"/>
      <c r="S47" s="25"/>
      <c r="T47" s="25"/>
      <c r="U47" s="25"/>
      <c r="V47" s="25"/>
      <c r="W47" s="25"/>
      <c r="X47" s="25"/>
      <c r="Y47" s="25"/>
      <c r="Z47" s="25"/>
      <c r="AA47" s="25"/>
      <c r="AB47" s="242"/>
      <c r="AC47" s="1"/>
    </row>
    <row r="48" spans="1:29" ht="19.95" customHeight="1">
      <c r="A48" s="241"/>
      <c r="B48" s="25"/>
      <c r="C48" s="25"/>
      <c r="D48" s="25"/>
      <c r="E48" s="25"/>
      <c r="F48" s="25"/>
      <c r="G48" s="25"/>
      <c r="H48" s="25"/>
      <c r="I48" s="25"/>
      <c r="J48" s="25"/>
      <c r="K48" s="25"/>
      <c r="L48" s="25"/>
      <c r="M48" s="25"/>
      <c r="N48" s="242"/>
      <c r="O48" s="241"/>
      <c r="P48" s="25"/>
      <c r="Q48" s="25"/>
      <c r="R48" s="25"/>
      <c r="S48" s="25"/>
      <c r="T48" s="25"/>
      <c r="U48" s="25"/>
      <c r="V48" s="25"/>
      <c r="W48" s="25"/>
      <c r="X48" s="25"/>
      <c r="Y48" s="25"/>
      <c r="Z48" s="25"/>
      <c r="AA48" s="25"/>
      <c r="AB48" s="242"/>
      <c r="AC48" s="1"/>
    </row>
    <row r="49" spans="1:29" ht="19.95" customHeight="1">
      <c r="A49" s="241"/>
      <c r="B49" s="25"/>
      <c r="C49" s="25"/>
      <c r="D49" s="25"/>
      <c r="E49" s="25"/>
      <c r="F49" s="25"/>
      <c r="G49" s="25"/>
      <c r="H49" s="25"/>
      <c r="I49" s="25"/>
      <c r="J49" s="25"/>
      <c r="K49" s="25"/>
      <c r="L49" s="25"/>
      <c r="M49" s="25"/>
      <c r="N49" s="242"/>
      <c r="O49" s="241"/>
      <c r="P49" s="25"/>
      <c r="Q49" s="25"/>
      <c r="R49" s="25"/>
      <c r="S49" s="25"/>
      <c r="T49" s="25"/>
      <c r="U49" s="25"/>
      <c r="V49" s="25"/>
      <c r="W49" s="25"/>
      <c r="X49" s="25"/>
      <c r="Y49" s="25"/>
      <c r="Z49" s="25"/>
      <c r="AA49" s="25"/>
      <c r="AB49" s="242"/>
      <c r="AC49" s="1"/>
    </row>
    <row r="50" spans="1:29" ht="19.95" customHeight="1">
      <c r="A50" s="241"/>
      <c r="B50" s="25"/>
      <c r="C50" s="25"/>
      <c r="D50" s="25"/>
      <c r="E50" s="25"/>
      <c r="F50" s="25"/>
      <c r="G50" s="25"/>
      <c r="H50" s="25"/>
      <c r="I50" s="25"/>
      <c r="J50" s="25"/>
      <c r="K50" s="25"/>
      <c r="L50" s="25"/>
      <c r="M50" s="25"/>
      <c r="N50" s="242"/>
      <c r="O50" s="241"/>
      <c r="P50" s="25"/>
      <c r="Q50" s="25"/>
      <c r="R50" s="25"/>
      <c r="S50" s="25"/>
      <c r="T50" s="25"/>
      <c r="U50" s="25"/>
      <c r="V50" s="25"/>
      <c r="W50" s="25"/>
      <c r="X50" s="25"/>
      <c r="Y50" s="25"/>
      <c r="Z50" s="25"/>
      <c r="AA50" s="25"/>
      <c r="AB50" s="242"/>
      <c r="AC50" s="1"/>
    </row>
    <row r="51" spans="1:29" ht="19.95" customHeight="1">
      <c r="A51" s="241"/>
      <c r="B51" s="25"/>
      <c r="C51" s="25"/>
      <c r="D51" s="25"/>
      <c r="E51" s="25"/>
      <c r="F51" s="25"/>
      <c r="G51" s="25"/>
      <c r="H51" s="25"/>
      <c r="I51" s="25"/>
      <c r="J51" s="25"/>
      <c r="K51" s="25"/>
      <c r="L51" s="25"/>
      <c r="M51" s="25"/>
      <c r="N51" s="242"/>
      <c r="O51" s="241"/>
      <c r="P51" s="25"/>
      <c r="Q51" s="25"/>
      <c r="R51" s="25"/>
      <c r="S51" s="25"/>
      <c r="T51" s="25"/>
      <c r="U51" s="25"/>
      <c r="V51" s="25"/>
      <c r="W51" s="25"/>
      <c r="X51" s="25"/>
      <c r="Y51" s="25"/>
      <c r="Z51" s="25"/>
      <c r="AA51" s="25"/>
      <c r="AB51" s="242"/>
      <c r="AC51" s="1"/>
    </row>
    <row r="52" spans="1:29" ht="19.95" customHeight="1">
      <c r="A52" s="241"/>
      <c r="B52" s="25"/>
      <c r="C52" s="25"/>
      <c r="D52" s="25"/>
      <c r="E52" s="25"/>
      <c r="F52" s="25"/>
      <c r="G52" s="25"/>
      <c r="H52" s="25"/>
      <c r="I52" s="25"/>
      <c r="J52" s="25"/>
      <c r="K52" s="25"/>
      <c r="L52" s="25"/>
      <c r="M52" s="25"/>
      <c r="N52" s="242"/>
      <c r="O52" s="241"/>
      <c r="P52" s="25"/>
      <c r="Q52" s="25"/>
      <c r="R52" s="25"/>
      <c r="S52" s="25"/>
      <c r="T52" s="25"/>
      <c r="U52" s="25"/>
      <c r="V52" s="25"/>
      <c r="W52" s="25"/>
      <c r="X52" s="25"/>
      <c r="Y52" s="25"/>
      <c r="Z52" s="25"/>
      <c r="AA52" s="25"/>
      <c r="AB52" s="242"/>
      <c r="AC52" s="1"/>
    </row>
    <row r="53" spans="1:29" ht="19.95" customHeight="1">
      <c r="A53" s="241"/>
      <c r="B53" s="25"/>
      <c r="C53" s="25"/>
      <c r="D53" s="25"/>
      <c r="E53" s="25"/>
      <c r="F53" s="25"/>
      <c r="G53" s="25"/>
      <c r="H53" s="25"/>
      <c r="I53" s="25"/>
      <c r="J53" s="25"/>
      <c r="K53" s="25"/>
      <c r="L53" s="25"/>
      <c r="M53" s="25"/>
      <c r="N53" s="242"/>
      <c r="O53" s="241"/>
      <c r="P53" s="25"/>
      <c r="Q53" s="25"/>
      <c r="R53" s="25"/>
      <c r="S53" s="25"/>
      <c r="T53" s="25"/>
      <c r="U53" s="25"/>
      <c r="V53" s="25"/>
      <c r="W53" s="25"/>
      <c r="X53" s="25"/>
      <c r="Y53" s="25"/>
      <c r="Z53" s="25"/>
      <c r="AA53" s="25"/>
      <c r="AB53" s="242"/>
      <c r="AC53" s="1"/>
    </row>
    <row r="54" spans="1:29" ht="19.95" customHeight="1">
      <c r="A54" s="241"/>
      <c r="B54" s="25"/>
      <c r="C54" s="25"/>
      <c r="D54" s="25"/>
      <c r="E54" s="25"/>
      <c r="F54" s="25"/>
      <c r="G54" s="25"/>
      <c r="H54" s="25"/>
      <c r="I54" s="25"/>
      <c r="J54" s="25"/>
      <c r="K54" s="25"/>
      <c r="L54" s="25"/>
      <c r="M54" s="25"/>
      <c r="N54" s="242"/>
      <c r="O54" s="241"/>
      <c r="P54" s="25"/>
      <c r="Q54" s="25"/>
      <c r="R54" s="25"/>
      <c r="S54" s="25"/>
      <c r="T54" s="25"/>
      <c r="U54" s="25"/>
      <c r="V54" s="25"/>
      <c r="W54" s="25"/>
      <c r="X54" s="25"/>
      <c r="Y54" s="25"/>
      <c r="Z54" s="25"/>
      <c r="AA54" s="25"/>
      <c r="AB54" s="242"/>
      <c r="AC54" s="1"/>
    </row>
    <row r="55" spans="1:29" ht="19.95" customHeight="1">
      <c r="A55" s="241"/>
      <c r="B55" s="25"/>
      <c r="C55" s="25"/>
      <c r="D55" s="25"/>
      <c r="E55" s="25"/>
      <c r="F55" s="25"/>
      <c r="G55" s="25"/>
      <c r="H55" s="25"/>
      <c r="I55" s="25"/>
      <c r="J55" s="25"/>
      <c r="K55" s="25"/>
      <c r="L55" s="25"/>
      <c r="M55" s="25"/>
      <c r="N55" s="242"/>
      <c r="O55" s="241"/>
      <c r="P55" s="25"/>
      <c r="Q55" s="25"/>
      <c r="R55" s="25"/>
      <c r="S55" s="25"/>
      <c r="T55" s="25"/>
      <c r="U55" s="25"/>
      <c r="V55" s="25"/>
      <c r="W55" s="25"/>
      <c r="X55" s="25"/>
      <c r="Y55" s="25"/>
      <c r="Z55" s="25"/>
      <c r="AA55" s="25"/>
      <c r="AB55" s="242"/>
      <c r="AC55" s="1"/>
    </row>
    <row r="56" spans="1:29" ht="19.95" customHeight="1">
      <c r="A56" s="241"/>
      <c r="B56" s="25"/>
      <c r="C56" s="25"/>
      <c r="D56" s="25"/>
      <c r="E56" s="25"/>
      <c r="F56" s="25"/>
      <c r="G56" s="25"/>
      <c r="H56" s="25"/>
      <c r="I56" s="25"/>
      <c r="J56" s="25"/>
      <c r="K56" s="25"/>
      <c r="L56" s="25"/>
      <c r="M56" s="25"/>
      <c r="N56" s="242"/>
      <c r="O56" s="241"/>
      <c r="P56" s="25"/>
      <c r="Q56" s="25"/>
      <c r="R56" s="25"/>
      <c r="S56" s="25"/>
      <c r="T56" s="25"/>
      <c r="U56" s="25"/>
      <c r="V56" s="25"/>
      <c r="W56" s="25"/>
      <c r="X56" s="25"/>
      <c r="Y56" s="25"/>
      <c r="Z56" s="25"/>
      <c r="AA56" s="25"/>
      <c r="AB56" s="242"/>
      <c r="AC56" s="1"/>
    </row>
    <row r="57" spans="1:29" ht="19.95" customHeight="1">
      <c r="A57" s="241"/>
      <c r="B57" s="25"/>
      <c r="C57" s="25"/>
      <c r="D57" s="25"/>
      <c r="E57" s="25"/>
      <c r="F57" s="25"/>
      <c r="G57" s="25"/>
      <c r="H57" s="25"/>
      <c r="I57" s="25"/>
      <c r="J57" s="25"/>
      <c r="K57" s="25"/>
      <c r="L57" s="25"/>
      <c r="M57" s="25"/>
      <c r="N57" s="242"/>
      <c r="O57" s="241"/>
      <c r="P57" s="25"/>
      <c r="Q57" s="25"/>
      <c r="R57" s="25"/>
      <c r="S57" s="25"/>
      <c r="T57" s="25"/>
      <c r="U57" s="25"/>
      <c r="V57" s="25"/>
      <c r="W57" s="25"/>
      <c r="X57" s="25"/>
      <c r="Y57" s="25"/>
      <c r="Z57" s="25"/>
      <c r="AA57" s="25"/>
      <c r="AB57" s="242"/>
      <c r="AC57" s="1"/>
    </row>
    <row r="58" spans="1:29" ht="19.95" customHeight="1">
      <c r="A58" s="241"/>
      <c r="B58" s="25"/>
      <c r="C58" s="25"/>
      <c r="D58" s="25"/>
      <c r="E58" s="25"/>
      <c r="F58" s="25"/>
      <c r="G58" s="25"/>
      <c r="H58" s="25"/>
      <c r="I58" s="25"/>
      <c r="J58" s="25"/>
      <c r="K58" s="25"/>
      <c r="L58" s="25"/>
      <c r="M58" s="25"/>
      <c r="N58" s="242"/>
      <c r="O58" s="241"/>
      <c r="P58" s="25"/>
      <c r="Q58" s="25"/>
      <c r="R58" s="25"/>
      <c r="S58" s="25"/>
      <c r="T58" s="25"/>
      <c r="U58" s="25"/>
      <c r="V58" s="25"/>
      <c r="W58" s="25"/>
      <c r="X58" s="25"/>
      <c r="Y58" s="25"/>
      <c r="Z58" s="25"/>
      <c r="AA58" s="25"/>
      <c r="AB58" s="242"/>
      <c r="AC58" s="1"/>
    </row>
    <row r="59" spans="1:29" ht="19.95" customHeight="1">
      <c r="A59" s="241"/>
      <c r="B59" s="25"/>
      <c r="C59" s="25"/>
      <c r="D59" s="25"/>
      <c r="E59" s="25"/>
      <c r="F59" s="25"/>
      <c r="G59" s="25"/>
      <c r="H59" s="25"/>
      <c r="I59" s="25"/>
      <c r="J59" s="25"/>
      <c r="K59" s="25"/>
      <c r="L59" s="25"/>
      <c r="M59" s="25"/>
      <c r="N59" s="242"/>
      <c r="O59" s="241"/>
      <c r="P59" s="25"/>
      <c r="Q59" s="25"/>
      <c r="R59" s="25"/>
      <c r="S59" s="25"/>
      <c r="T59" s="25"/>
      <c r="U59" s="25"/>
      <c r="V59" s="25"/>
      <c r="W59" s="25"/>
      <c r="X59" s="25"/>
      <c r="Y59" s="25"/>
      <c r="Z59" s="25"/>
      <c r="AA59" s="25"/>
      <c r="AB59" s="242"/>
      <c r="AC59" s="1"/>
    </row>
    <row r="60" spans="1:29" ht="19.95" customHeight="1">
      <c r="A60" s="241"/>
      <c r="B60" s="25"/>
      <c r="C60" s="25"/>
      <c r="D60" s="25"/>
      <c r="E60" s="25"/>
      <c r="F60" s="25"/>
      <c r="G60" s="25"/>
      <c r="H60" s="25"/>
      <c r="I60" s="25"/>
      <c r="J60" s="25"/>
      <c r="K60" s="25"/>
      <c r="L60" s="25"/>
      <c r="M60" s="25"/>
      <c r="N60" s="242"/>
      <c r="O60" s="241"/>
      <c r="P60" s="25"/>
      <c r="Q60" s="25"/>
      <c r="R60" s="25"/>
      <c r="S60" s="25"/>
      <c r="T60" s="25"/>
      <c r="U60" s="25"/>
      <c r="V60" s="25"/>
      <c r="W60" s="25"/>
      <c r="X60" s="25"/>
      <c r="Y60" s="25"/>
      <c r="Z60" s="25"/>
      <c r="AA60" s="25"/>
      <c r="AB60" s="242"/>
      <c r="AC60" s="1"/>
    </row>
    <row r="61" spans="1:29" ht="19.95" customHeight="1">
      <c r="A61" s="241"/>
      <c r="B61" s="25"/>
      <c r="C61" s="25"/>
      <c r="D61" s="25"/>
      <c r="E61" s="25"/>
      <c r="F61" s="25"/>
      <c r="G61" s="25"/>
      <c r="H61" s="25"/>
      <c r="I61" s="25"/>
      <c r="J61" s="25"/>
      <c r="K61" s="25"/>
      <c r="L61" s="25"/>
      <c r="M61" s="25"/>
      <c r="N61" s="242"/>
      <c r="O61" s="241"/>
      <c r="P61" s="25"/>
      <c r="Q61" s="25"/>
      <c r="R61" s="25"/>
      <c r="S61" s="25"/>
      <c r="T61" s="25"/>
      <c r="U61" s="25"/>
      <c r="V61" s="25"/>
      <c r="W61" s="25"/>
      <c r="X61" s="25"/>
      <c r="Y61" s="25"/>
      <c r="Z61" s="25"/>
      <c r="AA61" s="25"/>
      <c r="AB61" s="242"/>
      <c r="AC61" s="1"/>
    </row>
    <row r="62" spans="1:29" ht="19.95" customHeight="1">
      <c r="A62" s="241"/>
      <c r="B62" s="25"/>
      <c r="C62" s="25"/>
      <c r="D62" s="25"/>
      <c r="E62" s="25"/>
      <c r="F62" s="25"/>
      <c r="G62" s="25"/>
      <c r="H62" s="25"/>
      <c r="I62" s="25"/>
      <c r="J62" s="25"/>
      <c r="K62" s="25"/>
      <c r="L62" s="25"/>
      <c r="M62" s="25"/>
      <c r="N62" s="242"/>
      <c r="O62" s="241"/>
      <c r="P62" s="25"/>
      <c r="Q62" s="25"/>
      <c r="R62" s="25"/>
      <c r="S62" s="25"/>
      <c r="T62" s="25"/>
      <c r="U62" s="25"/>
      <c r="V62" s="25"/>
      <c r="W62" s="25"/>
      <c r="X62" s="25"/>
      <c r="Y62" s="25"/>
      <c r="Z62" s="25"/>
      <c r="AA62" s="25"/>
      <c r="AB62" s="242"/>
      <c r="AC62" s="1"/>
    </row>
    <row r="63" spans="1:29">
      <c r="A63" s="241"/>
      <c r="B63" s="25"/>
      <c r="C63" s="25"/>
      <c r="D63" s="25"/>
      <c r="E63" s="25"/>
      <c r="F63" s="25"/>
      <c r="G63" s="25"/>
      <c r="H63" s="25"/>
      <c r="I63" s="25"/>
      <c r="J63" s="25"/>
      <c r="K63" s="25"/>
      <c r="L63" s="25"/>
      <c r="M63" s="25"/>
      <c r="N63" s="242"/>
      <c r="O63" s="241"/>
      <c r="P63" s="25"/>
      <c r="Q63" s="25"/>
      <c r="R63" s="25"/>
      <c r="S63" s="25"/>
      <c r="T63" s="25"/>
      <c r="U63" s="25"/>
      <c r="V63" s="25"/>
      <c r="W63" s="25"/>
      <c r="X63" s="25"/>
      <c r="Y63" s="25"/>
      <c r="Z63" s="25"/>
      <c r="AA63" s="25"/>
      <c r="AB63" s="242"/>
      <c r="AC63" s="1"/>
    </row>
    <row r="64" spans="1:29">
      <c r="A64" s="241"/>
      <c r="B64" s="25"/>
      <c r="C64" s="25"/>
      <c r="D64" s="25"/>
      <c r="E64" s="25"/>
      <c r="F64" s="25"/>
      <c r="G64" s="25"/>
      <c r="H64" s="25"/>
      <c r="I64" s="25"/>
      <c r="J64" s="25"/>
      <c r="K64" s="25"/>
      <c r="L64" s="25"/>
      <c r="M64" s="25"/>
      <c r="N64" s="242"/>
      <c r="O64" s="241"/>
      <c r="P64" s="25"/>
      <c r="Q64" s="25"/>
      <c r="R64" s="25"/>
      <c r="S64" s="25"/>
      <c r="T64" s="25"/>
      <c r="U64" s="25"/>
      <c r="V64" s="25"/>
      <c r="W64" s="25"/>
      <c r="X64" s="25"/>
      <c r="Y64" s="25"/>
      <c r="Z64" s="25"/>
      <c r="AA64" s="25"/>
      <c r="AB64" s="242"/>
      <c r="AC64" s="1"/>
    </row>
    <row r="65" spans="1:29">
      <c r="A65" s="241"/>
      <c r="B65" s="25"/>
      <c r="C65" s="25"/>
      <c r="D65" s="25"/>
      <c r="E65" s="25"/>
      <c r="F65" s="25"/>
      <c r="G65" s="25"/>
      <c r="H65" s="25"/>
      <c r="I65" s="25"/>
      <c r="J65" s="25"/>
      <c r="K65" s="25"/>
      <c r="L65" s="25"/>
      <c r="M65" s="25"/>
      <c r="N65" s="242"/>
      <c r="O65" s="241"/>
      <c r="P65" s="25"/>
      <c r="Q65" s="25"/>
      <c r="R65" s="25"/>
      <c r="S65" s="25"/>
      <c r="T65" s="25"/>
      <c r="U65" s="25"/>
      <c r="V65" s="25"/>
      <c r="W65" s="25"/>
      <c r="X65" s="25"/>
      <c r="Y65" s="25"/>
      <c r="Z65" s="25"/>
      <c r="AA65" s="25"/>
      <c r="AB65" s="242"/>
      <c r="AC65" s="1"/>
    </row>
    <row r="66" spans="1:29">
      <c r="A66" s="241"/>
      <c r="B66" s="25"/>
      <c r="C66" s="25"/>
      <c r="D66" s="25"/>
      <c r="E66" s="25"/>
      <c r="F66" s="25"/>
      <c r="G66" s="25"/>
      <c r="H66" s="25"/>
      <c r="I66" s="25"/>
      <c r="J66" s="25"/>
      <c r="K66" s="25"/>
      <c r="L66" s="25"/>
      <c r="M66" s="25"/>
      <c r="N66" s="242"/>
      <c r="O66" s="241"/>
      <c r="P66" s="25"/>
      <c r="Q66" s="25"/>
      <c r="R66" s="25"/>
      <c r="S66" s="25"/>
      <c r="T66" s="25"/>
      <c r="U66" s="25"/>
      <c r="V66" s="25"/>
      <c r="W66" s="25"/>
      <c r="X66" s="25"/>
      <c r="Y66" s="25"/>
      <c r="Z66" s="25"/>
      <c r="AA66" s="25"/>
      <c r="AB66" s="242"/>
      <c r="AC66" s="1"/>
    </row>
    <row r="67" spans="1:29">
      <c r="A67" s="241"/>
      <c r="B67" s="25"/>
      <c r="C67" s="25"/>
      <c r="D67" s="25"/>
      <c r="E67" s="25"/>
      <c r="F67" s="25"/>
      <c r="G67" s="25"/>
      <c r="H67" s="25"/>
      <c r="I67" s="25"/>
      <c r="J67" s="25"/>
      <c r="K67" s="25"/>
      <c r="L67" s="25"/>
      <c r="M67" s="25"/>
      <c r="N67" s="242"/>
      <c r="O67" s="241"/>
      <c r="P67" s="25"/>
      <c r="Q67" s="25"/>
      <c r="R67" s="25"/>
      <c r="S67" s="25"/>
      <c r="T67" s="25"/>
      <c r="U67" s="25"/>
      <c r="V67" s="25"/>
      <c r="W67" s="25"/>
      <c r="X67" s="25"/>
      <c r="Y67" s="25"/>
      <c r="Z67" s="25"/>
      <c r="AA67" s="25"/>
      <c r="AB67" s="242"/>
      <c r="AC67" s="1"/>
    </row>
    <row r="68" spans="1:29">
      <c r="A68" s="241"/>
      <c r="B68" s="25"/>
      <c r="C68" s="25"/>
      <c r="D68" s="25"/>
      <c r="E68" s="25"/>
      <c r="F68" s="25"/>
      <c r="G68" s="25"/>
      <c r="H68" s="25"/>
      <c r="I68" s="25"/>
      <c r="J68" s="25"/>
      <c r="K68" s="25"/>
      <c r="L68" s="25"/>
      <c r="M68" s="25"/>
      <c r="N68" s="242"/>
      <c r="O68" s="241"/>
      <c r="P68" s="25"/>
      <c r="Q68" s="25"/>
      <c r="R68" s="25"/>
      <c r="S68" s="25"/>
      <c r="T68" s="25"/>
      <c r="U68" s="25"/>
      <c r="V68" s="25"/>
      <c r="W68" s="25"/>
      <c r="X68" s="25"/>
      <c r="Y68" s="25"/>
      <c r="Z68" s="25"/>
      <c r="AA68" s="25"/>
      <c r="AB68" s="242"/>
      <c r="AC68" s="1"/>
    </row>
    <row r="69" spans="1:29">
      <c r="A69" s="241"/>
      <c r="B69" s="25"/>
      <c r="C69" s="25"/>
      <c r="D69" s="25"/>
      <c r="E69" s="25"/>
      <c r="F69" s="25"/>
      <c r="G69" s="25"/>
      <c r="H69" s="25"/>
      <c r="I69" s="25"/>
      <c r="J69" s="25"/>
      <c r="K69" s="25"/>
      <c r="L69" s="25"/>
      <c r="M69" s="25"/>
      <c r="N69" s="242"/>
      <c r="O69" s="241"/>
      <c r="P69" s="25"/>
      <c r="Q69" s="25"/>
      <c r="R69" s="25"/>
      <c r="S69" s="25"/>
      <c r="T69" s="25"/>
      <c r="U69" s="25"/>
      <c r="V69" s="25"/>
      <c r="W69" s="25"/>
      <c r="X69" s="25"/>
      <c r="Y69" s="25"/>
      <c r="Z69" s="25"/>
      <c r="AA69" s="25"/>
      <c r="AB69" s="242"/>
      <c r="AC69" s="1"/>
    </row>
    <row r="70" spans="1:29">
      <c r="A70" s="241"/>
      <c r="B70" s="25"/>
      <c r="C70" s="25"/>
      <c r="D70" s="25"/>
      <c r="E70" s="25"/>
      <c r="F70" s="25"/>
      <c r="G70" s="25"/>
      <c r="H70" s="25"/>
      <c r="I70" s="25"/>
      <c r="J70" s="25"/>
      <c r="K70" s="25"/>
      <c r="L70" s="25"/>
      <c r="M70" s="25"/>
      <c r="N70" s="242"/>
      <c r="O70" s="241"/>
      <c r="P70" s="25"/>
      <c r="Q70" s="25"/>
      <c r="R70" s="25"/>
      <c r="S70" s="25"/>
      <c r="T70" s="25"/>
      <c r="U70" s="25"/>
      <c r="V70" s="25"/>
      <c r="W70" s="25"/>
      <c r="X70" s="25"/>
      <c r="Y70" s="25"/>
      <c r="Z70" s="25"/>
      <c r="AA70" s="25"/>
      <c r="AB70" s="242"/>
      <c r="AC70" s="1"/>
    </row>
    <row r="71" spans="1:29">
      <c r="A71" s="241"/>
      <c r="B71" s="25"/>
      <c r="C71" s="25"/>
      <c r="D71" s="25"/>
      <c r="E71" s="25"/>
      <c r="F71" s="25"/>
      <c r="G71" s="25"/>
      <c r="H71" s="25"/>
      <c r="I71" s="25"/>
      <c r="J71" s="25"/>
      <c r="K71" s="25"/>
      <c r="L71" s="25"/>
      <c r="M71" s="25"/>
      <c r="N71" s="242"/>
      <c r="O71" s="241"/>
      <c r="P71" s="25"/>
      <c r="Q71" s="25"/>
      <c r="R71" s="25"/>
      <c r="S71" s="25"/>
      <c r="T71" s="25"/>
      <c r="U71" s="25"/>
      <c r="V71" s="25"/>
      <c r="W71" s="25"/>
      <c r="X71" s="25"/>
      <c r="Y71" s="25"/>
      <c r="Z71" s="25"/>
      <c r="AA71" s="25"/>
      <c r="AB71" s="242"/>
      <c r="AC71" s="1"/>
    </row>
    <row r="72" spans="1:29">
      <c r="A72" s="241"/>
      <c r="B72" s="25"/>
      <c r="C72" s="25"/>
      <c r="D72" s="25"/>
      <c r="E72" s="25"/>
      <c r="F72" s="25"/>
      <c r="G72" s="25"/>
      <c r="H72" s="25"/>
      <c r="I72" s="25"/>
      <c r="J72" s="25"/>
      <c r="K72" s="25"/>
      <c r="L72" s="25"/>
      <c r="M72" s="25"/>
      <c r="N72" s="242"/>
      <c r="O72" s="241"/>
      <c r="P72" s="25"/>
      <c r="Q72" s="25"/>
      <c r="R72" s="25"/>
      <c r="S72" s="25"/>
      <c r="T72" s="25"/>
      <c r="U72" s="25"/>
      <c r="V72" s="25"/>
      <c r="W72" s="25"/>
      <c r="X72" s="25"/>
      <c r="Y72" s="25"/>
      <c r="Z72" s="25"/>
      <c r="AA72" s="25"/>
      <c r="AB72" s="242"/>
      <c r="AC72" s="1"/>
    </row>
    <row r="73" spans="1:29">
      <c r="A73" s="243"/>
      <c r="B73" s="244"/>
      <c r="C73" s="244"/>
      <c r="D73" s="244"/>
      <c r="E73" s="244"/>
      <c r="F73" s="244"/>
      <c r="G73" s="244"/>
      <c r="H73" s="244"/>
      <c r="I73" s="244"/>
      <c r="J73" s="244"/>
      <c r="K73" s="244"/>
      <c r="L73" s="244"/>
      <c r="M73" s="244"/>
      <c r="N73" s="245"/>
      <c r="O73" s="243"/>
      <c r="P73" s="244"/>
      <c r="Q73" s="244"/>
      <c r="R73" s="244"/>
      <c r="S73" s="244"/>
      <c r="T73" s="244"/>
      <c r="U73" s="244"/>
      <c r="V73" s="244"/>
      <c r="W73" s="244"/>
      <c r="X73" s="244"/>
      <c r="Y73" s="244"/>
      <c r="Z73" s="244"/>
      <c r="AA73" s="244"/>
      <c r="AB73" s="245"/>
      <c r="AC73" s="1"/>
    </row>
    <row r="74" spans="1:29" ht="30" customHeight="1">
      <c r="A74" s="282" t="s">
        <v>1158</v>
      </c>
      <c r="B74" s="856" t="s">
        <v>1239</v>
      </c>
      <c r="C74" s="856"/>
      <c r="D74" s="856"/>
      <c r="E74" s="856"/>
      <c r="F74" s="856"/>
      <c r="G74" s="856"/>
      <c r="H74" s="856"/>
      <c r="I74" s="856"/>
      <c r="J74" s="856"/>
      <c r="K74" s="856"/>
      <c r="L74" s="856"/>
      <c r="M74" s="240"/>
      <c r="N74" s="284"/>
      <c r="O74" s="282"/>
      <c r="P74" s="856" t="s">
        <v>1245</v>
      </c>
      <c r="Q74" s="856"/>
      <c r="R74" s="856"/>
      <c r="S74" s="856"/>
      <c r="T74" s="856"/>
      <c r="U74" s="856"/>
      <c r="V74" s="856"/>
      <c r="W74" s="856"/>
      <c r="X74" s="856"/>
      <c r="Y74" s="240"/>
      <c r="Z74" s="240"/>
      <c r="AA74" s="240"/>
      <c r="AB74" s="284" t="s">
        <v>1159</v>
      </c>
    </row>
    <row r="75" spans="1:29">
      <c r="A75" s="241"/>
      <c r="B75" s="25"/>
      <c r="C75" s="25"/>
      <c r="D75" s="25"/>
      <c r="E75" s="25"/>
      <c r="F75" s="25"/>
      <c r="G75" s="25"/>
      <c r="H75" s="25"/>
      <c r="I75" s="25"/>
      <c r="J75" s="25"/>
      <c r="K75" s="25"/>
      <c r="L75" s="25"/>
      <c r="M75" s="25"/>
      <c r="N75" s="242"/>
      <c r="O75" s="241"/>
      <c r="P75" s="25"/>
      <c r="Q75" s="25"/>
      <c r="R75" s="25"/>
      <c r="S75" s="25"/>
      <c r="T75" s="25"/>
      <c r="U75" s="25"/>
      <c r="V75" s="25"/>
      <c r="W75" s="25"/>
      <c r="X75" s="25"/>
      <c r="Y75" s="25"/>
      <c r="Z75" s="25"/>
      <c r="AA75" s="25"/>
      <c r="AB75" s="242"/>
    </row>
    <row r="76" spans="1:29">
      <c r="A76" s="241"/>
      <c r="B76" s="25"/>
      <c r="C76" s="25"/>
      <c r="D76" s="25"/>
      <c r="E76" s="25"/>
      <c r="F76" s="25"/>
      <c r="G76" s="25"/>
      <c r="H76" s="25"/>
      <c r="I76" s="25"/>
      <c r="J76" s="25"/>
      <c r="K76" s="25"/>
      <c r="L76" s="25"/>
      <c r="M76" s="25"/>
      <c r="N76" s="242"/>
      <c r="O76" s="241"/>
      <c r="P76" s="25"/>
      <c r="Q76" s="25"/>
      <c r="R76" s="25"/>
      <c r="S76" s="25"/>
      <c r="T76" s="25"/>
      <c r="U76" s="25"/>
      <c r="V76" s="25"/>
      <c r="W76" s="25"/>
      <c r="X76" s="25"/>
      <c r="Y76" s="25"/>
      <c r="Z76" s="25"/>
      <c r="AA76" s="25"/>
      <c r="AB76" s="242"/>
    </row>
    <row r="77" spans="1:29">
      <c r="A77" s="241"/>
      <c r="B77" s="25"/>
      <c r="C77" s="25"/>
      <c r="D77" s="25"/>
      <c r="E77" s="25"/>
      <c r="F77" s="25"/>
      <c r="G77" s="25"/>
      <c r="H77" s="25"/>
      <c r="I77" s="25"/>
      <c r="J77" s="25"/>
      <c r="K77" s="25"/>
      <c r="L77" s="25"/>
      <c r="M77" s="25"/>
      <c r="N77" s="242"/>
      <c r="O77" s="241"/>
      <c r="P77" s="25"/>
      <c r="Q77" s="25"/>
      <c r="R77" s="25"/>
      <c r="S77" s="25"/>
      <c r="T77" s="25"/>
      <c r="U77" s="25"/>
      <c r="V77" s="25"/>
      <c r="W77" s="25"/>
      <c r="X77" s="25"/>
      <c r="Y77" s="25"/>
      <c r="Z77" s="25"/>
      <c r="AA77" s="25"/>
      <c r="AB77" s="242"/>
    </row>
    <row r="78" spans="1:29">
      <c r="A78" s="241"/>
      <c r="B78" s="25"/>
      <c r="C78" s="25"/>
      <c r="D78" s="25"/>
      <c r="E78" s="25"/>
      <c r="F78" s="25"/>
      <c r="G78" s="25"/>
      <c r="H78" s="25"/>
      <c r="I78" s="25"/>
      <c r="J78" s="25"/>
      <c r="K78" s="25"/>
      <c r="L78" s="25"/>
      <c r="M78" s="25"/>
      <c r="N78" s="242"/>
      <c r="O78" s="241"/>
      <c r="P78" s="25"/>
      <c r="Q78" s="25"/>
      <c r="R78" s="25"/>
      <c r="S78" s="25"/>
      <c r="T78" s="25"/>
      <c r="U78" s="25"/>
      <c r="V78" s="25"/>
      <c r="W78" s="25"/>
      <c r="X78" s="25"/>
      <c r="Y78" s="25"/>
      <c r="Z78" s="25"/>
      <c r="AA78" s="25"/>
      <c r="AB78" s="242"/>
    </row>
    <row r="79" spans="1:29">
      <c r="A79" s="241"/>
      <c r="B79" s="25"/>
      <c r="C79" s="25"/>
      <c r="D79" s="25"/>
      <c r="E79" s="25"/>
      <c r="F79" s="25"/>
      <c r="G79" s="25"/>
      <c r="H79" s="25"/>
      <c r="I79" s="25"/>
      <c r="J79" s="25"/>
      <c r="K79" s="25"/>
      <c r="L79" s="25"/>
      <c r="M79" s="25"/>
      <c r="N79" s="242"/>
      <c r="O79" s="241"/>
      <c r="P79" s="25"/>
      <c r="Q79" s="25"/>
      <c r="R79" s="25"/>
      <c r="S79" s="25"/>
      <c r="T79" s="25"/>
      <c r="U79" s="25"/>
      <c r="V79" s="25"/>
      <c r="W79" s="25"/>
      <c r="X79" s="25"/>
      <c r="Y79" s="25"/>
      <c r="Z79" s="25"/>
      <c r="AA79" s="25"/>
      <c r="AB79" s="242"/>
    </row>
    <row r="80" spans="1:29">
      <c r="A80" s="241"/>
      <c r="B80" s="25"/>
      <c r="C80" s="25"/>
      <c r="D80" s="25"/>
      <c r="E80" s="25"/>
      <c r="F80" s="25"/>
      <c r="G80" s="25"/>
      <c r="H80" s="25"/>
      <c r="I80" s="25"/>
      <c r="J80" s="25"/>
      <c r="K80" s="25"/>
      <c r="L80" s="25"/>
      <c r="M80" s="25"/>
      <c r="N80" s="242"/>
      <c r="O80" s="241"/>
      <c r="P80" s="25"/>
      <c r="Q80" s="25"/>
      <c r="R80" s="25"/>
      <c r="S80" s="25"/>
      <c r="T80" s="25"/>
      <c r="U80" s="25"/>
      <c r="V80" s="25"/>
      <c r="W80" s="25"/>
      <c r="X80" s="25"/>
      <c r="Y80" s="25"/>
      <c r="Z80" s="25"/>
      <c r="AA80" s="25"/>
      <c r="AB80" s="242"/>
    </row>
    <row r="81" spans="1:28">
      <c r="A81" s="241"/>
      <c r="B81" s="25"/>
      <c r="C81" s="25"/>
      <c r="D81" s="25"/>
      <c r="E81" s="25"/>
      <c r="F81" s="25"/>
      <c r="G81" s="25"/>
      <c r="H81" s="25"/>
      <c r="I81" s="25"/>
      <c r="J81" s="25"/>
      <c r="K81" s="25"/>
      <c r="L81" s="25"/>
      <c r="M81" s="25"/>
      <c r="N81" s="242"/>
      <c r="O81" s="241"/>
      <c r="P81" s="25"/>
      <c r="Q81" s="25"/>
      <c r="R81" s="25"/>
      <c r="S81" s="25"/>
      <c r="T81" s="25"/>
      <c r="U81" s="25"/>
      <c r="V81" s="25"/>
      <c r="W81" s="25"/>
      <c r="X81" s="25"/>
      <c r="Y81" s="25"/>
      <c r="Z81" s="25"/>
      <c r="AA81" s="25"/>
      <c r="AB81" s="242"/>
    </row>
    <row r="82" spans="1:28">
      <c r="A82" s="241"/>
      <c r="B82" s="25"/>
      <c r="C82" s="25"/>
      <c r="D82" s="25"/>
      <c r="E82" s="25"/>
      <c r="F82" s="25"/>
      <c r="G82" s="25"/>
      <c r="H82" s="25"/>
      <c r="I82" s="25"/>
      <c r="J82" s="25"/>
      <c r="K82" s="25"/>
      <c r="L82" s="25"/>
      <c r="M82" s="25"/>
      <c r="N82" s="242"/>
      <c r="O82" s="241"/>
      <c r="P82" s="25"/>
      <c r="Q82" s="25"/>
      <c r="R82" s="25"/>
      <c r="S82" s="25"/>
      <c r="T82" s="25"/>
      <c r="U82" s="25"/>
      <c r="V82" s="25"/>
      <c r="W82" s="25"/>
      <c r="X82" s="25"/>
      <c r="Y82" s="25"/>
      <c r="Z82" s="25"/>
      <c r="AA82" s="25"/>
      <c r="AB82" s="242"/>
    </row>
    <row r="83" spans="1:28">
      <c r="A83" s="241"/>
      <c r="B83" s="25"/>
      <c r="C83" s="25"/>
      <c r="D83" s="25"/>
      <c r="E83" s="25"/>
      <c r="F83" s="25"/>
      <c r="G83" s="25"/>
      <c r="H83" s="25"/>
      <c r="I83" s="25"/>
      <c r="J83" s="25"/>
      <c r="K83" s="25"/>
      <c r="L83" s="25"/>
      <c r="M83" s="25"/>
      <c r="N83" s="242"/>
      <c r="O83" s="241"/>
      <c r="P83" s="25"/>
      <c r="Q83" s="25"/>
      <c r="R83" s="25"/>
      <c r="S83" s="25"/>
      <c r="T83" s="25"/>
      <c r="U83" s="25"/>
      <c r="V83" s="25"/>
      <c r="W83" s="25"/>
      <c r="X83" s="25"/>
      <c r="Y83" s="25"/>
      <c r="Z83" s="25"/>
      <c r="AA83" s="25"/>
      <c r="AB83" s="242"/>
    </row>
    <row r="84" spans="1:28" ht="30" customHeight="1">
      <c r="A84" s="241"/>
      <c r="B84" s="25"/>
      <c r="C84" s="25"/>
      <c r="D84" s="25"/>
      <c r="E84" s="25"/>
      <c r="F84" s="25"/>
      <c r="G84" s="25"/>
      <c r="H84" s="25"/>
      <c r="I84" s="25"/>
      <c r="J84" s="25"/>
      <c r="K84" s="25"/>
      <c r="L84" s="25"/>
      <c r="M84" s="25"/>
      <c r="N84" s="242"/>
      <c r="O84" s="241"/>
      <c r="P84" s="25"/>
      <c r="Q84" s="25"/>
      <c r="R84" s="25"/>
      <c r="S84" s="25"/>
      <c r="T84" s="25"/>
      <c r="U84" s="25"/>
      <c r="V84" s="25"/>
      <c r="W84" s="25"/>
      <c r="X84" s="25"/>
      <c r="Y84" s="25"/>
      <c r="Z84" s="25"/>
      <c r="AA84" s="25"/>
      <c r="AB84" s="242"/>
    </row>
    <row r="85" spans="1:28" ht="30" customHeight="1">
      <c r="A85" s="241"/>
      <c r="B85" s="25"/>
      <c r="C85" s="25"/>
      <c r="D85" s="25"/>
      <c r="E85" s="25"/>
      <c r="F85" s="25"/>
      <c r="G85" s="25"/>
      <c r="H85" s="25"/>
      <c r="I85" s="25"/>
      <c r="J85" s="25"/>
      <c r="K85" s="25"/>
      <c r="L85" s="25"/>
      <c r="M85" s="25"/>
      <c r="N85" s="242"/>
      <c r="O85" s="241"/>
      <c r="P85" s="25"/>
      <c r="Q85" s="25"/>
      <c r="R85" s="25"/>
      <c r="S85" s="25"/>
      <c r="T85" s="25"/>
      <c r="U85" s="25"/>
      <c r="V85" s="25"/>
      <c r="W85" s="25"/>
      <c r="X85" s="25"/>
      <c r="Y85" s="25"/>
      <c r="Z85" s="25"/>
      <c r="AA85" s="25"/>
      <c r="AB85" s="242"/>
    </row>
    <row r="86" spans="1:28" ht="30" customHeight="1">
      <c r="A86" s="241"/>
      <c r="B86" s="25"/>
      <c r="C86" s="25"/>
      <c r="D86" s="25"/>
      <c r="E86" s="25"/>
      <c r="F86" s="25"/>
      <c r="G86" s="25"/>
      <c r="H86" s="25"/>
      <c r="I86" s="25"/>
      <c r="J86" s="25"/>
      <c r="K86" s="25"/>
      <c r="L86" s="25"/>
      <c r="M86" s="25"/>
      <c r="N86" s="242"/>
      <c r="O86" s="241"/>
      <c r="P86" s="25"/>
      <c r="Q86" s="25"/>
      <c r="R86" s="25"/>
      <c r="S86" s="25"/>
      <c r="T86" s="25"/>
      <c r="U86" s="25"/>
      <c r="V86" s="25"/>
      <c r="W86" s="25"/>
      <c r="X86" s="25"/>
      <c r="Y86" s="25"/>
      <c r="Z86" s="25"/>
      <c r="AA86" s="25"/>
      <c r="AB86" s="242"/>
    </row>
    <row r="87" spans="1:28" ht="4.95" customHeight="1">
      <c r="A87" s="241"/>
      <c r="B87" s="25"/>
      <c r="C87" s="25"/>
      <c r="D87" s="25"/>
      <c r="E87" s="25"/>
      <c r="F87" s="25"/>
      <c r="G87" s="25"/>
      <c r="H87" s="25"/>
      <c r="I87" s="25"/>
      <c r="J87" s="25"/>
      <c r="K87" s="25"/>
      <c r="L87" s="25"/>
      <c r="M87" s="25"/>
      <c r="N87" s="242"/>
      <c r="O87" s="241"/>
      <c r="P87" s="25"/>
      <c r="Q87" s="25"/>
      <c r="R87" s="25"/>
      <c r="S87" s="25"/>
      <c r="T87" s="25"/>
      <c r="U87" s="25"/>
      <c r="V87" s="25"/>
      <c r="W87" s="25"/>
      <c r="X87" s="25"/>
      <c r="Y87" s="25"/>
      <c r="Z87" s="25"/>
      <c r="AA87" s="25"/>
      <c r="AB87" s="242"/>
    </row>
    <row r="88" spans="1:28" ht="15" customHeight="1">
      <c r="A88" s="241"/>
      <c r="B88" s="25"/>
      <c r="C88" s="25"/>
      <c r="D88" s="25"/>
      <c r="E88" s="25"/>
      <c r="F88" s="25"/>
      <c r="G88" s="25"/>
      <c r="H88" s="25"/>
      <c r="I88" s="25"/>
      <c r="J88" s="25"/>
      <c r="K88" s="25"/>
      <c r="L88" s="25"/>
      <c r="M88" s="25"/>
      <c r="N88" s="242"/>
      <c r="O88" s="241"/>
      <c r="P88" s="25"/>
      <c r="Q88" s="25"/>
      <c r="R88" s="25"/>
      <c r="S88" s="25"/>
      <c r="T88" s="25"/>
      <c r="U88" s="25"/>
      <c r="V88" s="25"/>
      <c r="W88" s="25"/>
      <c r="X88" s="25"/>
      <c r="Y88" s="25"/>
      <c r="Z88" s="25"/>
      <c r="AA88" s="25"/>
      <c r="AB88" s="242"/>
    </row>
    <row r="89" spans="1:28" ht="25.05" customHeight="1">
      <c r="A89" s="241"/>
      <c r="B89" s="25"/>
      <c r="C89" s="25"/>
      <c r="D89" s="25"/>
      <c r="E89" s="25"/>
      <c r="F89" s="25"/>
      <c r="G89" s="25"/>
      <c r="H89" s="25"/>
      <c r="I89" s="25"/>
      <c r="J89" s="25"/>
      <c r="K89" s="25"/>
      <c r="L89" s="25"/>
      <c r="M89" s="25"/>
      <c r="N89" s="242"/>
      <c r="O89" s="241"/>
      <c r="P89" s="25"/>
      <c r="Q89" s="25"/>
      <c r="R89" s="25"/>
      <c r="S89" s="25"/>
      <c r="T89" s="25"/>
      <c r="U89" s="25"/>
      <c r="V89" s="25"/>
      <c r="W89" s="25"/>
      <c r="X89" s="25"/>
      <c r="Y89" s="25"/>
      <c r="Z89" s="25"/>
      <c r="AA89" s="25"/>
      <c r="AB89" s="242"/>
    </row>
    <row r="90" spans="1:28" ht="15" customHeight="1">
      <c r="A90" s="241"/>
      <c r="B90" s="25"/>
      <c r="C90" s="25"/>
      <c r="D90" s="25"/>
      <c r="E90" s="25"/>
      <c r="F90" s="25"/>
      <c r="G90" s="25"/>
      <c r="H90" s="25"/>
      <c r="I90" s="25"/>
      <c r="J90" s="25"/>
      <c r="K90" s="25"/>
      <c r="L90" s="25"/>
      <c r="M90" s="25"/>
      <c r="N90" s="242"/>
      <c r="O90" s="241"/>
      <c r="P90" s="25"/>
      <c r="Q90" s="25"/>
      <c r="R90" s="25"/>
      <c r="S90" s="25"/>
      <c r="T90" s="25"/>
      <c r="U90" s="25"/>
      <c r="V90" s="25"/>
      <c r="W90" s="25"/>
      <c r="X90" s="25"/>
      <c r="Y90" s="25"/>
      <c r="Z90" s="25"/>
      <c r="AA90" s="25"/>
      <c r="AB90" s="242"/>
    </row>
    <row r="91" spans="1:28" ht="14.4" customHeight="1">
      <c r="A91" s="241"/>
      <c r="B91" s="25"/>
      <c r="C91" s="25"/>
      <c r="D91" s="25"/>
      <c r="E91" s="25"/>
      <c r="F91" s="25"/>
      <c r="G91" s="25"/>
      <c r="H91" s="25"/>
      <c r="I91" s="25"/>
      <c r="J91" s="25"/>
      <c r="K91" s="25"/>
      <c r="L91" s="25"/>
      <c r="M91" s="25"/>
      <c r="N91" s="242"/>
      <c r="O91" s="241"/>
      <c r="P91" s="25"/>
      <c r="Q91" s="25"/>
      <c r="R91" s="25"/>
      <c r="S91" s="25"/>
      <c r="T91" s="25"/>
      <c r="U91" s="25"/>
      <c r="V91" s="25"/>
      <c r="W91" s="25"/>
      <c r="X91" s="25"/>
      <c r="Y91" s="25"/>
      <c r="Z91" s="25"/>
      <c r="AA91" s="25"/>
      <c r="AB91" s="242"/>
    </row>
    <row r="92" spans="1:28" ht="14.4" customHeight="1">
      <c r="A92" s="241"/>
      <c r="B92" s="25"/>
      <c r="C92" s="25"/>
      <c r="D92" s="25"/>
      <c r="E92" s="25"/>
      <c r="F92" s="25"/>
      <c r="G92" s="25"/>
      <c r="H92" s="25"/>
      <c r="I92" s="25"/>
      <c r="J92" s="25"/>
      <c r="K92" s="25"/>
      <c r="L92" s="25"/>
      <c r="M92" s="25"/>
      <c r="N92" s="242"/>
      <c r="O92" s="241"/>
      <c r="P92" s="25"/>
      <c r="Q92" s="25"/>
      <c r="R92" s="25"/>
      <c r="S92" s="25"/>
      <c r="T92" s="25"/>
      <c r="U92" s="25"/>
      <c r="V92" s="25"/>
      <c r="W92" s="25"/>
      <c r="X92" s="25"/>
      <c r="Y92" s="25"/>
      <c r="Z92" s="25"/>
      <c r="AA92" s="25"/>
      <c r="AB92" s="242"/>
    </row>
    <row r="93" spans="1:28" ht="14.4" customHeight="1">
      <c r="A93" s="241"/>
      <c r="B93" s="25"/>
      <c r="C93" s="25"/>
      <c r="D93" s="25"/>
      <c r="E93" s="25"/>
      <c r="F93" s="25"/>
      <c r="G93" s="25"/>
      <c r="H93" s="25"/>
      <c r="I93" s="25"/>
      <c r="J93" s="25"/>
      <c r="K93" s="25"/>
      <c r="L93" s="25"/>
      <c r="M93" s="25"/>
      <c r="N93" s="242"/>
      <c r="O93" s="241"/>
      <c r="P93" s="25"/>
      <c r="Q93" s="25"/>
      <c r="R93" s="25"/>
      <c r="S93" s="25"/>
      <c r="T93" s="25"/>
      <c r="U93" s="25"/>
      <c r="V93" s="25"/>
      <c r="W93" s="25"/>
      <c r="X93" s="25"/>
      <c r="Y93" s="25"/>
      <c r="Z93" s="25"/>
      <c r="AA93" s="25"/>
      <c r="AB93" s="242"/>
    </row>
    <row r="94" spans="1:28" ht="14.4" customHeight="1">
      <c r="A94" s="241"/>
      <c r="B94" s="25"/>
      <c r="C94" s="25"/>
      <c r="D94" s="25"/>
      <c r="E94" s="25"/>
      <c r="F94" s="25"/>
      <c r="G94" s="25"/>
      <c r="H94" s="25"/>
      <c r="I94" s="25"/>
      <c r="J94" s="25"/>
      <c r="K94" s="25"/>
      <c r="L94" s="25"/>
      <c r="M94" s="25"/>
      <c r="N94" s="242"/>
      <c r="O94" s="241"/>
      <c r="P94" s="25"/>
      <c r="Q94" s="25"/>
      <c r="R94" s="25"/>
      <c r="S94" s="25"/>
      <c r="T94" s="25"/>
      <c r="U94" s="25"/>
      <c r="V94" s="25"/>
      <c r="W94" s="25"/>
      <c r="X94" s="25"/>
      <c r="Y94" s="25"/>
      <c r="Z94" s="25"/>
      <c r="AA94" s="25"/>
      <c r="AB94" s="242"/>
    </row>
    <row r="95" spans="1:28" ht="14.4" customHeight="1">
      <c r="A95" s="241"/>
      <c r="B95" s="25"/>
      <c r="C95" s="25"/>
      <c r="D95" s="25"/>
      <c r="E95" s="25"/>
      <c r="F95" s="25"/>
      <c r="G95" s="25"/>
      <c r="H95" s="25"/>
      <c r="I95" s="25"/>
      <c r="J95" s="25"/>
      <c r="K95" s="25"/>
      <c r="L95" s="25"/>
      <c r="M95" s="25"/>
      <c r="N95" s="242"/>
      <c r="O95" s="241"/>
      <c r="P95" s="25"/>
      <c r="Q95" s="25"/>
      <c r="R95" s="25"/>
      <c r="S95" s="25"/>
      <c r="T95" s="25"/>
      <c r="U95" s="25"/>
      <c r="V95" s="25"/>
      <c r="W95" s="25"/>
      <c r="X95" s="25"/>
      <c r="Y95" s="25"/>
      <c r="Z95" s="25"/>
      <c r="AA95" s="25"/>
      <c r="AB95" s="242"/>
    </row>
    <row r="96" spans="1:28" ht="14.4" customHeight="1">
      <c r="A96" s="241"/>
      <c r="B96" s="25"/>
      <c r="C96" s="25"/>
      <c r="D96" s="25"/>
      <c r="E96" s="25"/>
      <c r="F96" s="25"/>
      <c r="G96" s="25"/>
      <c r="H96" s="25"/>
      <c r="I96" s="25"/>
      <c r="J96" s="25"/>
      <c r="K96" s="25"/>
      <c r="L96" s="25"/>
      <c r="M96" s="25"/>
      <c r="N96" s="242"/>
      <c r="O96" s="241"/>
      <c r="P96" s="25"/>
      <c r="Q96" s="25"/>
      <c r="R96" s="25"/>
      <c r="S96" s="25"/>
      <c r="T96" s="25"/>
      <c r="U96" s="25"/>
      <c r="V96" s="25"/>
      <c r="W96" s="25"/>
      <c r="X96" s="25"/>
      <c r="Y96" s="25"/>
      <c r="Z96" s="25"/>
      <c r="AA96" s="25"/>
      <c r="AB96" s="242"/>
    </row>
    <row r="97" spans="1:28" ht="15" customHeight="1">
      <c r="A97" s="241"/>
      <c r="B97" s="25"/>
      <c r="C97" s="25"/>
      <c r="D97" s="25"/>
      <c r="E97" s="25"/>
      <c r="F97" s="25"/>
      <c r="G97" s="25"/>
      <c r="H97" s="25"/>
      <c r="I97" s="25"/>
      <c r="J97" s="25"/>
      <c r="K97" s="25"/>
      <c r="L97" s="25"/>
      <c r="M97" s="25"/>
      <c r="N97" s="242"/>
      <c r="O97" s="241"/>
      <c r="P97" s="25"/>
      <c r="Q97" s="25"/>
      <c r="R97" s="25"/>
      <c r="S97" s="25"/>
      <c r="T97" s="25"/>
      <c r="U97" s="25"/>
      <c r="V97" s="25"/>
      <c r="W97" s="25"/>
      <c r="X97" s="25"/>
      <c r="Y97" s="25"/>
      <c r="Z97" s="25"/>
      <c r="AA97" s="25"/>
      <c r="AB97" s="242"/>
    </row>
    <row r="98" spans="1:28" ht="25.05" customHeight="1">
      <c r="A98" s="241"/>
      <c r="B98" s="25"/>
      <c r="C98" s="25"/>
      <c r="D98" s="25"/>
      <c r="E98" s="25"/>
      <c r="F98" s="25"/>
      <c r="G98" s="25"/>
      <c r="H98" s="25"/>
      <c r="I98" s="25"/>
      <c r="J98" s="25"/>
      <c r="K98" s="25"/>
      <c r="L98" s="25"/>
      <c r="M98" s="25"/>
      <c r="N98" s="242"/>
      <c r="O98" s="241"/>
      <c r="P98" s="25"/>
      <c r="Q98" s="25"/>
      <c r="R98" s="25"/>
      <c r="S98" s="25"/>
      <c r="T98" s="25"/>
      <c r="U98" s="25"/>
      <c r="V98" s="25"/>
      <c r="W98" s="25"/>
      <c r="X98" s="25"/>
      <c r="Y98" s="25"/>
      <c r="Z98" s="25"/>
      <c r="AA98" s="25"/>
      <c r="AB98" s="242"/>
    </row>
    <row r="99" spans="1:28">
      <c r="A99" s="241"/>
      <c r="B99" s="25"/>
      <c r="C99" s="25"/>
      <c r="D99" s="25"/>
      <c r="E99" s="25"/>
      <c r="F99" s="25"/>
      <c r="G99" s="25"/>
      <c r="H99" s="25"/>
      <c r="I99" s="25"/>
      <c r="J99" s="25"/>
      <c r="K99" s="25"/>
      <c r="L99" s="25"/>
      <c r="M99" s="25"/>
      <c r="N99" s="242"/>
      <c r="O99" s="241"/>
      <c r="P99" s="25"/>
      <c r="Q99" s="25"/>
      <c r="R99" s="25"/>
      <c r="S99" s="25"/>
      <c r="T99" s="25"/>
      <c r="U99" s="25"/>
      <c r="V99" s="25"/>
      <c r="W99" s="25"/>
      <c r="X99" s="25"/>
      <c r="Y99" s="25"/>
      <c r="Z99" s="25"/>
      <c r="AA99" s="25"/>
      <c r="AB99" s="242"/>
    </row>
    <row r="100" spans="1:28">
      <c r="A100" s="241"/>
      <c r="B100" s="25"/>
      <c r="C100" s="25"/>
      <c r="D100" s="25"/>
      <c r="E100" s="25"/>
      <c r="F100" s="25"/>
      <c r="G100" s="25"/>
      <c r="H100" s="25"/>
      <c r="I100" s="25"/>
      <c r="J100" s="25"/>
      <c r="K100" s="25"/>
      <c r="L100" s="25"/>
      <c r="M100" s="25"/>
      <c r="N100" s="242"/>
      <c r="O100" s="241"/>
      <c r="P100" s="25"/>
      <c r="Q100" s="25"/>
      <c r="R100" s="25"/>
      <c r="S100" s="25"/>
      <c r="T100" s="25"/>
      <c r="U100" s="25"/>
      <c r="V100" s="25"/>
      <c r="W100" s="25"/>
      <c r="X100" s="25"/>
      <c r="Y100" s="25"/>
      <c r="Z100" s="25"/>
      <c r="AA100" s="25"/>
      <c r="AB100" s="242"/>
    </row>
    <row r="101" spans="1:28">
      <c r="A101" s="241"/>
      <c r="B101" s="25"/>
      <c r="C101" s="25"/>
      <c r="D101" s="25"/>
      <c r="E101" s="25"/>
      <c r="F101" s="25"/>
      <c r="G101" s="25"/>
      <c r="H101" s="25"/>
      <c r="I101" s="25"/>
      <c r="J101" s="25"/>
      <c r="K101" s="25"/>
      <c r="L101" s="25"/>
      <c r="M101" s="25"/>
      <c r="N101" s="242"/>
      <c r="O101" s="241"/>
      <c r="P101" s="25"/>
      <c r="Q101" s="25"/>
      <c r="R101" s="25"/>
      <c r="S101" s="25"/>
      <c r="T101" s="25"/>
      <c r="U101" s="25"/>
      <c r="V101" s="25"/>
      <c r="W101" s="25"/>
      <c r="X101" s="25"/>
      <c r="Y101" s="25"/>
      <c r="Z101" s="25"/>
      <c r="AA101" s="25"/>
      <c r="AB101" s="242"/>
    </row>
    <row r="102" spans="1:28">
      <c r="A102" s="241"/>
      <c r="B102" s="25"/>
      <c r="C102" s="25"/>
      <c r="D102" s="25"/>
      <c r="E102" s="25"/>
      <c r="F102" s="25"/>
      <c r="G102" s="25"/>
      <c r="H102" s="25"/>
      <c r="I102" s="25"/>
      <c r="J102" s="25"/>
      <c r="K102" s="25"/>
      <c r="L102" s="25"/>
      <c r="M102" s="25"/>
      <c r="N102" s="242"/>
      <c r="O102" s="241"/>
      <c r="P102" s="25"/>
      <c r="Q102" s="25"/>
      <c r="R102" s="25"/>
      <c r="S102" s="25"/>
      <c r="T102" s="25"/>
      <c r="U102" s="25"/>
      <c r="V102" s="25"/>
      <c r="W102" s="25"/>
      <c r="X102" s="25"/>
      <c r="Y102" s="25"/>
      <c r="Z102" s="25"/>
      <c r="AA102" s="25"/>
      <c r="AB102" s="242"/>
    </row>
    <row r="103" spans="1:28">
      <c r="A103" s="241"/>
      <c r="B103" s="25"/>
      <c r="C103" s="25"/>
      <c r="D103" s="25"/>
      <c r="E103" s="25"/>
      <c r="F103" s="25"/>
      <c r="G103" s="25"/>
      <c r="H103" s="25"/>
      <c r="I103" s="25"/>
      <c r="J103" s="25"/>
      <c r="K103" s="25"/>
      <c r="L103" s="25"/>
      <c r="M103" s="25"/>
      <c r="N103" s="242"/>
      <c r="O103" s="241"/>
      <c r="P103" s="25"/>
      <c r="Q103" s="25"/>
      <c r="R103" s="25"/>
      <c r="S103" s="25"/>
      <c r="T103" s="25"/>
      <c r="U103" s="25"/>
      <c r="V103" s="25"/>
      <c r="W103" s="25"/>
      <c r="X103" s="25"/>
      <c r="Y103" s="25"/>
      <c r="Z103" s="25"/>
      <c r="AA103" s="25"/>
      <c r="AB103" s="242"/>
    </row>
    <row r="104" spans="1:28">
      <c r="A104" s="241"/>
      <c r="B104" s="25"/>
      <c r="C104" s="25"/>
      <c r="D104" s="25"/>
      <c r="E104" s="25"/>
      <c r="F104" s="25"/>
      <c r="G104" s="25"/>
      <c r="H104" s="25"/>
      <c r="I104" s="25"/>
      <c r="J104" s="25"/>
      <c r="K104" s="25"/>
      <c r="L104" s="25"/>
      <c r="M104" s="25"/>
      <c r="N104" s="242"/>
      <c r="O104" s="241"/>
      <c r="P104" s="25"/>
      <c r="Q104" s="25"/>
      <c r="R104" s="25"/>
      <c r="S104" s="25"/>
      <c r="T104" s="25"/>
      <c r="U104" s="25"/>
      <c r="V104" s="25"/>
      <c r="W104" s="25"/>
      <c r="X104" s="25"/>
      <c r="Y104" s="25"/>
      <c r="Z104" s="25"/>
      <c r="AA104" s="25"/>
      <c r="AB104" s="242"/>
    </row>
    <row r="105" spans="1:28">
      <c r="A105" s="241"/>
      <c r="B105" s="25"/>
      <c r="C105" s="25"/>
      <c r="D105" s="25"/>
      <c r="E105" s="25"/>
      <c r="F105" s="25"/>
      <c r="G105" s="25"/>
      <c r="H105" s="25"/>
      <c r="I105" s="25"/>
      <c r="J105" s="25"/>
      <c r="K105" s="25"/>
      <c r="L105" s="25"/>
      <c r="M105" s="25"/>
      <c r="N105" s="242"/>
      <c r="O105" s="241"/>
      <c r="P105" s="25"/>
      <c r="Q105" s="25"/>
      <c r="R105" s="25"/>
      <c r="S105" s="25"/>
      <c r="T105" s="25"/>
      <c r="U105" s="25"/>
      <c r="V105" s="25"/>
      <c r="W105" s="25"/>
      <c r="X105" s="25"/>
      <c r="Y105" s="25"/>
      <c r="Z105" s="25"/>
      <c r="AA105" s="25"/>
      <c r="AB105" s="242"/>
    </row>
    <row r="106" spans="1:28">
      <c r="A106" s="241"/>
      <c r="B106" s="25"/>
      <c r="C106" s="25"/>
      <c r="D106" s="25"/>
      <c r="E106" s="25"/>
      <c r="F106" s="25"/>
      <c r="G106" s="25"/>
      <c r="H106" s="25"/>
      <c r="I106" s="25"/>
      <c r="J106" s="25"/>
      <c r="K106" s="25"/>
      <c r="L106" s="25"/>
      <c r="M106" s="25"/>
      <c r="N106" s="242"/>
      <c r="O106" s="241"/>
      <c r="P106" s="25"/>
      <c r="Q106" s="25"/>
      <c r="R106" s="25"/>
      <c r="S106" s="25"/>
      <c r="T106" s="25"/>
      <c r="U106" s="25"/>
      <c r="V106" s="25"/>
      <c r="W106" s="25"/>
      <c r="X106" s="25"/>
      <c r="Y106" s="25"/>
      <c r="Z106" s="25"/>
      <c r="AA106" s="25"/>
      <c r="AB106" s="242"/>
    </row>
    <row r="107" spans="1:28">
      <c r="A107" s="241"/>
      <c r="B107" s="25"/>
      <c r="C107" s="25"/>
      <c r="D107" s="25"/>
      <c r="E107" s="25"/>
      <c r="F107" s="25"/>
      <c r="G107" s="25"/>
      <c r="H107" s="25"/>
      <c r="I107" s="25"/>
      <c r="J107" s="25"/>
      <c r="K107" s="25"/>
      <c r="L107" s="25"/>
      <c r="M107" s="25"/>
      <c r="N107" s="242"/>
      <c r="O107" s="241"/>
      <c r="P107" s="25"/>
      <c r="Q107" s="25"/>
      <c r="R107" s="25"/>
      <c r="S107" s="25"/>
      <c r="T107" s="25"/>
      <c r="U107" s="25"/>
      <c r="V107" s="25"/>
      <c r="W107" s="25"/>
      <c r="X107" s="25"/>
      <c r="Y107" s="25"/>
      <c r="Z107" s="25"/>
      <c r="AA107" s="25"/>
      <c r="AB107" s="242"/>
    </row>
    <row r="108" spans="1:28">
      <c r="A108" s="241"/>
      <c r="B108" s="25"/>
      <c r="C108" s="25"/>
      <c r="D108" s="25"/>
      <c r="E108" s="25"/>
      <c r="F108" s="25"/>
      <c r="G108" s="25"/>
      <c r="H108" s="25"/>
      <c r="I108" s="25"/>
      <c r="J108" s="25"/>
      <c r="K108" s="25"/>
      <c r="L108" s="25"/>
      <c r="M108" s="25"/>
      <c r="N108" s="242"/>
      <c r="O108" s="241"/>
      <c r="P108" s="25"/>
      <c r="Q108" s="25"/>
      <c r="R108" s="25"/>
      <c r="S108" s="25"/>
      <c r="T108" s="25"/>
      <c r="U108" s="25"/>
      <c r="V108" s="25"/>
      <c r="W108" s="25"/>
      <c r="X108" s="25"/>
      <c r="Y108" s="25"/>
      <c r="Z108" s="25"/>
      <c r="AA108" s="25"/>
      <c r="AB108" s="242"/>
    </row>
    <row r="109" spans="1:28">
      <c r="A109" s="241"/>
      <c r="B109" s="25"/>
      <c r="C109" s="25"/>
      <c r="D109" s="25"/>
      <c r="E109" s="25"/>
      <c r="F109" s="25"/>
      <c r="G109" s="25"/>
      <c r="H109" s="25"/>
      <c r="I109" s="25"/>
      <c r="J109" s="25"/>
      <c r="K109" s="25"/>
      <c r="L109" s="25"/>
      <c r="M109" s="25"/>
      <c r="N109" s="242"/>
      <c r="O109" s="241"/>
      <c r="P109" s="25"/>
      <c r="Q109" s="25"/>
      <c r="R109" s="25"/>
      <c r="S109" s="25"/>
      <c r="T109" s="25"/>
      <c r="U109" s="25"/>
      <c r="V109" s="25"/>
      <c r="W109" s="25"/>
      <c r="X109" s="25"/>
      <c r="Y109" s="25"/>
      <c r="Z109" s="25"/>
      <c r="AA109" s="25"/>
      <c r="AB109" s="242"/>
    </row>
    <row r="110" spans="1:28">
      <c r="A110" s="241"/>
      <c r="B110" s="25"/>
      <c r="C110" s="25"/>
      <c r="D110" s="25"/>
      <c r="E110" s="25"/>
      <c r="F110" s="25"/>
      <c r="G110" s="25"/>
      <c r="H110" s="25"/>
      <c r="I110" s="25"/>
      <c r="J110" s="25"/>
      <c r="K110" s="25"/>
      <c r="L110" s="25"/>
      <c r="M110" s="25"/>
      <c r="N110" s="242"/>
      <c r="O110" s="241"/>
      <c r="P110" s="25"/>
      <c r="Q110" s="25"/>
      <c r="R110" s="25"/>
      <c r="S110" s="25"/>
      <c r="T110" s="25"/>
      <c r="U110" s="25"/>
      <c r="V110" s="25"/>
      <c r="W110" s="25"/>
      <c r="X110" s="25"/>
      <c r="Y110" s="25"/>
      <c r="Z110" s="25"/>
      <c r="AA110" s="25"/>
      <c r="AB110" s="242"/>
    </row>
    <row r="111" spans="1:28">
      <c r="A111" s="241"/>
      <c r="B111" s="25"/>
      <c r="C111" s="25"/>
      <c r="D111" s="25"/>
      <c r="E111" s="25"/>
      <c r="F111" s="25"/>
      <c r="G111" s="25"/>
      <c r="H111" s="25"/>
      <c r="I111" s="25"/>
      <c r="J111" s="25"/>
      <c r="K111" s="25"/>
      <c r="L111" s="25"/>
      <c r="M111" s="25"/>
      <c r="N111" s="242"/>
      <c r="O111" s="241"/>
      <c r="P111" s="25"/>
      <c r="Q111" s="25"/>
      <c r="R111" s="25"/>
      <c r="S111" s="25"/>
      <c r="T111" s="25"/>
      <c r="U111" s="25"/>
      <c r="V111" s="25"/>
      <c r="W111" s="25"/>
      <c r="X111" s="25"/>
      <c r="Y111" s="25"/>
      <c r="Z111" s="25"/>
      <c r="AA111" s="25"/>
      <c r="AB111" s="242"/>
    </row>
    <row r="112" spans="1:28">
      <c r="A112" s="241"/>
      <c r="B112" s="25"/>
      <c r="C112" s="25"/>
      <c r="D112" s="25"/>
      <c r="E112" s="25"/>
      <c r="F112" s="25"/>
      <c r="G112" s="25"/>
      <c r="H112" s="25"/>
      <c r="I112" s="25"/>
      <c r="J112" s="25"/>
      <c r="K112" s="25"/>
      <c r="L112" s="25"/>
      <c r="M112" s="25"/>
      <c r="N112" s="242"/>
      <c r="O112" s="241"/>
      <c r="P112" s="25"/>
      <c r="Q112" s="25"/>
      <c r="R112" s="25"/>
      <c r="S112" s="25"/>
      <c r="T112" s="25"/>
      <c r="U112" s="25"/>
      <c r="V112" s="25"/>
      <c r="W112" s="25"/>
      <c r="X112" s="25"/>
      <c r="Y112" s="25"/>
      <c r="Z112" s="25"/>
      <c r="AA112" s="25"/>
      <c r="AB112" s="242"/>
    </row>
    <row r="113" spans="1:28">
      <c r="A113" s="241"/>
      <c r="B113" s="25"/>
      <c r="C113" s="25"/>
      <c r="D113" s="25"/>
      <c r="E113" s="25"/>
      <c r="F113" s="25"/>
      <c r="G113" s="25"/>
      <c r="H113" s="25"/>
      <c r="I113" s="25"/>
      <c r="J113" s="25"/>
      <c r="K113" s="25"/>
      <c r="L113" s="25"/>
      <c r="M113" s="25"/>
      <c r="N113" s="242"/>
      <c r="O113" s="241"/>
      <c r="P113" s="25"/>
      <c r="Q113" s="25"/>
      <c r="R113" s="25"/>
      <c r="S113" s="25"/>
      <c r="T113" s="25"/>
      <c r="U113" s="25"/>
      <c r="V113" s="25"/>
      <c r="W113" s="25"/>
      <c r="X113" s="25"/>
      <c r="Y113" s="25"/>
      <c r="Z113" s="25"/>
      <c r="AA113" s="25"/>
      <c r="AB113" s="242"/>
    </row>
    <row r="114" spans="1:28">
      <c r="A114" s="241"/>
      <c r="B114" s="25"/>
      <c r="C114" s="25"/>
      <c r="D114" s="25"/>
      <c r="E114" s="25"/>
      <c r="F114" s="25"/>
      <c r="G114" s="25"/>
      <c r="H114" s="25"/>
      <c r="I114" s="25"/>
      <c r="J114" s="25"/>
      <c r="K114" s="25"/>
      <c r="L114" s="25"/>
      <c r="M114" s="25"/>
      <c r="N114" s="242"/>
      <c r="O114" s="241"/>
      <c r="P114" s="25"/>
      <c r="Q114" s="25"/>
      <c r="R114" s="25"/>
      <c r="S114" s="25"/>
      <c r="T114" s="25"/>
      <c r="U114" s="25"/>
      <c r="V114" s="25"/>
      <c r="W114" s="25"/>
      <c r="X114" s="25"/>
      <c r="Y114" s="25"/>
      <c r="Z114" s="25"/>
      <c r="AA114" s="25"/>
      <c r="AB114" s="242"/>
    </row>
    <row r="115" spans="1:28">
      <c r="A115" s="243"/>
      <c r="B115" s="244"/>
      <c r="C115" s="244"/>
      <c r="D115" s="244"/>
      <c r="E115" s="244"/>
      <c r="F115" s="244"/>
      <c r="G115" s="244"/>
      <c r="H115" s="244"/>
      <c r="I115" s="244"/>
      <c r="J115" s="244"/>
      <c r="K115" s="244"/>
      <c r="L115" s="244"/>
      <c r="M115" s="244"/>
      <c r="N115" s="245"/>
      <c r="O115" s="243"/>
      <c r="P115" s="244"/>
      <c r="Q115" s="244"/>
      <c r="R115" s="244"/>
      <c r="S115" s="244"/>
      <c r="T115" s="244"/>
      <c r="U115" s="244"/>
      <c r="V115" s="244"/>
      <c r="W115" s="244"/>
      <c r="X115" s="244"/>
      <c r="Y115" s="244"/>
      <c r="Z115" s="244"/>
      <c r="AA115" s="244"/>
      <c r="AB115" s="245"/>
    </row>
    <row r="116" spans="1:28" ht="30" customHeight="1">
      <c r="A116" s="282" t="s">
        <v>1158</v>
      </c>
      <c r="B116" s="856" t="s">
        <v>1240</v>
      </c>
      <c r="C116" s="856"/>
      <c r="D116" s="856"/>
      <c r="E116" s="856"/>
      <c r="F116" s="856"/>
      <c r="G116" s="856"/>
      <c r="H116" s="856"/>
      <c r="I116" s="856"/>
      <c r="J116" s="856"/>
      <c r="K116" s="856"/>
      <c r="L116" s="856"/>
      <c r="M116" s="240"/>
      <c r="N116" s="284"/>
      <c r="O116" s="282"/>
      <c r="P116" s="856" t="s">
        <v>1246</v>
      </c>
      <c r="Q116" s="856"/>
      <c r="R116" s="856"/>
      <c r="S116" s="856"/>
      <c r="T116" s="856"/>
      <c r="U116" s="856"/>
      <c r="V116" s="856"/>
      <c r="W116" s="856"/>
      <c r="X116" s="856"/>
      <c r="Y116" s="240"/>
      <c r="Z116" s="240"/>
      <c r="AA116" s="240"/>
      <c r="AB116" s="284" t="s">
        <v>1159</v>
      </c>
    </row>
    <row r="117" spans="1:28">
      <c r="A117" s="241"/>
      <c r="B117" s="25"/>
      <c r="C117" s="25"/>
      <c r="D117" s="25"/>
      <c r="E117" s="25"/>
      <c r="F117" s="25"/>
      <c r="G117" s="25"/>
      <c r="H117" s="25"/>
      <c r="I117" s="25"/>
      <c r="J117" s="25"/>
      <c r="K117" s="25"/>
      <c r="L117" s="25"/>
      <c r="M117" s="25"/>
      <c r="N117" s="242"/>
      <c r="O117" s="241"/>
      <c r="P117" s="25"/>
      <c r="Q117" s="25"/>
      <c r="R117" s="25"/>
      <c r="S117" s="25"/>
      <c r="T117" s="25"/>
      <c r="U117" s="25"/>
      <c r="V117" s="25"/>
      <c r="W117" s="25"/>
      <c r="X117" s="25"/>
      <c r="Y117" s="25"/>
      <c r="Z117" s="25"/>
      <c r="AA117" s="25"/>
      <c r="AB117" s="242"/>
    </row>
    <row r="118" spans="1:28">
      <c r="A118" s="241"/>
      <c r="B118" s="25"/>
      <c r="C118" s="25"/>
      <c r="D118" s="25"/>
      <c r="E118" s="25"/>
      <c r="F118" s="25"/>
      <c r="G118" s="25"/>
      <c r="H118" s="25"/>
      <c r="I118" s="25"/>
      <c r="J118" s="25"/>
      <c r="K118" s="25"/>
      <c r="L118" s="25"/>
      <c r="M118" s="25"/>
      <c r="N118" s="242"/>
      <c r="O118" s="241"/>
      <c r="P118" s="25"/>
      <c r="Q118" s="25"/>
      <c r="R118" s="25"/>
      <c r="S118" s="25"/>
      <c r="T118" s="25"/>
      <c r="U118" s="25"/>
      <c r="V118" s="25"/>
      <c r="W118" s="25"/>
      <c r="X118" s="25"/>
      <c r="Y118" s="25"/>
      <c r="Z118" s="25"/>
      <c r="AA118" s="25"/>
      <c r="AB118" s="242"/>
    </row>
    <row r="119" spans="1:28">
      <c r="A119" s="241"/>
      <c r="B119" s="25"/>
      <c r="C119" s="25"/>
      <c r="D119" s="25"/>
      <c r="E119" s="25"/>
      <c r="F119" s="25"/>
      <c r="G119" s="25"/>
      <c r="H119" s="25"/>
      <c r="I119" s="25"/>
      <c r="J119" s="25"/>
      <c r="K119" s="25"/>
      <c r="L119" s="25"/>
      <c r="M119" s="25"/>
      <c r="N119" s="242"/>
      <c r="O119" s="241"/>
      <c r="P119" s="25"/>
      <c r="Q119" s="25"/>
      <c r="R119" s="25"/>
      <c r="S119" s="25"/>
      <c r="T119" s="25"/>
      <c r="U119" s="25"/>
      <c r="V119" s="25"/>
      <c r="W119" s="25"/>
      <c r="X119" s="25"/>
      <c r="Y119" s="25"/>
      <c r="Z119" s="25"/>
      <c r="AA119" s="25"/>
      <c r="AB119" s="242"/>
    </row>
    <row r="120" spans="1:28">
      <c r="A120" s="241"/>
      <c r="B120" s="25"/>
      <c r="C120" s="25"/>
      <c r="D120" s="25"/>
      <c r="E120" s="25"/>
      <c r="F120" s="25"/>
      <c r="G120" s="25"/>
      <c r="H120" s="25"/>
      <c r="I120" s="25"/>
      <c r="J120" s="25"/>
      <c r="K120" s="25"/>
      <c r="L120" s="25"/>
      <c r="M120" s="25"/>
      <c r="N120" s="242"/>
      <c r="O120" s="241"/>
      <c r="P120" s="25"/>
      <c r="Q120" s="25"/>
      <c r="R120" s="25"/>
      <c r="S120" s="25"/>
      <c r="T120" s="25"/>
      <c r="U120" s="25"/>
      <c r="V120" s="25"/>
      <c r="W120" s="25"/>
      <c r="X120" s="25"/>
      <c r="Y120" s="25"/>
      <c r="Z120" s="25"/>
      <c r="AA120" s="25"/>
      <c r="AB120" s="242"/>
    </row>
    <row r="121" spans="1:28">
      <c r="A121" s="241"/>
      <c r="B121" s="25"/>
      <c r="C121" s="25"/>
      <c r="D121" s="25"/>
      <c r="E121" s="25"/>
      <c r="F121" s="25"/>
      <c r="G121" s="25"/>
      <c r="H121" s="25"/>
      <c r="I121" s="25"/>
      <c r="J121" s="25"/>
      <c r="K121" s="25"/>
      <c r="L121" s="25"/>
      <c r="M121" s="25"/>
      <c r="N121" s="242"/>
      <c r="O121" s="241"/>
      <c r="P121" s="25"/>
      <c r="Q121" s="25"/>
      <c r="R121" s="25"/>
      <c r="S121" s="25"/>
      <c r="T121" s="25"/>
      <c r="U121" s="25"/>
      <c r="V121" s="25"/>
      <c r="W121" s="25"/>
      <c r="X121" s="25"/>
      <c r="Y121" s="25"/>
      <c r="Z121" s="25"/>
      <c r="AA121" s="25"/>
      <c r="AB121" s="242"/>
    </row>
    <row r="122" spans="1:28">
      <c r="A122" s="241"/>
      <c r="B122" s="25"/>
      <c r="C122" s="25"/>
      <c r="D122" s="25"/>
      <c r="E122" s="25"/>
      <c r="F122" s="25"/>
      <c r="G122" s="25"/>
      <c r="H122" s="25"/>
      <c r="I122" s="25"/>
      <c r="J122" s="25"/>
      <c r="K122" s="25"/>
      <c r="L122" s="25"/>
      <c r="M122" s="25"/>
      <c r="N122" s="242"/>
      <c r="O122" s="241"/>
      <c r="P122" s="25"/>
      <c r="Q122" s="25"/>
      <c r="R122" s="25"/>
      <c r="S122" s="25"/>
      <c r="T122" s="25"/>
      <c r="U122" s="25"/>
      <c r="V122" s="25"/>
      <c r="W122" s="25"/>
      <c r="X122" s="25"/>
      <c r="Y122" s="25"/>
      <c r="Z122" s="25"/>
      <c r="AA122" s="25"/>
      <c r="AB122" s="242"/>
    </row>
    <row r="123" spans="1:28">
      <c r="A123" s="241"/>
      <c r="B123" s="25"/>
      <c r="C123" s="25"/>
      <c r="D123" s="25"/>
      <c r="E123" s="25"/>
      <c r="F123" s="25"/>
      <c r="G123" s="25"/>
      <c r="H123" s="25"/>
      <c r="I123" s="25"/>
      <c r="J123" s="25"/>
      <c r="K123" s="25"/>
      <c r="L123" s="25"/>
      <c r="M123" s="25"/>
      <c r="N123" s="242"/>
      <c r="O123" s="241"/>
      <c r="P123" s="25"/>
      <c r="Q123" s="25"/>
      <c r="R123" s="25"/>
      <c r="S123" s="25"/>
      <c r="T123" s="25"/>
      <c r="U123" s="25"/>
      <c r="V123" s="25"/>
      <c r="W123" s="25"/>
      <c r="X123" s="25"/>
      <c r="Y123" s="25"/>
      <c r="Z123" s="25"/>
      <c r="AA123" s="25"/>
      <c r="AB123" s="242"/>
    </row>
    <row r="124" spans="1:28">
      <c r="A124" s="241"/>
      <c r="B124" s="25"/>
      <c r="C124" s="25"/>
      <c r="D124" s="25"/>
      <c r="E124" s="25"/>
      <c r="F124" s="25"/>
      <c r="G124" s="25"/>
      <c r="H124" s="25"/>
      <c r="I124" s="25"/>
      <c r="J124" s="25"/>
      <c r="K124" s="25"/>
      <c r="L124" s="25"/>
      <c r="M124" s="25"/>
      <c r="N124" s="242"/>
      <c r="O124" s="241"/>
      <c r="P124" s="25"/>
      <c r="Q124" s="25"/>
      <c r="R124" s="25"/>
      <c r="S124" s="25"/>
      <c r="T124" s="25"/>
      <c r="U124" s="25"/>
      <c r="V124" s="25"/>
      <c r="W124" s="25"/>
      <c r="X124" s="25"/>
      <c r="Y124" s="25"/>
      <c r="Z124" s="25"/>
      <c r="AA124" s="25"/>
      <c r="AB124" s="242"/>
    </row>
    <row r="125" spans="1:28">
      <c r="A125" s="241"/>
      <c r="B125" s="25"/>
      <c r="C125" s="25"/>
      <c r="D125" s="25"/>
      <c r="E125" s="25"/>
      <c r="F125" s="25"/>
      <c r="G125" s="25"/>
      <c r="H125" s="25"/>
      <c r="I125" s="25"/>
      <c r="J125" s="25"/>
      <c r="K125" s="25"/>
      <c r="L125" s="25"/>
      <c r="M125" s="25"/>
      <c r="N125" s="242"/>
      <c r="O125" s="241"/>
      <c r="P125" s="25"/>
      <c r="Q125" s="25"/>
      <c r="R125" s="25"/>
      <c r="S125" s="25"/>
      <c r="T125" s="25"/>
      <c r="U125" s="25"/>
      <c r="V125" s="25"/>
      <c r="W125" s="25"/>
      <c r="X125" s="25"/>
      <c r="Y125" s="25"/>
      <c r="Z125" s="25"/>
      <c r="AA125" s="25"/>
      <c r="AB125" s="242"/>
    </row>
    <row r="126" spans="1:28" ht="19.95" customHeight="1">
      <c r="A126" s="241"/>
      <c r="B126" s="25"/>
      <c r="C126" s="25"/>
      <c r="D126" s="25"/>
      <c r="E126" s="25"/>
      <c r="F126" s="25"/>
      <c r="G126" s="25"/>
      <c r="H126" s="25"/>
      <c r="I126" s="25"/>
      <c r="J126" s="25"/>
      <c r="K126" s="25"/>
      <c r="L126" s="25"/>
      <c r="M126" s="25"/>
      <c r="N126" s="242"/>
      <c r="O126" s="241"/>
      <c r="P126" s="25"/>
      <c r="Q126" s="25"/>
      <c r="R126" s="25"/>
      <c r="S126" s="25"/>
      <c r="T126" s="25"/>
      <c r="U126" s="25"/>
      <c r="V126" s="25"/>
      <c r="W126" s="25"/>
      <c r="X126" s="25"/>
      <c r="Y126" s="25"/>
      <c r="Z126" s="25"/>
      <c r="AA126" s="25"/>
      <c r="AB126" s="242"/>
    </row>
    <row r="127" spans="1:28" ht="19.95" customHeight="1">
      <c r="A127" s="241"/>
      <c r="B127" s="25"/>
      <c r="C127" s="25"/>
      <c r="D127" s="25"/>
      <c r="E127" s="25"/>
      <c r="F127" s="25"/>
      <c r="G127" s="25"/>
      <c r="H127" s="25"/>
      <c r="I127" s="25"/>
      <c r="J127" s="25"/>
      <c r="K127" s="25"/>
      <c r="L127" s="25"/>
      <c r="M127" s="25"/>
      <c r="N127" s="242"/>
      <c r="O127" s="241"/>
      <c r="P127" s="25"/>
      <c r="Q127" s="25"/>
      <c r="R127" s="25"/>
      <c r="S127" s="25"/>
      <c r="T127" s="25"/>
      <c r="U127" s="25"/>
      <c r="V127" s="25"/>
      <c r="W127" s="25"/>
      <c r="X127" s="25"/>
      <c r="Y127" s="25"/>
      <c r="Z127" s="25"/>
      <c r="AA127" s="25"/>
      <c r="AB127" s="242"/>
    </row>
    <row r="128" spans="1:28" ht="19.95" customHeight="1">
      <c r="A128" s="241"/>
      <c r="B128" s="25"/>
      <c r="C128" s="25"/>
      <c r="D128" s="25"/>
      <c r="E128" s="25"/>
      <c r="F128" s="25"/>
      <c r="G128" s="25"/>
      <c r="H128" s="25"/>
      <c r="I128" s="25"/>
      <c r="J128" s="25"/>
      <c r="K128" s="25"/>
      <c r="L128" s="25"/>
      <c r="M128" s="25"/>
      <c r="N128" s="242"/>
      <c r="O128" s="241"/>
      <c r="P128" s="25"/>
      <c r="Q128" s="25"/>
      <c r="R128" s="25"/>
      <c r="S128" s="25"/>
      <c r="T128" s="25"/>
      <c r="U128" s="25"/>
      <c r="V128" s="25"/>
      <c r="W128" s="25"/>
      <c r="X128" s="25"/>
      <c r="Y128" s="25"/>
      <c r="Z128" s="25"/>
      <c r="AA128" s="25"/>
      <c r="AB128" s="242"/>
    </row>
    <row r="129" spans="1:69" ht="19.95" customHeight="1">
      <c r="A129" s="241"/>
      <c r="B129" s="25"/>
      <c r="C129" s="25"/>
      <c r="D129" s="25"/>
      <c r="E129" s="25"/>
      <c r="F129" s="25"/>
      <c r="G129" s="25"/>
      <c r="H129" s="25"/>
      <c r="I129" s="25"/>
      <c r="J129" s="25"/>
      <c r="K129" s="25"/>
      <c r="L129" s="25"/>
      <c r="M129" s="25"/>
      <c r="N129" s="242"/>
      <c r="O129" s="241"/>
      <c r="P129" s="25"/>
      <c r="Q129" s="25"/>
      <c r="R129" s="25"/>
      <c r="S129" s="25"/>
      <c r="T129" s="25"/>
      <c r="U129" s="25"/>
      <c r="V129" s="25"/>
      <c r="W129" s="25"/>
      <c r="X129" s="25"/>
      <c r="Y129" s="25"/>
      <c r="Z129" s="25"/>
      <c r="AA129" s="25"/>
      <c r="AB129" s="242"/>
    </row>
    <row r="130" spans="1:69" ht="19.95" customHeight="1">
      <c r="A130" s="241"/>
      <c r="B130" s="25"/>
      <c r="C130" s="25"/>
      <c r="D130" s="25"/>
      <c r="E130" s="25"/>
      <c r="F130" s="25"/>
      <c r="G130" s="25"/>
      <c r="H130" s="25"/>
      <c r="I130" s="25"/>
      <c r="J130" s="25"/>
      <c r="K130" s="25"/>
      <c r="L130" s="25"/>
      <c r="M130" s="25"/>
      <c r="N130" s="242"/>
      <c r="O130" s="241"/>
      <c r="P130" s="25"/>
      <c r="Q130" s="25"/>
      <c r="R130" s="25"/>
      <c r="S130" s="25"/>
      <c r="T130" s="25"/>
      <c r="U130" s="25"/>
      <c r="V130" s="25"/>
      <c r="W130" s="25"/>
      <c r="X130" s="25"/>
      <c r="Y130" s="25"/>
      <c r="Z130" s="25"/>
      <c r="AA130" s="25"/>
      <c r="AB130" s="242"/>
    </row>
    <row r="131" spans="1:69" ht="19.95" customHeight="1">
      <c r="A131" s="241"/>
      <c r="B131" s="25"/>
      <c r="C131" s="25"/>
      <c r="D131" s="25"/>
      <c r="E131" s="25"/>
      <c r="F131" s="25"/>
      <c r="G131" s="25"/>
      <c r="H131" s="25"/>
      <c r="I131" s="25"/>
      <c r="J131" s="25"/>
      <c r="K131" s="25"/>
      <c r="L131" s="25"/>
      <c r="M131" s="25"/>
      <c r="N131" s="242"/>
      <c r="O131" s="241"/>
      <c r="P131" s="25"/>
      <c r="Q131" s="25"/>
      <c r="R131" s="25"/>
      <c r="S131" s="25"/>
      <c r="T131" s="25"/>
      <c r="U131" s="25"/>
      <c r="V131" s="25"/>
      <c r="W131" s="25"/>
      <c r="X131" s="25"/>
      <c r="Y131" s="25"/>
      <c r="Z131" s="25"/>
      <c r="AA131" s="25"/>
      <c r="AB131" s="242"/>
    </row>
    <row r="132" spans="1:69" ht="19.95" customHeight="1">
      <c r="A132" s="241"/>
      <c r="B132" s="25"/>
      <c r="C132" s="25"/>
      <c r="D132" s="25"/>
      <c r="E132" s="25"/>
      <c r="F132" s="25"/>
      <c r="G132" s="25"/>
      <c r="H132" s="25"/>
      <c r="I132" s="25"/>
      <c r="J132" s="25"/>
      <c r="K132" s="25"/>
      <c r="L132" s="25"/>
      <c r="M132" s="25"/>
      <c r="N132" s="242"/>
      <c r="O132" s="241"/>
      <c r="P132" s="25"/>
      <c r="Q132" s="25"/>
      <c r="R132" s="25"/>
      <c r="S132" s="25"/>
      <c r="T132" s="25"/>
      <c r="U132" s="25"/>
      <c r="V132" s="25"/>
      <c r="W132" s="25"/>
      <c r="X132" s="25"/>
      <c r="Y132" s="25"/>
      <c r="Z132" s="25"/>
      <c r="AA132" s="25"/>
      <c r="AB132" s="242"/>
    </row>
    <row r="133" spans="1:69" ht="19.95" customHeight="1">
      <c r="A133" s="241"/>
      <c r="B133" s="25"/>
      <c r="C133" s="25"/>
      <c r="D133" s="25"/>
      <c r="E133" s="25"/>
      <c r="F133" s="25"/>
      <c r="G133" s="25"/>
      <c r="H133" s="25"/>
      <c r="I133" s="25"/>
      <c r="J133" s="25"/>
      <c r="K133" s="25"/>
      <c r="L133" s="25"/>
      <c r="M133" s="25"/>
      <c r="N133" s="242"/>
      <c r="O133" s="241"/>
      <c r="P133" s="25"/>
      <c r="Q133" s="25"/>
      <c r="R133" s="25"/>
      <c r="S133" s="25"/>
      <c r="T133" s="25"/>
      <c r="U133" s="25"/>
      <c r="V133" s="25"/>
      <c r="W133" s="25"/>
      <c r="X133" s="25"/>
      <c r="Y133" s="25"/>
      <c r="Z133" s="25"/>
      <c r="AA133" s="25"/>
      <c r="AB133" s="242"/>
    </row>
    <row r="134" spans="1:69" ht="19.95" customHeight="1">
      <c r="A134" s="241"/>
      <c r="B134" s="25"/>
      <c r="C134" s="25"/>
      <c r="D134" s="25"/>
      <c r="E134" s="25"/>
      <c r="F134" s="25"/>
      <c r="G134" s="25"/>
      <c r="H134" s="25"/>
      <c r="I134" s="25"/>
      <c r="J134" s="25"/>
      <c r="K134" s="25"/>
      <c r="L134" s="25"/>
      <c r="M134" s="25"/>
      <c r="N134" s="242"/>
      <c r="O134" s="241"/>
      <c r="P134" s="25"/>
      <c r="Q134" s="25"/>
      <c r="R134" s="25"/>
      <c r="S134" s="25"/>
      <c r="T134" s="25"/>
      <c r="U134" s="25"/>
      <c r="V134" s="25"/>
      <c r="W134" s="25"/>
      <c r="X134" s="25"/>
      <c r="Y134" s="25"/>
      <c r="Z134" s="25"/>
      <c r="AA134" s="25"/>
      <c r="AB134" s="242"/>
    </row>
    <row r="135" spans="1:69" ht="19.95" customHeight="1">
      <c r="A135" s="241"/>
      <c r="B135" s="25"/>
      <c r="C135" s="25"/>
      <c r="D135" s="25"/>
      <c r="E135" s="25"/>
      <c r="F135" s="25"/>
      <c r="G135" s="25"/>
      <c r="H135" s="25"/>
      <c r="I135" s="25"/>
      <c r="J135" s="25"/>
      <c r="K135" s="25"/>
      <c r="L135" s="25"/>
      <c r="M135" s="25"/>
      <c r="N135" s="242"/>
      <c r="O135" s="241"/>
      <c r="P135" s="25"/>
      <c r="Q135" s="25"/>
      <c r="R135" s="25"/>
      <c r="S135" s="25"/>
      <c r="T135" s="25"/>
      <c r="U135" s="25"/>
      <c r="V135" s="25"/>
      <c r="W135" s="25"/>
      <c r="X135" s="25"/>
      <c r="Y135" s="25"/>
      <c r="Z135" s="25"/>
      <c r="AA135" s="25"/>
      <c r="AB135" s="242"/>
    </row>
    <row r="136" spans="1:69" ht="19.95" customHeight="1">
      <c r="A136" s="241"/>
      <c r="B136" s="25"/>
      <c r="C136" s="25"/>
      <c r="D136" s="25"/>
      <c r="E136" s="25"/>
      <c r="F136" s="25"/>
      <c r="G136" s="25"/>
      <c r="H136" s="25"/>
      <c r="I136" s="25"/>
      <c r="J136" s="25"/>
      <c r="K136" s="25"/>
      <c r="L136" s="25"/>
      <c r="M136" s="25"/>
      <c r="N136" s="242"/>
      <c r="O136" s="241"/>
      <c r="P136" s="25"/>
      <c r="Q136" s="25"/>
      <c r="R136" s="25"/>
      <c r="S136" s="25"/>
      <c r="T136" s="25"/>
      <c r="U136" s="25"/>
      <c r="V136" s="25"/>
      <c r="W136" s="25"/>
      <c r="X136" s="25"/>
      <c r="Y136" s="25"/>
      <c r="Z136" s="25"/>
      <c r="AA136" s="25"/>
      <c r="AB136" s="242"/>
    </row>
    <row r="137" spans="1:69" ht="19.95" customHeight="1" thickBot="1">
      <c r="A137" s="241"/>
      <c r="B137" s="25"/>
      <c r="C137" s="25"/>
      <c r="D137" s="25"/>
      <c r="E137" s="25"/>
      <c r="F137" s="25"/>
      <c r="G137" s="25"/>
      <c r="H137" s="25"/>
      <c r="I137" s="25"/>
      <c r="J137" s="25"/>
      <c r="K137" s="25"/>
      <c r="L137" s="25"/>
      <c r="M137" s="25"/>
      <c r="N137" s="242"/>
      <c r="O137" s="241"/>
      <c r="P137" s="25"/>
      <c r="Q137" s="25"/>
      <c r="R137" s="25"/>
      <c r="S137" s="25"/>
      <c r="T137" s="25"/>
      <c r="U137" s="25"/>
      <c r="V137" s="25"/>
      <c r="W137" s="25"/>
      <c r="X137" s="25"/>
      <c r="Y137" s="25"/>
      <c r="Z137" s="25"/>
      <c r="AA137" s="25"/>
      <c r="AB137" s="242"/>
    </row>
    <row r="138" spans="1:69" ht="19.95" customHeight="1" thickBot="1">
      <c r="A138" s="241"/>
      <c r="B138" s="25"/>
      <c r="C138" s="25"/>
      <c r="D138" s="25"/>
      <c r="E138" s="25"/>
      <c r="F138" s="25"/>
      <c r="G138" s="25"/>
      <c r="H138" s="25"/>
      <c r="I138" s="25"/>
      <c r="J138" s="25"/>
      <c r="K138" s="25"/>
      <c r="L138" s="25"/>
      <c r="M138" s="25"/>
      <c r="N138" s="242"/>
      <c r="O138" s="241"/>
      <c r="P138" s="25"/>
      <c r="Q138" s="25"/>
      <c r="R138" s="25"/>
      <c r="S138" s="25"/>
      <c r="T138" s="25"/>
      <c r="U138" s="25"/>
      <c r="V138" s="25"/>
      <c r="W138" s="407" t="s">
        <v>1552</v>
      </c>
      <c r="X138" s="814"/>
      <c r="Y138" s="815"/>
      <c r="Z138" s="815"/>
      <c r="AA138" s="816"/>
      <c r="AB138" s="242"/>
    </row>
    <row r="139" spans="1:69" ht="19.95" customHeight="1">
      <c r="A139" s="241"/>
      <c r="B139" s="25"/>
      <c r="C139" s="25"/>
      <c r="D139" s="25"/>
      <c r="E139" s="25"/>
      <c r="F139" s="25"/>
      <c r="G139" s="25"/>
      <c r="H139" s="25"/>
      <c r="I139" s="25"/>
      <c r="J139" s="25"/>
      <c r="K139" s="25"/>
      <c r="L139" s="25"/>
      <c r="M139" s="25"/>
      <c r="N139" s="242"/>
      <c r="O139" s="241"/>
      <c r="P139" s="25"/>
      <c r="Q139" s="25"/>
      <c r="R139" s="817" t="str">
        <f>BI140</f>
        <v>Before learning about Harmony Politics, I like anyone took sides on political issues. After learning each side expresses unchangeable needs, I now appreciate both sides of polItical issues. For example, I can now appreciate the needs behind the liberal and the conservative stances on any issue. I trust you can empathize with both as well, no matter which side you lean. Now I want to know if you're open to partnering my cause to speak this truth to political leaders. It can potentially earn an income for us both. It does cost some investment upfront. I can share more in the days to come. What do you think?</v>
      </c>
      <c r="S139" s="817"/>
      <c r="T139" s="817"/>
      <c r="U139" s="817"/>
      <c r="V139" s="817"/>
      <c r="W139" s="817"/>
      <c r="X139" s="817"/>
      <c r="Y139" s="817"/>
      <c r="Z139" s="817"/>
      <c r="AA139" s="817"/>
      <c r="AB139" s="242"/>
    </row>
    <row r="140" spans="1:69">
      <c r="A140" s="241"/>
      <c r="B140" s="25"/>
      <c r="C140" s="25"/>
      <c r="D140" s="25"/>
      <c r="E140" s="25"/>
      <c r="F140" s="25"/>
      <c r="G140" s="25"/>
      <c r="H140" s="25"/>
      <c r="I140" s="25"/>
      <c r="J140" s="25"/>
      <c r="K140" s="25"/>
      <c r="L140" s="25"/>
      <c r="M140" s="25"/>
      <c r="N140" s="242"/>
      <c r="O140" s="241"/>
      <c r="P140" s="25"/>
      <c r="Q140" s="25"/>
      <c r="R140" s="817"/>
      <c r="S140" s="817"/>
      <c r="T140" s="817"/>
      <c r="U140" s="817"/>
      <c r="V140" s="817"/>
      <c r="W140" s="817"/>
      <c r="X140" s="817"/>
      <c r="Y140" s="817"/>
      <c r="Z140" s="817"/>
      <c r="AA140" s="817"/>
      <c r="AB140" s="242"/>
      <c r="BI140" s="39" t="str">
        <f>CONCATENATE(BJ141,BK141,BL141,BM141,BN141,BO141,BP141,BJ142)</f>
        <v>Before learning about Harmony Politics, I like anyone took sides on political issues. After learning each side expresses unchangeable needs, I now appreciate both sides of polItical issues. For example, I can now appreciate the needs behind the liberal and the conservative stances on any issue. I trust you can empathize with both as well, no matter which side you lean. Now I want to know if you're open to partnering my cause to speak this truth to political leaders. It can potentially earn an income for us both. It does cost some investment upfront. I can share more in the days to come. What do you think?</v>
      </c>
    </row>
    <row r="141" spans="1:69">
      <c r="A141" s="241"/>
      <c r="B141" s="25"/>
      <c r="C141" s="25"/>
      <c r="D141" s="25"/>
      <c r="E141" s="25"/>
      <c r="F141" s="25"/>
      <c r="G141" s="25"/>
      <c r="H141" s="25"/>
      <c r="I141" s="25"/>
      <c r="J141" s="25"/>
      <c r="K141" s="25"/>
      <c r="L141" s="25"/>
      <c r="M141" s="25"/>
      <c r="N141" s="242"/>
      <c r="O141" s="241"/>
      <c r="P141" s="25"/>
      <c r="Q141" s="25"/>
      <c r="R141" s="817"/>
      <c r="S141" s="817"/>
      <c r="T141" s="817"/>
      <c r="U141" s="817"/>
      <c r="V141" s="817"/>
      <c r="W141" s="817"/>
      <c r="X141" s="817"/>
      <c r="Y141" s="817"/>
      <c r="Z141" s="817"/>
      <c r="AA141" s="817"/>
      <c r="AB141" s="242"/>
      <c r="BJ141" s="2" t="s">
        <v>1556</v>
      </c>
      <c r="BK141" s="2" t="str">
        <f>IF($X$138=$BL$5,$BO2,IF($X$138=$BL$6,$BP2,IF($X$138=$BL$7,$BQ2,IF($X$138=$BL$8,$BR2,IF($X$138=$BL$9,$BS2,IF($X$138=$BL$10,$BT2,IF($X$138=$BL$11,$BU2,IF($X$138=$BL$12,$BV2,"liberal"))))))))</f>
        <v>liberal</v>
      </c>
      <c r="BL141" s="2" t="s">
        <v>1553</v>
      </c>
      <c r="BM141" s="2" t="str">
        <f>IF($X$138=$BL$5,$BO3,IF($X$138=$BL$6,$BP3,IF($X$138=$BL$7,$BQ3,IF($X$138=$BL$8,$BR3,IF($X$138=$BL$9,$BS3,IF($X$138=$BL$10,$BT3,IF($X$138=$BL$11,$BU3,IF($X$138=$BL$12,$BV3,"conservative"))))))))</f>
        <v>conservative</v>
      </c>
      <c r="BN141" s="2" t="s">
        <v>1554</v>
      </c>
      <c r="BO141" s="2" t="str">
        <f>BQ141</f>
        <v>any issue</v>
      </c>
      <c r="BP141" s="2" t="s">
        <v>1029</v>
      </c>
      <c r="BQ141" s="408" t="str">
        <f>IF(X138=BL5,BP5,IF(X138=BL6,BP6,IF(X138=BL7,BP7,IF(X138=BL8,BP8,IF(X138=BL9,BP9,IF(X138=BL10,BP10,IF(X138=BL11,BP11,IF(X138=BL12,BP12,"any issue"))))))))</f>
        <v>any issue</v>
      </c>
    </row>
    <row r="142" spans="1:69">
      <c r="A142" s="241"/>
      <c r="B142" s="25"/>
      <c r="C142" s="25"/>
      <c r="D142" s="25"/>
      <c r="E142" s="25"/>
      <c r="F142" s="25"/>
      <c r="G142" s="25"/>
      <c r="H142" s="25"/>
      <c r="I142" s="25"/>
      <c r="J142" s="25"/>
      <c r="K142" s="25"/>
      <c r="L142" s="25"/>
      <c r="M142" s="25"/>
      <c r="N142" s="242"/>
      <c r="O142" s="241"/>
      <c r="P142" s="25"/>
      <c r="Q142" s="25"/>
      <c r="R142" s="817"/>
      <c r="S142" s="817"/>
      <c r="T142" s="817"/>
      <c r="U142" s="817"/>
      <c r="V142" s="817"/>
      <c r="W142" s="817"/>
      <c r="X142" s="817"/>
      <c r="Y142" s="817"/>
      <c r="Z142" s="817"/>
      <c r="AA142" s="817"/>
      <c r="AB142" s="242"/>
      <c r="BJ142" s="2" t="s">
        <v>1555</v>
      </c>
    </row>
    <row r="143" spans="1:69">
      <c r="A143" s="241"/>
      <c r="B143" s="25"/>
      <c r="C143" s="25"/>
      <c r="D143" s="25"/>
      <c r="E143" s="25"/>
      <c r="F143" s="25"/>
      <c r="G143" s="25"/>
      <c r="H143" s="25"/>
      <c r="I143" s="25"/>
      <c r="J143" s="25"/>
      <c r="K143" s="25"/>
      <c r="L143" s="25"/>
      <c r="M143" s="25"/>
      <c r="N143" s="242"/>
      <c r="O143" s="241"/>
      <c r="P143" s="25"/>
      <c r="Q143" s="25"/>
      <c r="R143" s="817"/>
      <c r="S143" s="817"/>
      <c r="T143" s="817"/>
      <c r="U143" s="817"/>
      <c r="V143" s="817"/>
      <c r="W143" s="817"/>
      <c r="X143" s="817"/>
      <c r="Y143" s="817"/>
      <c r="Z143" s="817"/>
      <c r="AA143" s="817"/>
      <c r="AB143" s="242"/>
    </row>
    <row r="144" spans="1:69">
      <c r="A144" s="241"/>
      <c r="B144" s="25"/>
      <c r="C144" s="25"/>
      <c r="D144" s="25"/>
      <c r="E144" s="25"/>
      <c r="F144" s="25"/>
      <c r="G144" s="25"/>
      <c r="H144" s="25"/>
      <c r="I144" s="25"/>
      <c r="J144" s="25"/>
      <c r="K144" s="25"/>
      <c r="L144" s="25"/>
      <c r="M144" s="25"/>
      <c r="N144" s="242"/>
      <c r="O144" s="241"/>
      <c r="P144" s="25"/>
      <c r="Q144" s="25"/>
      <c r="R144" s="817"/>
      <c r="S144" s="817"/>
      <c r="T144" s="817"/>
      <c r="U144" s="817"/>
      <c r="V144" s="817"/>
      <c r="W144" s="817"/>
      <c r="X144" s="817"/>
      <c r="Y144" s="817"/>
      <c r="Z144" s="817"/>
      <c r="AA144" s="817"/>
      <c r="AB144" s="242"/>
    </row>
    <row r="145" spans="1:73">
      <c r="A145" s="241"/>
      <c r="B145" s="25"/>
      <c r="C145" s="25"/>
      <c r="D145" s="25"/>
      <c r="E145" s="25"/>
      <c r="F145" s="25"/>
      <c r="G145" s="25"/>
      <c r="H145" s="25"/>
      <c r="I145" s="25"/>
      <c r="J145" s="25"/>
      <c r="K145" s="25"/>
      <c r="L145" s="25"/>
      <c r="M145" s="25"/>
      <c r="N145" s="242"/>
      <c r="O145" s="241"/>
      <c r="P145" s="25"/>
      <c r="Q145" s="25"/>
      <c r="R145" s="817"/>
      <c r="S145" s="817"/>
      <c r="T145" s="817"/>
      <c r="U145" s="817"/>
      <c r="V145" s="817"/>
      <c r="W145" s="817"/>
      <c r="X145" s="817"/>
      <c r="Y145" s="817"/>
      <c r="Z145" s="817"/>
      <c r="AA145" s="817"/>
      <c r="AB145" s="242"/>
    </row>
    <row r="146" spans="1:73">
      <c r="A146" s="241"/>
      <c r="B146" s="25"/>
      <c r="C146" s="25"/>
      <c r="D146" s="25"/>
      <c r="E146" s="25"/>
      <c r="F146" s="25"/>
      <c r="G146" s="25"/>
      <c r="H146" s="25"/>
      <c r="I146" s="25"/>
      <c r="J146" s="25"/>
      <c r="K146" s="25"/>
      <c r="L146" s="25"/>
      <c r="M146" s="25"/>
      <c r="N146" s="242"/>
      <c r="O146" s="241"/>
      <c r="P146" s="25"/>
      <c r="Q146" s="25"/>
      <c r="R146" s="817"/>
      <c r="S146" s="817"/>
      <c r="T146" s="817"/>
      <c r="U146" s="817"/>
      <c r="V146" s="817"/>
      <c r="W146" s="817"/>
      <c r="X146" s="817"/>
      <c r="Y146" s="817"/>
      <c r="Z146" s="817"/>
      <c r="AA146" s="817"/>
      <c r="AB146" s="242"/>
    </row>
    <row r="147" spans="1:73">
      <c r="A147" s="241"/>
      <c r="B147" s="25"/>
      <c r="C147" s="25"/>
      <c r="D147" s="25"/>
      <c r="E147" s="25"/>
      <c r="F147" s="25"/>
      <c r="G147" s="25"/>
      <c r="H147" s="25"/>
      <c r="I147" s="25"/>
      <c r="J147" s="25"/>
      <c r="K147" s="25"/>
      <c r="L147" s="25"/>
      <c r="M147" s="25"/>
      <c r="N147" s="242"/>
      <c r="O147" s="241"/>
      <c r="P147" s="25"/>
      <c r="Q147" s="25"/>
      <c r="R147" s="817"/>
      <c r="S147" s="817"/>
      <c r="T147" s="817"/>
      <c r="U147" s="817"/>
      <c r="V147" s="817"/>
      <c r="W147" s="817"/>
      <c r="X147" s="817"/>
      <c r="Y147" s="817"/>
      <c r="Z147" s="817"/>
      <c r="AA147" s="817"/>
      <c r="AB147" s="242"/>
    </row>
    <row r="148" spans="1:73">
      <c r="A148" s="241"/>
      <c r="B148" s="25"/>
      <c r="C148" s="25"/>
      <c r="D148" s="25"/>
      <c r="E148" s="25"/>
      <c r="F148" s="25"/>
      <c r="G148" s="25"/>
      <c r="H148" s="25"/>
      <c r="I148" s="25"/>
      <c r="J148" s="25"/>
      <c r="K148" s="25"/>
      <c r="L148" s="25"/>
      <c r="M148" s="25"/>
      <c r="N148" s="242"/>
      <c r="O148" s="241"/>
      <c r="P148" s="25"/>
      <c r="Q148" s="25"/>
      <c r="R148" s="817"/>
      <c r="S148" s="817"/>
      <c r="T148" s="817"/>
      <c r="U148" s="817"/>
      <c r="V148" s="817"/>
      <c r="W148" s="817"/>
      <c r="X148" s="817"/>
      <c r="Y148" s="817"/>
      <c r="Z148" s="817"/>
      <c r="AA148" s="817"/>
      <c r="AB148" s="242"/>
    </row>
    <row r="149" spans="1:73">
      <c r="A149" s="241"/>
      <c r="B149" s="25"/>
      <c r="C149" s="25"/>
      <c r="D149" s="25"/>
      <c r="E149" s="25"/>
      <c r="F149" s="25"/>
      <c r="G149" s="25"/>
      <c r="H149" s="25"/>
      <c r="I149" s="25"/>
      <c r="J149" s="25"/>
      <c r="K149" s="25"/>
      <c r="L149" s="25"/>
      <c r="M149" s="25"/>
      <c r="N149" s="242"/>
      <c r="O149" s="241"/>
      <c r="P149" s="25"/>
      <c r="Q149" s="25"/>
      <c r="R149" s="817"/>
      <c r="S149" s="817"/>
      <c r="T149" s="817"/>
      <c r="U149" s="817"/>
      <c r="V149" s="817"/>
      <c r="W149" s="817"/>
      <c r="X149" s="817"/>
      <c r="Y149" s="817"/>
      <c r="Z149" s="817"/>
      <c r="AA149" s="817"/>
      <c r="AB149" s="242"/>
    </row>
    <row r="150" spans="1:73">
      <c r="A150" s="241"/>
      <c r="B150" s="25"/>
      <c r="C150" s="25"/>
      <c r="D150" s="25"/>
      <c r="E150" s="25"/>
      <c r="F150" s="25"/>
      <c r="G150" s="25"/>
      <c r="H150" s="25"/>
      <c r="I150" s="25"/>
      <c r="J150" s="25"/>
      <c r="K150" s="25"/>
      <c r="L150" s="25"/>
      <c r="M150" s="25"/>
      <c r="N150" s="242"/>
      <c r="O150" s="241"/>
      <c r="P150" s="25"/>
      <c r="Q150" s="25"/>
      <c r="R150" s="25"/>
      <c r="S150" s="25"/>
      <c r="T150" s="25"/>
      <c r="U150" s="25"/>
      <c r="V150" s="25"/>
      <c r="W150" s="25"/>
      <c r="X150" s="25"/>
      <c r="Y150" s="25"/>
      <c r="Z150" s="25"/>
      <c r="AA150" s="25"/>
      <c r="AB150" s="242"/>
    </row>
    <row r="151" spans="1:73">
      <c r="A151" s="241"/>
      <c r="B151" s="25"/>
      <c r="C151" s="25"/>
      <c r="D151" s="25"/>
      <c r="E151" s="25"/>
      <c r="F151" s="25"/>
      <c r="G151" s="25"/>
      <c r="H151" s="25"/>
      <c r="I151" s="25"/>
      <c r="J151" s="25"/>
      <c r="K151" s="25"/>
      <c r="L151" s="25"/>
      <c r="M151" s="25"/>
      <c r="N151" s="242"/>
      <c r="O151" s="241"/>
      <c r="P151" s="25"/>
      <c r="Q151" s="25"/>
      <c r="R151" s="25"/>
      <c r="S151" s="25"/>
      <c r="T151" s="25"/>
      <c r="U151" s="25"/>
      <c r="V151" s="25"/>
      <c r="W151" s="25"/>
      <c r="X151" s="25"/>
      <c r="Y151" s="25"/>
      <c r="Z151" s="25"/>
      <c r="AA151" s="25"/>
      <c r="AB151" s="242"/>
    </row>
    <row r="152" spans="1:73">
      <c r="A152" s="241"/>
      <c r="B152" s="25"/>
      <c r="C152" s="25"/>
      <c r="D152" s="25"/>
      <c r="E152" s="25"/>
      <c r="F152" s="25"/>
      <c r="G152" s="25"/>
      <c r="H152" s="25"/>
      <c r="I152" s="25"/>
      <c r="J152" s="25"/>
      <c r="K152" s="25"/>
      <c r="L152" s="25"/>
      <c r="M152" s="25"/>
      <c r="N152" s="242"/>
      <c r="O152" s="241"/>
      <c r="P152" s="25"/>
      <c r="Q152" s="25"/>
      <c r="R152" s="25"/>
      <c r="S152" s="25"/>
      <c r="T152" s="25"/>
      <c r="U152" s="25"/>
      <c r="V152" s="25"/>
      <c r="W152" s="25"/>
      <c r="X152" s="25"/>
      <c r="Y152" s="25"/>
      <c r="Z152" s="25"/>
      <c r="AA152" s="25"/>
      <c r="AB152" s="242"/>
    </row>
    <row r="153" spans="1:73">
      <c r="A153" s="241"/>
      <c r="B153" s="25"/>
      <c r="C153" s="25"/>
      <c r="D153" s="25"/>
      <c r="E153" s="25"/>
      <c r="F153" s="25"/>
      <c r="G153" s="25"/>
      <c r="H153" s="25"/>
      <c r="I153" s="25"/>
      <c r="J153" s="25"/>
      <c r="K153" s="25"/>
      <c r="L153" s="25"/>
      <c r="M153" s="25"/>
      <c r="N153" s="242"/>
      <c r="O153" s="241"/>
      <c r="P153" s="25"/>
      <c r="Q153" s="25"/>
      <c r="R153" s="25"/>
      <c r="S153" s="25"/>
      <c r="T153" s="25"/>
      <c r="U153" s="25"/>
      <c r="V153" s="25"/>
      <c r="W153" s="25"/>
      <c r="X153" s="25"/>
      <c r="Y153" s="25"/>
      <c r="Z153" s="25"/>
      <c r="AA153" s="25"/>
      <c r="AB153" s="242"/>
    </row>
    <row r="154" spans="1:73">
      <c r="A154" s="241"/>
      <c r="B154" s="25"/>
      <c r="C154" s="25"/>
      <c r="D154" s="25"/>
      <c r="E154" s="25"/>
      <c r="F154" s="25"/>
      <c r="G154" s="25"/>
      <c r="H154" s="25"/>
      <c r="I154" s="25"/>
      <c r="J154" s="25"/>
      <c r="K154" s="25"/>
      <c r="L154" s="25"/>
      <c r="M154" s="25"/>
      <c r="N154" s="242"/>
      <c r="O154" s="241"/>
      <c r="P154" s="25"/>
      <c r="Q154" s="25"/>
      <c r="R154" s="25"/>
      <c r="S154" s="25"/>
      <c r="T154" s="25"/>
      <c r="U154" s="25"/>
      <c r="V154" s="25"/>
      <c r="W154" s="25"/>
      <c r="X154" s="25"/>
      <c r="Y154" s="25"/>
      <c r="Z154" s="25"/>
      <c r="AA154" s="25"/>
      <c r="AB154" s="242"/>
    </row>
    <row r="155" spans="1:73">
      <c r="A155" s="241"/>
      <c r="B155" s="25"/>
      <c r="C155" s="25"/>
      <c r="D155" s="25"/>
      <c r="E155" s="25"/>
      <c r="F155" s="25"/>
      <c r="G155" s="25"/>
      <c r="H155" s="25"/>
      <c r="I155" s="25"/>
      <c r="J155" s="25"/>
      <c r="K155" s="25"/>
      <c r="L155" s="25"/>
      <c r="M155" s="25"/>
      <c r="N155" s="242"/>
      <c r="O155" s="241"/>
      <c r="P155" s="25"/>
      <c r="Q155" s="25"/>
      <c r="R155" s="25"/>
      <c r="S155" s="25"/>
      <c r="T155" s="25"/>
      <c r="U155" s="25"/>
      <c r="V155" s="25"/>
      <c r="W155" s="25"/>
      <c r="X155" s="25"/>
      <c r="Y155" s="25"/>
      <c r="Z155" s="25"/>
      <c r="AA155" s="25"/>
      <c r="AB155" s="242"/>
    </row>
    <row r="156" spans="1:73">
      <c r="A156" s="243"/>
      <c r="B156" s="244"/>
      <c r="C156" s="244"/>
      <c r="D156" s="244"/>
      <c r="E156" s="244"/>
      <c r="F156" s="244"/>
      <c r="G156" s="244"/>
      <c r="H156" s="244"/>
      <c r="I156" s="244"/>
      <c r="J156" s="244"/>
      <c r="K156" s="244"/>
      <c r="L156" s="244"/>
      <c r="M156" s="244"/>
      <c r="N156" s="242"/>
      <c r="O156" s="241"/>
      <c r="P156" s="244"/>
      <c r="Q156" s="244"/>
      <c r="R156" s="244"/>
      <c r="S156" s="244"/>
      <c r="T156" s="244"/>
      <c r="U156" s="244"/>
      <c r="V156" s="244"/>
      <c r="W156" s="244"/>
      <c r="X156" s="244"/>
      <c r="Y156" s="244"/>
      <c r="Z156" s="244"/>
      <c r="AA156" s="244"/>
      <c r="AB156" s="245"/>
    </row>
    <row r="157" spans="1:73" ht="30" customHeight="1">
      <c r="A157" s="398" t="s">
        <v>1158</v>
      </c>
      <c r="B157" s="857" t="s">
        <v>1241</v>
      </c>
      <c r="C157" s="857"/>
      <c r="D157" s="857"/>
      <c r="E157" s="857"/>
      <c r="F157" s="857"/>
      <c r="G157" s="857"/>
      <c r="H157" s="857"/>
      <c r="I157" s="857"/>
      <c r="J157" s="857"/>
      <c r="K157" s="857"/>
      <c r="L157" s="857"/>
      <c r="M157" s="275"/>
      <c r="N157" s="397"/>
      <c r="O157" s="398"/>
      <c r="P157" s="857" t="s">
        <v>1567</v>
      </c>
      <c r="Q157" s="857"/>
      <c r="R157" s="857"/>
      <c r="S157" s="857"/>
      <c r="T157" s="857"/>
      <c r="U157" s="857"/>
      <c r="V157" s="857"/>
      <c r="W157" s="857"/>
      <c r="X157" s="857"/>
      <c r="Y157" s="857"/>
      <c r="Z157" s="276"/>
      <c r="AA157" s="276"/>
      <c r="AB157" s="397" t="s">
        <v>1159</v>
      </c>
    </row>
    <row r="158" spans="1:73" ht="10.050000000000001" customHeight="1">
      <c r="A158" s="268"/>
      <c r="B158" s="254"/>
      <c r="C158" s="254"/>
      <c r="D158" s="254"/>
      <c r="E158" s="254"/>
      <c r="F158" s="254"/>
      <c r="G158" s="254"/>
      <c r="H158" s="254"/>
      <c r="I158" s="254"/>
      <c r="J158" s="254"/>
      <c r="K158" s="254"/>
      <c r="L158" s="254"/>
      <c r="M158" s="254"/>
      <c r="N158" s="277"/>
      <c r="O158" s="278"/>
      <c r="P158" s="30"/>
      <c r="Q158" s="30"/>
      <c r="R158" s="30"/>
      <c r="S158" s="30"/>
      <c r="T158" s="30"/>
      <c r="U158" s="30"/>
      <c r="V158" s="30"/>
      <c r="W158" s="30"/>
      <c r="X158" s="30"/>
      <c r="Y158" s="30"/>
      <c r="Z158" s="30"/>
      <c r="AA158" s="30"/>
      <c r="AB158" s="269"/>
    </row>
    <row r="159" spans="1:73" ht="16.95" customHeight="1">
      <c r="A159" s="268"/>
      <c r="B159" s="254"/>
      <c r="C159" s="254"/>
      <c r="D159" s="254"/>
      <c r="E159" s="254"/>
      <c r="F159" s="254"/>
      <c r="G159" s="254"/>
      <c r="H159" s="254"/>
      <c r="I159" s="254"/>
      <c r="J159" s="254"/>
      <c r="K159" s="254"/>
      <c r="L159" s="254"/>
      <c r="M159" s="254"/>
      <c r="N159" s="277"/>
      <c r="O159" s="278"/>
      <c r="P159" s="255" t="s">
        <v>1287</v>
      </c>
      <c r="Q159" s="789" t="str">
        <f>IF(B184="","",B184)</f>
        <v>John Smith</v>
      </c>
      <c r="R159" s="789"/>
      <c r="S159" s="789"/>
      <c r="T159" s="789"/>
      <c r="U159" s="789"/>
      <c r="V159" s="789"/>
      <c r="W159" s="789"/>
      <c r="X159" s="789"/>
      <c r="Y159" s="789"/>
      <c r="Z159" s="789"/>
      <c r="AA159" s="789"/>
      <c r="AB159" s="269"/>
      <c r="BL159" s="2" t="s">
        <v>1261</v>
      </c>
      <c r="BT159" s="49" t="s">
        <v>3</v>
      </c>
      <c r="BU159" s="2" t="s">
        <v>1238</v>
      </c>
    </row>
    <row r="160" spans="1:73" ht="19.95" customHeight="1">
      <c r="A160" s="268"/>
      <c r="B160" s="254"/>
      <c r="C160" s="254"/>
      <c r="D160" s="254"/>
      <c r="E160" s="254"/>
      <c r="F160" s="254"/>
      <c r="G160" s="254"/>
      <c r="H160" s="254"/>
      <c r="I160" s="254"/>
      <c r="J160" s="254"/>
      <c r="K160" s="254"/>
      <c r="L160" s="254"/>
      <c r="M160" s="254"/>
      <c r="N160" s="277"/>
      <c r="O160" s="278"/>
      <c r="P160" s="255" t="s">
        <v>1284</v>
      </c>
      <c r="Q160" s="789" t="str">
        <f>IF(H184="","",H184)</f>
        <v>Jane Doe</v>
      </c>
      <c r="R160" s="789"/>
      <c r="S160" s="789"/>
      <c r="T160" s="789"/>
      <c r="U160" s="789"/>
      <c r="V160" s="789"/>
      <c r="W160" s="789"/>
      <c r="X160" s="789"/>
      <c r="Y160" s="789"/>
      <c r="Z160" s="789"/>
      <c r="AA160" s="789"/>
      <c r="AB160" s="269"/>
      <c r="BT160" s="49" t="s">
        <v>3</v>
      </c>
      <c r="BU160" s="2" t="s">
        <v>1288</v>
      </c>
    </row>
    <row r="161" spans="1:73" ht="19.95" customHeight="1">
      <c r="A161" s="268"/>
      <c r="B161" s="254"/>
      <c r="C161" s="254"/>
      <c r="D161" s="254"/>
      <c r="E161" s="254"/>
      <c r="F161" s="254"/>
      <c r="G161" s="254"/>
      <c r="H161" s="254"/>
      <c r="I161" s="254"/>
      <c r="J161" s="254"/>
      <c r="K161" s="254"/>
      <c r="L161" s="254"/>
      <c r="M161" s="254"/>
      <c r="N161" s="277"/>
      <c r="O161" s="278"/>
      <c r="P161" s="255" t="s">
        <v>1285</v>
      </c>
      <c r="Q161" s="794">
        <f ca="1">L186</f>
        <v>43936</v>
      </c>
      <c r="R161" s="794"/>
      <c r="S161" s="794"/>
      <c r="T161" s="794"/>
      <c r="U161" s="794"/>
      <c r="V161" s="794"/>
      <c r="W161" s="794"/>
      <c r="X161" s="794"/>
      <c r="Y161" s="794"/>
      <c r="Z161" s="794"/>
      <c r="AA161" s="794"/>
      <c r="AB161" s="269"/>
      <c r="BI161" s="39" t="s">
        <v>1270</v>
      </c>
      <c r="BT161" s="49" t="s">
        <v>3</v>
      </c>
      <c r="BU161" s="2" t="s">
        <v>1289</v>
      </c>
    </row>
    <row r="162" spans="1:73" ht="19.95" customHeight="1">
      <c r="A162" s="268"/>
      <c r="B162" s="254"/>
      <c r="C162" s="254"/>
      <c r="D162" s="254"/>
      <c r="E162" s="254"/>
      <c r="F162" s="254"/>
      <c r="G162" s="254"/>
      <c r="H162" s="254"/>
      <c r="I162" s="254"/>
      <c r="J162" s="254"/>
      <c r="K162" s="254"/>
      <c r="L162" s="254"/>
      <c r="M162" s="254"/>
      <c r="N162" s="277"/>
      <c r="O162" s="278"/>
      <c r="P162" s="255" t="s">
        <v>1286</v>
      </c>
      <c r="Q162" s="789" t="str">
        <f>IF(B186="",BU159,B186)</f>
        <v>Introducing Harmony Politics</v>
      </c>
      <c r="R162" s="789"/>
      <c r="S162" s="789"/>
      <c r="T162" s="789"/>
      <c r="U162" s="789"/>
      <c r="V162" s="789"/>
      <c r="W162" s="789"/>
      <c r="X162" s="789"/>
      <c r="Y162" s="789"/>
      <c r="Z162" s="789"/>
      <c r="AA162" s="789"/>
      <c r="AB162" s="269"/>
      <c r="BJ162" s="2" t="str">
        <f>IF(B188=BP13,BL159,"")</f>
        <v/>
      </c>
      <c r="BT162" s="49" t="s">
        <v>3</v>
      </c>
      <c r="BU162" s="2" t="s">
        <v>1290</v>
      </c>
    </row>
    <row r="163" spans="1:73" ht="19.95" customHeight="1">
      <c r="A163" s="268"/>
      <c r="B163" s="254"/>
      <c r="C163" s="254"/>
      <c r="D163" s="254"/>
      <c r="E163" s="254"/>
      <c r="F163" s="254"/>
      <c r="G163" s="254"/>
      <c r="H163" s="254"/>
      <c r="I163" s="254"/>
      <c r="J163" s="254"/>
      <c r="K163" s="254"/>
      <c r="L163" s="254"/>
      <c r="M163" s="254"/>
      <c r="N163" s="277"/>
      <c r="O163" s="278"/>
      <c r="P163" s="790" t="str">
        <f>BI161</f>
        <v>I want to talk to you personally about something that we typically avoid: politics. This time, however, I'm using politics as a bridge to better understand our diverse needs. No debates. No arguing. No hostilities. Instead, a newfound path to harmony between us all.</v>
      </c>
      <c r="Q163" s="790"/>
      <c r="R163" s="790"/>
      <c r="S163" s="790"/>
      <c r="T163" s="790"/>
      <c r="U163" s="790"/>
      <c r="V163" s="790"/>
      <c r="W163" s="790"/>
      <c r="X163" s="790"/>
      <c r="Y163" s="790"/>
      <c r="Z163" s="790"/>
      <c r="AA163" s="790"/>
      <c r="AB163" s="269"/>
      <c r="BI163" s="39" t="str">
        <f>CONCATENATE(BJ164,BJ165)</f>
        <v xml:space="preserve">Previously, I may have agreed with your stance on a political issue. We still may have some minor disagreements. The more we agreed on an issue, the easier it was to ignore the other side. But now I realize they were trying to express their need for love and understanding beyond political generalizing. And I wasn't really listening. </v>
      </c>
      <c r="BT163" s="49" t="s">
        <v>3</v>
      </c>
      <c r="BU163" s="2" t="s">
        <v>1291</v>
      </c>
    </row>
    <row r="164" spans="1:73" ht="19.95" customHeight="1">
      <c r="A164" s="268"/>
      <c r="B164" s="254"/>
      <c r="C164" s="254"/>
      <c r="D164" s="254"/>
      <c r="E164" s="254"/>
      <c r="F164" s="254"/>
      <c r="G164" s="254"/>
      <c r="H164" s="254"/>
      <c r="I164" s="254"/>
      <c r="J164" s="254"/>
      <c r="K164" s="254"/>
      <c r="L164" s="254"/>
      <c r="M164" s="254"/>
      <c r="N164" s="277"/>
      <c r="O164" s="278"/>
      <c r="P164" s="790"/>
      <c r="Q164" s="790"/>
      <c r="R164" s="790"/>
      <c r="S164" s="790"/>
      <c r="T164" s="790"/>
      <c r="U164" s="790"/>
      <c r="V164" s="790"/>
      <c r="W164" s="790"/>
      <c r="X164" s="790"/>
      <c r="Y164" s="790"/>
      <c r="Z164" s="790"/>
      <c r="AA164" s="790"/>
      <c r="AB164" s="269"/>
      <c r="BJ164" s="2" t="str">
        <f>CONCATENATE(BL164,BM164,BN164,BO164,BP164)</f>
        <v xml:space="preserve">Previously, I may have agreed with your stance on a political issue. </v>
      </c>
      <c r="BL164" s="2" t="s">
        <v>1269</v>
      </c>
      <c r="BM164" s="2" t="str">
        <f>BQ164</f>
        <v>agreed</v>
      </c>
      <c r="BN164" s="2" t="s">
        <v>1268</v>
      </c>
      <c r="BO164" s="2" t="str">
        <f>IF(B188="","a political issue",B188)</f>
        <v>a political issue</v>
      </c>
      <c r="BP164" s="2" t="s">
        <v>1029</v>
      </c>
      <c r="BQ164" s="2" t="str">
        <f>IF($F$188=$J$188,BR164,BS164)</f>
        <v>agreed</v>
      </c>
      <c r="BR164" s="2" t="s">
        <v>1265</v>
      </c>
      <c r="BS164" s="2" t="s">
        <v>1266</v>
      </c>
      <c r="BT164" s="49">
        <v>1</v>
      </c>
      <c r="BU164" s="2" t="str">
        <f>IF(C175="","",C175)</f>
        <v>John Smith</v>
      </c>
    </row>
    <row r="165" spans="1:73" ht="19.95" customHeight="1">
      <c r="A165" s="268"/>
      <c r="B165" s="254"/>
      <c r="C165" s="254"/>
      <c r="D165" s="254"/>
      <c r="E165" s="254"/>
      <c r="F165" s="254"/>
      <c r="G165" s="254"/>
      <c r="H165" s="254"/>
      <c r="I165" s="254"/>
      <c r="J165" s="254"/>
      <c r="K165" s="254"/>
      <c r="L165" s="254"/>
      <c r="M165" s="254"/>
      <c r="N165" s="277"/>
      <c r="O165" s="278"/>
      <c r="P165" s="790"/>
      <c r="Q165" s="790"/>
      <c r="R165" s="790"/>
      <c r="S165" s="790"/>
      <c r="T165" s="790"/>
      <c r="U165" s="790"/>
      <c r="V165" s="790"/>
      <c r="W165" s="790"/>
      <c r="X165" s="790"/>
      <c r="Y165" s="790"/>
      <c r="Z165" s="790"/>
      <c r="AA165" s="790"/>
      <c r="AB165" s="269"/>
      <c r="BJ165" s="2" t="str">
        <f>IF($F$188=$J$188,BL165,BM165)</f>
        <v xml:space="preserve">We still may have some minor disagreements. The more we agreed on an issue, the easier it was to ignore the other side. But now I realize they were trying to express their need for love and understanding beyond political generalizing. And I wasn't really listening. </v>
      </c>
      <c r="BL165" s="2" t="str">
        <f>BJ167</f>
        <v xml:space="preserve">We still may have some minor disagreements. The more we agreed on an issue, the easier it was to ignore the other side. But now I realize they were trying to express their need for love and understanding beyond political generalizing. And I wasn't really listening. </v>
      </c>
      <c r="BM165" s="2" t="str">
        <f>BJ166</f>
        <v xml:space="preserve">We may have some major disagreements. The more you disagreed with my stance on an issue, the more defensive I would naturally get. But now I realize you were trying to express your need for understanding beyond political generalizations and understanding beyond political generalizing. And I wasn't really listening. </v>
      </c>
      <c r="BT165" s="49">
        <v>2</v>
      </c>
      <c r="BU165" s="2" t="str">
        <f>IF(C176="","",C176)</f>
        <v/>
      </c>
    </row>
    <row r="166" spans="1:73" ht="19.95" customHeight="1">
      <c r="A166" s="268"/>
      <c r="B166" s="254"/>
      <c r="C166" s="254"/>
      <c r="D166" s="254"/>
      <c r="E166" s="254"/>
      <c r="F166" s="254"/>
      <c r="G166" s="254"/>
      <c r="H166" s="254"/>
      <c r="I166" s="254"/>
      <c r="J166" s="254"/>
      <c r="K166" s="254"/>
      <c r="L166" s="254"/>
      <c r="M166" s="254"/>
      <c r="N166" s="277"/>
      <c r="O166" s="278"/>
      <c r="P166" s="790" t="str">
        <f>BI163</f>
        <v xml:space="preserve">Previously, I may have agreed with your stance on a political issue. We still may have some minor disagreements. The more we agreed on an issue, the easier it was to ignore the other side. But now I realize they were trying to express their need for love and understanding beyond political generalizing. And I wasn't really listening. </v>
      </c>
      <c r="Q166" s="790"/>
      <c r="R166" s="790"/>
      <c r="S166" s="790"/>
      <c r="T166" s="790"/>
      <c r="U166" s="790"/>
      <c r="V166" s="790"/>
      <c r="W166" s="790"/>
      <c r="X166" s="790"/>
      <c r="Y166" s="790"/>
      <c r="Z166" s="790"/>
      <c r="AA166" s="790"/>
      <c r="AB166" s="269"/>
      <c r="BJ166" s="2" t="str">
        <f>CONCATENATE(BL166,BM166,BN166,BO166,BP166,BR166)</f>
        <v xml:space="preserve">We may have some major disagreements. The more you disagreed with my stance on an issue, the more defensive I would naturally get. But now I realize you were trying to express your need for understanding beyond political generalizations and understanding beyond political generalizing. And I wasn't really listening. </v>
      </c>
      <c r="BL166" s="2" t="s">
        <v>1271</v>
      </c>
      <c r="BM166" s="2" t="str">
        <f>IF(B188="","an issue",B188)</f>
        <v>an issue</v>
      </c>
      <c r="BN166" s="2" t="s">
        <v>1267</v>
      </c>
      <c r="BO166" s="2" t="str">
        <f>IF(B$188="",BS166,BQ$166)</f>
        <v>understanding beyond political generalizations</v>
      </c>
      <c r="BP166" s="2" t="str">
        <f>IF(B$188=""," and understanding beyond political generalizing. "," and the like. ")</f>
        <v xml:space="preserve"> and understanding beyond political generalizing. </v>
      </c>
      <c r="BQ166" s="2" t="str">
        <f>IF(J$188=BL$18,BL$23,IF(J$188=BL$19,BL$25,IF(J$188=BL$20,BS$166,BS166)))</f>
        <v>understanding beyond political generalizations</v>
      </c>
      <c r="BR166" s="2" t="s">
        <v>1371</v>
      </c>
      <c r="BS166" s="2" t="s">
        <v>1275</v>
      </c>
      <c r="BT166" s="49">
        <v>3</v>
      </c>
      <c r="BU166" s="2" t="str">
        <f>IF(C177="","",C177)</f>
        <v/>
      </c>
    </row>
    <row r="167" spans="1:73" ht="19.95" customHeight="1">
      <c r="A167" s="268"/>
      <c r="B167" s="254"/>
      <c r="C167" s="254"/>
      <c r="D167" s="254"/>
      <c r="E167" s="254"/>
      <c r="F167" s="254"/>
      <c r="G167" s="254"/>
      <c r="H167" s="254"/>
      <c r="I167" s="254"/>
      <c r="J167" s="254"/>
      <c r="K167" s="254"/>
      <c r="L167" s="254"/>
      <c r="M167" s="254"/>
      <c r="N167" s="277"/>
      <c r="O167" s="278"/>
      <c r="P167" s="790"/>
      <c r="Q167" s="790"/>
      <c r="R167" s="790"/>
      <c r="S167" s="790"/>
      <c r="T167" s="790"/>
      <c r="U167" s="790"/>
      <c r="V167" s="790"/>
      <c r="W167" s="790"/>
      <c r="X167" s="790"/>
      <c r="Y167" s="790"/>
      <c r="Z167" s="790"/>
      <c r="AA167" s="790"/>
      <c r="AB167" s="269"/>
      <c r="BJ167" s="2" t="str">
        <f>CONCATENATE(BL167,BM167,BN167,BO167,BP167,BR167)</f>
        <v xml:space="preserve">We still may have some minor disagreements. The more we agreed on an issue, the easier it was to ignore the other side. But now I realize they were trying to express their need for love and understanding beyond political generalizing. And I wasn't really listening. </v>
      </c>
      <c r="BL167" s="2" t="s">
        <v>1272</v>
      </c>
      <c r="BM167" s="2" t="str">
        <f>BM166</f>
        <v>an issue</v>
      </c>
      <c r="BN167" s="2" t="s">
        <v>1370</v>
      </c>
      <c r="BO167" s="2" t="str">
        <f>IF(B$188="","love",BQ$167)</f>
        <v>love</v>
      </c>
      <c r="BP167" s="2" t="str">
        <f>IF(B$188=""," and understanding beyond political generalizing. "," and the like. ")</f>
        <v xml:space="preserve"> and understanding beyond political generalizing. </v>
      </c>
      <c r="BQ167" s="2" t="str">
        <f>IF(J$188=BL$18,BL$25,IF(J$188=BL$19,BL$23,IF(J$188=BL$20,BS$167,"")))</f>
        <v/>
      </c>
      <c r="BR167" s="2" t="s">
        <v>1371</v>
      </c>
      <c r="BS167" s="2" t="s">
        <v>1275</v>
      </c>
      <c r="BT167" s="49">
        <v>4</v>
      </c>
      <c r="BU167" s="2" t="str">
        <f>IF(C178="","",C178)</f>
        <v/>
      </c>
    </row>
    <row r="168" spans="1:73" ht="19.95" customHeight="1">
      <c r="A168" s="268"/>
      <c r="B168" s="254"/>
      <c r="C168" s="254"/>
      <c r="D168" s="254"/>
      <c r="E168" s="254"/>
      <c r="F168" s="254"/>
      <c r="G168" s="254"/>
      <c r="H168" s="254"/>
      <c r="I168" s="254"/>
      <c r="J168" s="254"/>
      <c r="K168" s="254"/>
      <c r="L168" s="254"/>
      <c r="M168" s="254"/>
      <c r="N168" s="277"/>
      <c r="O168" s="278"/>
      <c r="P168" s="790"/>
      <c r="Q168" s="790"/>
      <c r="R168" s="790"/>
      <c r="S168" s="790"/>
      <c r="T168" s="790"/>
      <c r="U168" s="790"/>
      <c r="V168" s="790"/>
      <c r="W168" s="790"/>
      <c r="X168" s="790"/>
      <c r="Y168" s="790"/>
      <c r="Z168" s="790"/>
      <c r="AA168" s="790"/>
      <c r="AB168" s="269"/>
      <c r="BT168" s="49">
        <v>5</v>
      </c>
      <c r="BU168" s="2" t="str">
        <f>IF(C179="","",C179)</f>
        <v/>
      </c>
    </row>
    <row r="169" spans="1:73" ht="19.95" customHeight="1">
      <c r="A169" s="268"/>
      <c r="B169" s="254"/>
      <c r="C169" s="254"/>
      <c r="D169" s="254"/>
      <c r="E169" s="254"/>
      <c r="F169" s="254"/>
      <c r="G169" s="254"/>
      <c r="H169" s="254"/>
      <c r="I169" s="254"/>
      <c r="J169" s="254"/>
      <c r="K169" s="254"/>
      <c r="L169" s="254"/>
      <c r="M169" s="254"/>
      <c r="N169" s="277"/>
      <c r="O169" s="278"/>
      <c r="P169" s="790"/>
      <c r="Q169" s="790"/>
      <c r="R169" s="790"/>
      <c r="S169" s="790"/>
      <c r="T169" s="790"/>
      <c r="U169" s="790"/>
      <c r="V169" s="790"/>
      <c r="W169" s="790"/>
      <c r="X169" s="790"/>
      <c r="Y169" s="790"/>
      <c r="Z169" s="790"/>
      <c r="AA169" s="790"/>
      <c r="AB169" s="269"/>
      <c r="BI169" s="39" t="str">
        <f>IF(F188=J188,BJ171,BJ170)</f>
        <v xml:space="preserve">I was quick to disagree with how they react to our needs involving politicized issues. But I affirm their underlying needs. We need to let them know how reacting to their needs can affect our needs. Instead of arguing over these views, I invite us all to share the needs each of us experience around each political issue. Let's replace political generalizing with specific understanding of each other's politicized needs. Let Harmony Politics spread some love. </v>
      </c>
      <c r="BT169" s="49">
        <v>6</v>
      </c>
    </row>
    <row r="170" spans="1:73" ht="19.95" customHeight="1">
      <c r="A170" s="268"/>
      <c r="B170" s="254"/>
      <c r="C170" s="254"/>
      <c r="D170" s="254"/>
      <c r="E170" s="254"/>
      <c r="F170" s="254"/>
      <c r="G170" s="254"/>
      <c r="H170" s="254"/>
      <c r="I170" s="254"/>
      <c r="J170" s="254"/>
      <c r="K170" s="254"/>
      <c r="L170" s="254"/>
      <c r="M170" s="254"/>
      <c r="N170" s="277"/>
      <c r="O170" s="278"/>
      <c r="P170" s="790" t="str">
        <f>BI169</f>
        <v xml:space="preserve">I was quick to disagree with how they react to our needs involving politicized issues. But I affirm their underlying needs. We need to let them know how reacting to their needs can affect our needs. Instead of arguing over these views, I invite us all to share the needs each of us experience around each political issue. Let's replace political generalizing with specific understanding of each other's politicized needs. Let Harmony Politics spread some love. </v>
      </c>
      <c r="Q170" s="790"/>
      <c r="R170" s="790"/>
      <c r="S170" s="790"/>
      <c r="T170" s="790"/>
      <c r="U170" s="790"/>
      <c r="V170" s="790"/>
      <c r="W170" s="790"/>
      <c r="X170" s="790"/>
      <c r="Y170" s="790"/>
      <c r="Z170" s="790"/>
      <c r="AA170" s="790"/>
      <c r="AB170" s="269"/>
      <c r="BJ170" s="2" t="str">
        <f>CONCATENATE(BL170,BM170,BN170,BO170,BP170,BQ170,BR170,BS170,BT170,BU170)</f>
        <v xml:space="preserve">I was quick to disagree with how you react to your needs involving politicized issues. But I affirm your underlying needs. I need to let you know how reacting to your needs can affect my needs. Instead of arguing over these views, I invite you to share the needs each of us experience around each political issue. Let's replace political generalizing with specific understanding of each other's politicized needs. Let Harmony Politics spread some love. </v>
      </c>
      <c r="BL170" s="2" t="s">
        <v>1294</v>
      </c>
      <c r="BM170" s="2" t="str">
        <f>IF(B$188="","politicized issues",B$188)</f>
        <v>politicized issues</v>
      </c>
      <c r="BN170" s="2" t="s">
        <v>1295</v>
      </c>
      <c r="BO170" s="2" t="str">
        <f>IF(B$188="","these",B$188)</f>
        <v>these</v>
      </c>
      <c r="BP170" s="2" t="s">
        <v>1296</v>
      </c>
      <c r="BQ170" s="2" t="str">
        <f>IF(B$188="","each political issue",B$188)</f>
        <v>each political issue</v>
      </c>
      <c r="BR170" s="2" t="s">
        <v>1029</v>
      </c>
      <c r="BS170" s="2" t="s">
        <v>1297</v>
      </c>
      <c r="BT170" s="2" t="str">
        <f>IF($B188="","politicized",B$188)</f>
        <v>politicized</v>
      </c>
      <c r="BU170" s="2" t="s">
        <v>1298</v>
      </c>
    </row>
    <row r="171" spans="1:73" ht="19.95" customHeight="1">
      <c r="A171" s="268"/>
      <c r="B171" s="254"/>
      <c r="C171" s="254"/>
      <c r="D171" s="254"/>
      <c r="E171" s="254"/>
      <c r="F171" s="254"/>
      <c r="G171" s="254"/>
      <c r="H171" s="254"/>
      <c r="I171" s="254"/>
      <c r="J171" s="254"/>
      <c r="K171" s="254"/>
      <c r="L171" s="254"/>
      <c r="M171" s="254"/>
      <c r="N171" s="277"/>
      <c r="O171" s="278"/>
      <c r="P171" s="790"/>
      <c r="Q171" s="790"/>
      <c r="R171" s="790"/>
      <c r="S171" s="790"/>
      <c r="T171" s="790"/>
      <c r="U171" s="790"/>
      <c r="V171" s="790"/>
      <c r="W171" s="790"/>
      <c r="X171" s="790"/>
      <c r="Y171" s="790"/>
      <c r="Z171" s="790"/>
      <c r="AA171" s="790"/>
      <c r="AB171" s="269"/>
      <c r="BJ171" s="2" t="str">
        <f>CONCATENATE(BL171,BM171,BN171,BO171,BP171,BQ171,BR171,BS171,BT171,BU171)</f>
        <v xml:space="preserve">I was quick to disagree with how they react to our needs involving politicized issues. But I affirm their underlying needs. We need to let them know how reacting to their needs can affect our needs. Instead of arguing over these views, I invite us all to share the needs each of us experience around each political issue. Let's replace political generalizing with specific understanding of each other's politicized needs. Let Harmony Politics spread some love. </v>
      </c>
      <c r="BL171" s="2" t="s">
        <v>1303</v>
      </c>
      <c r="BM171" s="2" t="str">
        <f>IF(B$188="","politicized issues",B$188)</f>
        <v>politicized issues</v>
      </c>
      <c r="BN171" s="2" t="s">
        <v>1305</v>
      </c>
      <c r="BO171" s="2" t="str">
        <f>IF(B$188="","these",B$188)</f>
        <v>these</v>
      </c>
      <c r="BP171" s="2" t="s">
        <v>1304</v>
      </c>
      <c r="BQ171" s="2" t="str">
        <f>IF(B$188="","each political issue",B$188)</f>
        <v>each political issue</v>
      </c>
      <c r="BR171" s="2" t="s">
        <v>1029</v>
      </c>
      <c r="BS171" s="2" t="s">
        <v>1297</v>
      </c>
      <c r="BT171" s="2" t="str">
        <f>IF($B168="","politicized",B$188)</f>
        <v>politicized</v>
      </c>
      <c r="BU171" s="2" t="s">
        <v>1298</v>
      </c>
    </row>
    <row r="172" spans="1:73" ht="19.95" customHeight="1">
      <c r="A172" s="268"/>
      <c r="B172" s="254"/>
      <c r="C172" s="254"/>
      <c r="D172" s="254"/>
      <c r="E172" s="254"/>
      <c r="F172" s="254"/>
      <c r="G172" s="254"/>
      <c r="H172" s="254"/>
      <c r="I172" s="254"/>
      <c r="J172" s="254"/>
      <c r="K172" s="254"/>
      <c r="L172" s="254"/>
      <c r="M172" s="254"/>
      <c r="N172" s="277"/>
      <c r="O172" s="278"/>
      <c r="P172" s="790"/>
      <c r="Q172" s="790"/>
      <c r="R172" s="790"/>
      <c r="S172" s="790"/>
      <c r="T172" s="790"/>
      <c r="U172" s="790"/>
      <c r="V172" s="790"/>
      <c r="W172" s="790"/>
      <c r="X172" s="790"/>
      <c r="Y172" s="790"/>
      <c r="Z172" s="790"/>
      <c r="AA172" s="790"/>
      <c r="AB172" s="269"/>
    </row>
    <row r="173" spans="1:73" ht="13.8" customHeight="1">
      <c r="A173" s="268"/>
      <c r="B173" s="254"/>
      <c r="C173" s="254"/>
      <c r="D173" s="254"/>
      <c r="E173" s="254"/>
      <c r="F173" s="254"/>
      <c r="G173" s="254"/>
      <c r="H173" s="254"/>
      <c r="I173" s="254"/>
      <c r="J173" s="254"/>
      <c r="K173" s="254"/>
      <c r="L173" s="254"/>
      <c r="M173" s="254"/>
      <c r="N173" s="277"/>
      <c r="O173" s="278"/>
      <c r="P173" s="790"/>
      <c r="Q173" s="790"/>
      <c r="R173" s="790"/>
      <c r="S173" s="790"/>
      <c r="T173" s="790"/>
      <c r="U173" s="790"/>
      <c r="V173" s="790"/>
      <c r="W173" s="790"/>
      <c r="X173" s="790"/>
      <c r="Y173" s="790"/>
      <c r="Z173" s="790"/>
      <c r="AA173" s="790"/>
      <c r="AB173" s="269"/>
      <c r="BJ173" s="2" t="s">
        <v>1280</v>
      </c>
    </row>
    <row r="174" spans="1:73" ht="19.95" customHeight="1" thickBot="1">
      <c r="A174" s="268"/>
      <c r="B174" s="254"/>
      <c r="C174" s="256" t="s">
        <v>1307</v>
      </c>
      <c r="D174" s="254"/>
      <c r="E174" s="254"/>
      <c r="F174" s="254"/>
      <c r="G174" s="254"/>
      <c r="H174" s="256" t="s">
        <v>1306</v>
      </c>
      <c r="I174" s="254"/>
      <c r="J174" s="254"/>
      <c r="K174" s="254"/>
      <c r="L174" s="254"/>
      <c r="M174" s="254"/>
      <c r="N174" s="277"/>
      <c r="O174" s="278"/>
      <c r="P174" s="790"/>
      <c r="Q174" s="790"/>
      <c r="R174" s="790"/>
      <c r="S174" s="790"/>
      <c r="T174" s="790"/>
      <c r="U174" s="790"/>
      <c r="V174" s="790"/>
      <c r="W174" s="790"/>
      <c r="X174" s="790"/>
      <c r="Y174" s="790"/>
      <c r="Z174" s="790"/>
      <c r="AA174" s="790"/>
      <c r="AB174" s="269"/>
      <c r="BK174" s="2" t="s">
        <v>1282</v>
      </c>
    </row>
    <row r="175" spans="1:73" ht="15" customHeight="1" thickBot="1">
      <c r="A175" s="268"/>
      <c r="B175" s="274">
        <v>1</v>
      </c>
      <c r="C175" s="803" t="s">
        <v>1372</v>
      </c>
      <c r="D175" s="804"/>
      <c r="E175" s="804"/>
      <c r="F175" s="804"/>
      <c r="G175" s="805"/>
      <c r="H175" s="791"/>
      <c r="I175" s="792"/>
      <c r="J175" s="792"/>
      <c r="K175" s="792"/>
      <c r="L175" s="792"/>
      <c r="M175" s="793"/>
      <c r="N175" s="277"/>
      <c r="O175" s="278"/>
      <c r="P175" s="795" t="s">
        <v>1309</v>
      </c>
      <c r="Q175" s="796"/>
      <c r="R175" s="796"/>
      <c r="S175" s="796"/>
      <c r="T175" s="796"/>
      <c r="U175" s="796"/>
      <c r="V175" s="796"/>
      <c r="W175" s="796"/>
      <c r="X175" s="796"/>
      <c r="Y175" s="796"/>
      <c r="Z175" s="796"/>
      <c r="AA175" s="796"/>
      <c r="AB175" s="269"/>
      <c r="BK175" s="2" t="s">
        <v>1277</v>
      </c>
    </row>
    <row r="176" spans="1:73" ht="15" customHeight="1" thickBot="1">
      <c r="A176" s="268"/>
      <c r="B176" s="274">
        <v>2</v>
      </c>
      <c r="C176" s="803"/>
      <c r="D176" s="804"/>
      <c r="E176" s="804"/>
      <c r="F176" s="804"/>
      <c r="G176" s="805"/>
      <c r="H176" s="791"/>
      <c r="I176" s="792"/>
      <c r="J176" s="792"/>
      <c r="K176" s="792"/>
      <c r="L176" s="792"/>
      <c r="M176" s="793"/>
      <c r="N176" s="277"/>
      <c r="O176" s="278"/>
      <c r="P176" s="258" t="s">
        <v>1281</v>
      </c>
      <c r="Q176" s="790" t="str">
        <f>BK174</f>
        <v>Political views outwardly express an inward orientation of inflexibly prioritized needs.</v>
      </c>
      <c r="R176" s="790"/>
      <c r="S176" s="790"/>
      <c r="T176" s="790"/>
      <c r="U176" s="790"/>
      <c r="V176" s="790"/>
      <c r="W176" s="790"/>
      <c r="X176" s="790"/>
      <c r="Y176" s="790"/>
      <c r="Z176" s="790"/>
      <c r="AA176" s="790"/>
      <c r="AB176" s="269"/>
      <c r="BK176" s="2" t="s">
        <v>1283</v>
      </c>
    </row>
    <row r="177" spans="1:66" ht="15" customHeight="1" thickBot="1">
      <c r="A177" s="268"/>
      <c r="B177" s="274">
        <v>3</v>
      </c>
      <c r="C177" s="803"/>
      <c r="D177" s="804"/>
      <c r="E177" s="804"/>
      <c r="F177" s="804"/>
      <c r="G177" s="805"/>
      <c r="H177" s="791"/>
      <c r="I177" s="792"/>
      <c r="J177" s="792"/>
      <c r="K177" s="792"/>
      <c r="L177" s="792"/>
      <c r="M177" s="793"/>
      <c r="N177" s="277"/>
      <c r="O177" s="278"/>
      <c r="P177" s="258" t="s">
        <v>1281</v>
      </c>
      <c r="Q177" s="790" t="str">
        <f>BK175</f>
        <v>Politics relies heavily on generalizations that often overlook specific needs.</v>
      </c>
      <c r="R177" s="790"/>
      <c r="S177" s="790"/>
      <c r="T177" s="790"/>
      <c r="U177" s="790"/>
      <c r="V177" s="790"/>
      <c r="W177" s="790"/>
      <c r="X177" s="790"/>
      <c r="Y177" s="790"/>
      <c r="Z177" s="790"/>
      <c r="AA177" s="790"/>
      <c r="AB177" s="269"/>
      <c r="BK177" s="2" t="s">
        <v>1278</v>
      </c>
    </row>
    <row r="178" spans="1:66" ht="15" customHeight="1" thickBot="1">
      <c r="A178" s="268"/>
      <c r="B178" s="274">
        <v>4</v>
      </c>
      <c r="C178" s="803"/>
      <c r="D178" s="804"/>
      <c r="E178" s="804"/>
      <c r="F178" s="804"/>
      <c r="G178" s="805"/>
      <c r="H178" s="791"/>
      <c r="I178" s="792"/>
      <c r="J178" s="792"/>
      <c r="K178" s="792"/>
      <c r="L178" s="792"/>
      <c r="M178" s="793"/>
      <c r="N178" s="277"/>
      <c r="O178" s="278"/>
      <c r="P178" s="258" t="s">
        <v>1281</v>
      </c>
      <c r="Q178" s="790" t="str">
        <f>BK176</f>
        <v>Political generalizing can keep us stuck in pain by keeping specific needs unresolved.</v>
      </c>
      <c r="R178" s="790"/>
      <c r="S178" s="790"/>
      <c r="T178" s="790"/>
      <c r="U178" s="790"/>
      <c r="V178" s="790"/>
      <c r="W178" s="790"/>
      <c r="X178" s="790"/>
      <c r="Y178" s="790"/>
      <c r="Z178" s="790"/>
      <c r="AA178" s="790"/>
      <c r="AB178" s="269"/>
      <c r="BK178" s="2" t="s">
        <v>1279</v>
      </c>
    </row>
    <row r="179" spans="1:66" ht="16.95" customHeight="1" thickBot="1">
      <c r="A179" s="268"/>
      <c r="B179" s="274">
        <v>5</v>
      </c>
      <c r="C179" s="803"/>
      <c r="D179" s="804"/>
      <c r="E179" s="804"/>
      <c r="F179" s="804"/>
      <c r="G179" s="805"/>
      <c r="H179" s="791"/>
      <c r="I179" s="792"/>
      <c r="J179" s="792"/>
      <c r="K179" s="792"/>
      <c r="L179" s="792"/>
      <c r="M179" s="793"/>
      <c r="N179" s="277"/>
      <c r="O179" s="278"/>
      <c r="P179" s="258" t="s">
        <v>1281</v>
      </c>
      <c r="Q179" s="790" t="str">
        <f>BK177</f>
        <v xml:space="preserve">Debating needlessly provokes more pain with mutual defensiveness. </v>
      </c>
      <c r="R179" s="790"/>
      <c r="S179" s="790"/>
      <c r="T179" s="790"/>
      <c r="U179" s="790"/>
      <c r="V179" s="790"/>
      <c r="W179" s="790"/>
      <c r="X179" s="790"/>
      <c r="Y179" s="790"/>
      <c r="Z179" s="790"/>
      <c r="AA179" s="790"/>
      <c r="AB179" s="269"/>
      <c r="BI179" s="39" t="str">
        <f>CONCATENATE(BJ180,BK180,BL180)</f>
        <v>Instead of politics dividing us, Harmony Politics can unite us in common purpose. With the help of Value Relating, a new kind of service, we can better resolve each other's affected politicized needs. And earn money in the process, when enticing political influencers to stand up and take notice. You with me so far?</v>
      </c>
    </row>
    <row r="180" spans="1:66" ht="16.95" customHeight="1">
      <c r="A180" s="268"/>
      <c r="B180" s="802" t="s">
        <v>1308</v>
      </c>
      <c r="C180" s="802"/>
      <c r="D180" s="802"/>
      <c r="E180" s="802"/>
      <c r="F180" s="802"/>
      <c r="G180" s="802"/>
      <c r="H180" s="802"/>
      <c r="I180" s="802"/>
      <c r="J180" s="802"/>
      <c r="K180" s="802"/>
      <c r="L180" s="802"/>
      <c r="M180" s="802"/>
      <c r="N180" s="277"/>
      <c r="O180" s="278"/>
      <c r="P180" s="258" t="s">
        <v>1281</v>
      </c>
      <c r="Q180" s="790" t="str">
        <f>BK178</f>
        <v>Harmony Politics counters divisive politics by zeroing in on these overlooked underlying needs on all sides.</v>
      </c>
      <c r="R180" s="790"/>
      <c r="S180" s="790"/>
      <c r="T180" s="790"/>
      <c r="U180" s="790"/>
      <c r="V180" s="790"/>
      <c r="W180" s="790"/>
      <c r="X180" s="790"/>
      <c r="Y180" s="790"/>
      <c r="Z180" s="790"/>
      <c r="AA180" s="790"/>
      <c r="AB180" s="269"/>
      <c r="BJ180" s="2" t="s">
        <v>1299</v>
      </c>
      <c r="BK180" s="2" t="str">
        <f>IF(B188="","politicized",B188)</f>
        <v>politicized</v>
      </c>
      <c r="BL180" s="2" t="s">
        <v>1300</v>
      </c>
    </row>
    <row r="181" spans="1:66" ht="16.95" customHeight="1">
      <c r="A181" s="268"/>
      <c r="B181" s="802"/>
      <c r="C181" s="802"/>
      <c r="D181" s="802"/>
      <c r="E181" s="802"/>
      <c r="F181" s="802"/>
      <c r="G181" s="802"/>
      <c r="H181" s="802"/>
      <c r="I181" s="802"/>
      <c r="J181" s="802"/>
      <c r="K181" s="802"/>
      <c r="L181" s="802"/>
      <c r="M181" s="802"/>
      <c r="N181" s="277"/>
      <c r="O181" s="278"/>
      <c r="P181" s="260"/>
      <c r="Q181" s="790"/>
      <c r="R181" s="790"/>
      <c r="S181" s="790"/>
      <c r="T181" s="790"/>
      <c r="U181" s="790"/>
      <c r="V181" s="790"/>
      <c r="W181" s="790"/>
      <c r="X181" s="790"/>
      <c r="Y181" s="790"/>
      <c r="Z181" s="790"/>
      <c r="AA181" s="790"/>
      <c r="AB181" s="269"/>
    </row>
    <row r="182" spans="1:66" ht="16.95" customHeight="1">
      <c r="A182" s="268"/>
      <c r="B182" s="802"/>
      <c r="C182" s="802"/>
      <c r="D182" s="802"/>
      <c r="E182" s="802"/>
      <c r="F182" s="802"/>
      <c r="G182" s="802"/>
      <c r="H182" s="802"/>
      <c r="I182" s="802"/>
      <c r="J182" s="802"/>
      <c r="K182" s="802"/>
      <c r="L182" s="802"/>
      <c r="M182" s="802"/>
      <c r="N182" s="277"/>
      <c r="O182" s="278"/>
      <c r="P182" s="264"/>
      <c r="Q182" s="264"/>
      <c r="R182" s="264"/>
      <c r="S182" s="264"/>
      <c r="T182" s="264"/>
      <c r="U182" s="264"/>
      <c r="V182" s="264"/>
      <c r="W182" s="264"/>
      <c r="X182" s="264"/>
      <c r="Y182" s="264"/>
      <c r="Z182" s="264"/>
      <c r="AA182" s="264"/>
      <c r="AB182" s="269"/>
      <c r="BI182" s="39" t="str">
        <f>CONCATENATE(BL183,BM183,BN183)</f>
        <v xml:space="preserve">Reply to this message if you would like to "follow me" to help revolutionize politics. Later, you will receive opportunity to support me in this revolutionizing of politics. "There is no greater revolution than to revolve back to love." Starting with you, John Smith. </v>
      </c>
    </row>
    <row r="183" spans="1:66" ht="16.95" customHeight="1" thickBot="1">
      <c r="A183" s="268"/>
      <c r="B183" s="256" t="s">
        <v>1262</v>
      </c>
      <c r="C183" s="254"/>
      <c r="D183" s="254"/>
      <c r="E183" s="254"/>
      <c r="F183" s="254"/>
      <c r="G183" s="254"/>
      <c r="H183" s="256" t="s">
        <v>1292</v>
      </c>
      <c r="I183" s="254"/>
      <c r="J183" s="254"/>
      <c r="K183" s="254"/>
      <c r="L183" s="254"/>
      <c r="M183" s="254"/>
      <c r="N183" s="277"/>
      <c r="O183" s="278"/>
      <c r="P183" s="790" t="str">
        <f>BI179</f>
        <v>Instead of politics dividing us, Harmony Politics can unite us in common purpose. With the help of Value Relating, a new kind of service, we can better resolve each other's affected politicized needs. And earn money in the process, when enticing political influencers to stand up and take notice. You with me so far?</v>
      </c>
      <c r="Q183" s="790"/>
      <c r="R183" s="790"/>
      <c r="S183" s="790"/>
      <c r="T183" s="790"/>
      <c r="U183" s="790"/>
      <c r="V183" s="790"/>
      <c r="W183" s="790"/>
      <c r="X183" s="790"/>
      <c r="Y183" s="790"/>
      <c r="Z183" s="790"/>
      <c r="AA183" s="790"/>
      <c r="AB183" s="269"/>
      <c r="BL183" s="2" t="s">
        <v>1302</v>
      </c>
      <c r="BM183" s="2" t="str">
        <f>IF(B184="","my friend",B184)</f>
        <v>John Smith</v>
      </c>
      <c r="BN183" s="2" t="s">
        <v>1029</v>
      </c>
    </row>
    <row r="184" spans="1:66" ht="16.95" customHeight="1" thickBot="1">
      <c r="A184" s="268"/>
      <c r="B184" s="791" t="s">
        <v>1372</v>
      </c>
      <c r="C184" s="792"/>
      <c r="D184" s="792"/>
      <c r="E184" s="792"/>
      <c r="F184" s="793"/>
      <c r="G184" s="254"/>
      <c r="H184" s="791" t="s">
        <v>1293</v>
      </c>
      <c r="I184" s="792"/>
      <c r="J184" s="792"/>
      <c r="K184" s="792"/>
      <c r="L184" s="792"/>
      <c r="M184" s="793"/>
      <c r="N184" s="277"/>
      <c r="O184" s="278"/>
      <c r="P184" s="790"/>
      <c r="Q184" s="790"/>
      <c r="R184" s="790"/>
      <c r="S184" s="790"/>
      <c r="T184" s="790"/>
      <c r="U184" s="790"/>
      <c r="V184" s="790"/>
      <c r="W184" s="790"/>
      <c r="X184" s="790"/>
      <c r="Y184" s="790"/>
      <c r="Z184" s="790"/>
      <c r="AA184" s="790"/>
      <c r="AB184" s="269"/>
    </row>
    <row r="185" spans="1:66" ht="15" customHeight="1" thickBot="1">
      <c r="A185" s="268"/>
      <c r="B185" s="256" t="s">
        <v>1263</v>
      </c>
      <c r="C185" s="254"/>
      <c r="D185" s="254"/>
      <c r="E185" s="254"/>
      <c r="F185" s="254"/>
      <c r="G185" s="254"/>
      <c r="H185" s="254"/>
      <c r="I185" s="254"/>
      <c r="J185" s="254"/>
      <c r="K185" s="254"/>
      <c r="L185" s="256" t="s">
        <v>1264</v>
      </c>
      <c r="M185" s="254"/>
      <c r="N185" s="277"/>
      <c r="O185" s="278"/>
      <c r="P185" s="790"/>
      <c r="Q185" s="790"/>
      <c r="R185" s="790"/>
      <c r="S185" s="790"/>
      <c r="T185" s="790"/>
      <c r="U185" s="790"/>
      <c r="V185" s="790"/>
      <c r="W185" s="790"/>
      <c r="X185" s="790"/>
      <c r="Y185" s="790"/>
      <c r="Z185" s="790"/>
      <c r="AA185" s="790"/>
      <c r="AB185" s="269"/>
    </row>
    <row r="186" spans="1:66" ht="15" customHeight="1" thickBot="1">
      <c r="A186" s="268"/>
      <c r="B186" s="799"/>
      <c r="C186" s="800"/>
      <c r="D186" s="800"/>
      <c r="E186" s="800"/>
      <c r="F186" s="800"/>
      <c r="G186" s="800"/>
      <c r="H186" s="800"/>
      <c r="I186" s="800"/>
      <c r="J186" s="801"/>
      <c r="K186" s="254"/>
      <c r="L186" s="797">
        <f ca="1">TODAY()</f>
        <v>43936</v>
      </c>
      <c r="M186" s="798"/>
      <c r="N186" s="277"/>
      <c r="O186" s="278"/>
      <c r="P186" s="790"/>
      <c r="Q186" s="790"/>
      <c r="R186" s="790"/>
      <c r="S186" s="790"/>
      <c r="T186" s="790"/>
      <c r="U186" s="790"/>
      <c r="V186" s="790"/>
      <c r="W186" s="790"/>
      <c r="X186" s="790"/>
      <c r="Y186" s="790"/>
      <c r="Z186" s="790"/>
      <c r="AA186" s="790"/>
      <c r="AB186" s="269"/>
    </row>
    <row r="187" spans="1:66" ht="15" customHeight="1" thickBot="1">
      <c r="A187" s="268"/>
      <c r="B187" s="256" t="s">
        <v>1249</v>
      </c>
      <c r="C187" s="254"/>
      <c r="D187" s="254"/>
      <c r="E187" s="254"/>
      <c r="F187" s="256" t="s">
        <v>1274</v>
      </c>
      <c r="G187" s="254"/>
      <c r="H187" s="254"/>
      <c r="I187" s="254"/>
      <c r="J187" s="256" t="s">
        <v>1248</v>
      </c>
      <c r="K187" s="254"/>
      <c r="L187" s="254"/>
      <c r="M187" s="254"/>
      <c r="N187" s="277"/>
      <c r="O187" s="278"/>
      <c r="P187" s="264"/>
      <c r="Q187" s="264"/>
      <c r="R187" s="264"/>
      <c r="S187" s="264"/>
      <c r="T187" s="264"/>
      <c r="U187" s="264"/>
      <c r="V187" s="264"/>
      <c r="W187" s="264"/>
      <c r="X187" s="264"/>
      <c r="Y187" s="264"/>
      <c r="Z187" s="264"/>
      <c r="AA187" s="264"/>
      <c r="AB187" s="269"/>
      <c r="BJ187" s="17"/>
      <c r="BL187" s="17"/>
    </row>
    <row r="188" spans="1:66" ht="15" customHeight="1" thickBot="1">
      <c r="A188" s="268"/>
      <c r="B188" s="806"/>
      <c r="C188" s="807"/>
      <c r="D188" s="808"/>
      <c r="E188" s="254"/>
      <c r="F188" s="806"/>
      <c r="G188" s="807"/>
      <c r="H188" s="807"/>
      <c r="I188" s="808"/>
      <c r="J188" s="806"/>
      <c r="K188" s="807"/>
      <c r="L188" s="807"/>
      <c r="M188" s="808"/>
      <c r="N188" s="277"/>
      <c r="O188" s="278"/>
      <c r="P188" s="790" t="str">
        <f>BI182</f>
        <v xml:space="preserve">Reply to this message if you would like to "follow me" to help revolutionize politics. Later, you will receive opportunity to support me in this revolutionizing of politics. "There is no greater revolution than to revolve back to love." Starting with you, John Smith. </v>
      </c>
      <c r="Q188" s="790"/>
      <c r="R188" s="790"/>
      <c r="S188" s="790"/>
      <c r="T188" s="790"/>
      <c r="U188" s="790"/>
      <c r="V188" s="790"/>
      <c r="W188" s="790"/>
      <c r="X188" s="790"/>
      <c r="Y188" s="790"/>
      <c r="Z188" s="790"/>
      <c r="AA188" s="790"/>
      <c r="AB188" s="269"/>
    </row>
    <row r="189" spans="1:66" ht="15" customHeight="1">
      <c r="A189" s="268"/>
      <c r="B189" s="254"/>
      <c r="C189" s="254"/>
      <c r="D189" s="254"/>
      <c r="E189" s="254"/>
      <c r="F189" s="254"/>
      <c r="G189" s="254"/>
      <c r="H189" s="254"/>
      <c r="I189" s="254"/>
      <c r="J189" s="254"/>
      <c r="K189" s="254"/>
      <c r="L189" s="254"/>
      <c r="M189" s="254"/>
      <c r="N189" s="277"/>
      <c r="O189" s="278"/>
      <c r="P189" s="790"/>
      <c r="Q189" s="790"/>
      <c r="R189" s="790"/>
      <c r="S189" s="790"/>
      <c r="T189" s="790"/>
      <c r="U189" s="790"/>
      <c r="V189" s="790"/>
      <c r="W189" s="790"/>
      <c r="X189" s="790"/>
      <c r="Y189" s="790"/>
      <c r="Z189" s="790"/>
      <c r="AA189" s="790"/>
      <c r="AB189" s="269"/>
    </row>
    <row r="190" spans="1:66" ht="15" customHeight="1">
      <c r="A190" s="268"/>
      <c r="B190" s="254"/>
      <c r="C190" s="254"/>
      <c r="D190" s="254"/>
      <c r="E190" s="254"/>
      <c r="F190" s="254"/>
      <c r="G190" s="254"/>
      <c r="H190" s="254"/>
      <c r="I190" s="254"/>
      <c r="J190" s="254"/>
      <c r="K190" s="254"/>
      <c r="L190" s="254"/>
      <c r="M190" s="254"/>
      <c r="N190" s="277"/>
      <c r="O190" s="278"/>
      <c r="P190" s="790"/>
      <c r="Q190" s="790"/>
      <c r="R190" s="790"/>
      <c r="S190" s="790"/>
      <c r="T190" s="790"/>
      <c r="U190" s="790"/>
      <c r="V190" s="790"/>
      <c r="W190" s="790"/>
      <c r="X190" s="790"/>
      <c r="Y190" s="790"/>
      <c r="Z190" s="790"/>
      <c r="AA190" s="790"/>
      <c r="AB190" s="269"/>
    </row>
    <row r="191" spans="1:66" ht="15" customHeight="1">
      <c r="A191" s="268"/>
      <c r="B191" s="254"/>
      <c r="C191" s="254"/>
      <c r="D191" s="254"/>
      <c r="E191" s="254"/>
      <c r="F191" s="254"/>
      <c r="G191" s="254"/>
      <c r="H191" s="254"/>
      <c r="I191" s="254"/>
      <c r="J191" s="254"/>
      <c r="K191" s="254"/>
      <c r="L191" s="254"/>
      <c r="M191" s="254"/>
      <c r="N191" s="277"/>
      <c r="O191" s="278"/>
      <c r="P191" s="790"/>
      <c r="Q191" s="790"/>
      <c r="R191" s="790"/>
      <c r="S191" s="790"/>
      <c r="T191" s="790"/>
      <c r="U191" s="790"/>
      <c r="V191" s="790"/>
      <c r="W191" s="790"/>
      <c r="X191" s="790"/>
      <c r="Y191" s="790"/>
      <c r="Z191" s="790"/>
      <c r="AA191" s="790"/>
      <c r="AB191" s="269"/>
    </row>
    <row r="192" spans="1:66" ht="15" customHeight="1">
      <c r="A192" s="268"/>
      <c r="B192" s="254"/>
      <c r="C192" s="254"/>
      <c r="D192" s="254"/>
      <c r="E192" s="254"/>
      <c r="F192" s="254"/>
      <c r="G192" s="254"/>
      <c r="H192" s="254"/>
      <c r="I192" s="254"/>
      <c r="J192" s="254"/>
      <c r="K192" s="254"/>
      <c r="L192" s="254"/>
      <c r="M192" s="254"/>
      <c r="N192" s="277"/>
      <c r="O192" s="278"/>
      <c r="P192" s="790" t="s">
        <v>1301</v>
      </c>
      <c r="Q192" s="790"/>
      <c r="R192" s="790"/>
      <c r="S192" s="790"/>
      <c r="T192" s="790"/>
      <c r="U192" s="790"/>
      <c r="V192" s="790"/>
      <c r="W192" s="790"/>
      <c r="X192" s="790"/>
      <c r="Y192" s="790"/>
      <c r="Z192" s="790"/>
      <c r="AA192" s="790"/>
      <c r="AB192" s="269"/>
    </row>
    <row r="193" spans="1:73" ht="15" customHeight="1">
      <c r="A193" s="268"/>
      <c r="B193" s="254"/>
      <c r="C193" s="254"/>
      <c r="D193" s="254"/>
      <c r="E193" s="254"/>
      <c r="F193" s="254"/>
      <c r="G193" s="254"/>
      <c r="H193" s="254"/>
      <c r="I193" s="254"/>
      <c r="J193" s="254"/>
      <c r="K193" s="254"/>
      <c r="L193" s="254"/>
      <c r="M193" s="254"/>
      <c r="N193" s="277"/>
      <c r="O193" s="278"/>
      <c r="P193" s="264"/>
      <c r="Q193" s="264"/>
      <c r="R193" s="264"/>
      <c r="S193" s="264"/>
      <c r="T193" s="264"/>
      <c r="U193" s="264"/>
      <c r="V193" s="264"/>
      <c r="W193" s="264"/>
      <c r="X193" s="264"/>
      <c r="Y193" s="264"/>
      <c r="Z193" s="264"/>
      <c r="AA193" s="264"/>
      <c r="AB193" s="269"/>
    </row>
    <row r="194" spans="1:73" ht="15" customHeight="1">
      <c r="A194" s="268"/>
      <c r="B194" s="254"/>
      <c r="C194" s="254"/>
      <c r="D194" s="254"/>
      <c r="E194" s="254"/>
      <c r="F194" s="254"/>
      <c r="G194" s="254"/>
      <c r="H194" s="254"/>
      <c r="I194" s="254"/>
      <c r="J194" s="254"/>
      <c r="K194" s="254"/>
      <c r="L194" s="254"/>
      <c r="M194" s="254"/>
      <c r="N194" s="277"/>
      <c r="O194" s="278"/>
      <c r="P194" s="790" t="str">
        <f>IF(H184="","Jane Doe",H184)</f>
        <v>Jane Doe</v>
      </c>
      <c r="Q194" s="790"/>
      <c r="R194" s="790"/>
      <c r="S194" s="790"/>
      <c r="T194" s="790"/>
      <c r="U194" s="790"/>
      <c r="V194" s="790"/>
      <c r="W194" s="790"/>
      <c r="X194" s="790"/>
      <c r="Y194" s="790"/>
      <c r="Z194" s="790"/>
      <c r="AA194" s="790"/>
      <c r="AB194" s="269"/>
    </row>
    <row r="195" spans="1:73" ht="7.05" customHeight="1">
      <c r="A195" s="268"/>
      <c r="B195" s="254"/>
      <c r="C195" s="254"/>
      <c r="D195" s="254"/>
      <c r="E195" s="254"/>
      <c r="F195" s="254"/>
      <c r="G195" s="254"/>
      <c r="H195" s="254"/>
      <c r="I195" s="254"/>
      <c r="J195" s="254"/>
      <c r="K195" s="254"/>
      <c r="L195" s="254"/>
      <c r="M195" s="254"/>
      <c r="N195" s="277"/>
      <c r="O195" s="278"/>
      <c r="P195" s="30"/>
      <c r="Q195" s="30"/>
      <c r="R195" s="30"/>
      <c r="S195" s="30"/>
      <c r="T195" s="30"/>
      <c r="U195" s="30"/>
      <c r="V195" s="30"/>
      <c r="W195" s="30"/>
      <c r="X195" s="30"/>
      <c r="Y195" s="30"/>
      <c r="Z195" s="30"/>
      <c r="AA195" s="30"/>
      <c r="AB195" s="269"/>
    </row>
    <row r="196" spans="1:73" ht="7.05" customHeight="1">
      <c r="A196" s="270"/>
      <c r="B196" s="271"/>
      <c r="C196" s="271"/>
      <c r="D196" s="271"/>
      <c r="E196" s="271"/>
      <c r="F196" s="271"/>
      <c r="G196" s="271"/>
      <c r="H196" s="271"/>
      <c r="I196" s="271"/>
      <c r="J196" s="271"/>
      <c r="K196" s="271"/>
      <c r="L196" s="271"/>
      <c r="M196" s="271"/>
      <c r="N196" s="279"/>
      <c r="O196" s="280"/>
      <c r="P196" s="272"/>
      <c r="Q196" s="272"/>
      <c r="R196" s="272"/>
      <c r="S196" s="272"/>
      <c r="T196" s="272"/>
      <c r="U196" s="272"/>
      <c r="V196" s="272"/>
      <c r="W196" s="272"/>
      <c r="X196" s="272"/>
      <c r="Y196" s="272"/>
      <c r="Z196" s="272"/>
      <c r="AA196" s="272"/>
      <c r="AB196" s="273"/>
    </row>
    <row r="197" spans="1:73" ht="30" customHeight="1">
      <c r="A197" s="398" t="s">
        <v>1158</v>
      </c>
      <c r="B197" s="858" t="s">
        <v>1550</v>
      </c>
      <c r="C197" s="858"/>
      <c r="D197" s="858"/>
      <c r="E197" s="858"/>
      <c r="F197" s="858"/>
      <c r="G197" s="858"/>
      <c r="H197" s="858"/>
      <c r="I197" s="858"/>
      <c r="J197" s="858"/>
      <c r="K197" s="858"/>
      <c r="L197" s="858"/>
      <c r="M197" s="266"/>
      <c r="N197" s="397"/>
      <c r="O197" s="398"/>
      <c r="P197" s="858" t="s">
        <v>1566</v>
      </c>
      <c r="Q197" s="858"/>
      <c r="R197" s="858"/>
      <c r="S197" s="858"/>
      <c r="T197" s="858"/>
      <c r="U197" s="858"/>
      <c r="V197" s="858"/>
      <c r="W197" s="858"/>
      <c r="X197" s="858"/>
      <c r="Y197" s="858"/>
      <c r="Z197" s="267"/>
      <c r="AA197" s="267"/>
      <c r="AB197" s="397" t="s">
        <v>1159</v>
      </c>
    </row>
    <row r="198" spans="1:73">
      <c r="A198" s="268"/>
      <c r="B198" s="254"/>
      <c r="C198" s="254"/>
      <c r="D198" s="254"/>
      <c r="E198" s="254"/>
      <c r="F198" s="254"/>
      <c r="G198" s="254"/>
      <c r="H198" s="254"/>
      <c r="I198" s="254"/>
      <c r="J198" s="254"/>
      <c r="K198" s="254"/>
      <c r="L198" s="254"/>
      <c r="M198" s="254"/>
      <c r="N198" s="277"/>
      <c r="O198" s="278"/>
      <c r="P198" s="30"/>
      <c r="Q198" s="30"/>
      <c r="R198" s="30"/>
      <c r="S198" s="30"/>
      <c r="T198" s="30"/>
      <c r="U198" s="30"/>
      <c r="V198" s="30"/>
      <c r="W198" s="30"/>
      <c r="X198" s="30"/>
      <c r="Y198" s="30"/>
      <c r="Z198" s="30"/>
      <c r="AA198" s="30"/>
      <c r="AB198" s="269"/>
    </row>
    <row r="199" spans="1:73">
      <c r="A199" s="268"/>
      <c r="B199" s="254"/>
      <c r="C199" s="254"/>
      <c r="D199" s="254"/>
      <c r="E199" s="254"/>
      <c r="F199" s="254"/>
      <c r="G199" s="254"/>
      <c r="H199" s="254"/>
      <c r="I199" s="254"/>
      <c r="J199" s="254"/>
      <c r="K199" s="254"/>
      <c r="L199" s="254"/>
      <c r="M199" s="254"/>
      <c r="N199" s="277"/>
      <c r="O199" s="278"/>
      <c r="P199" s="255" t="s">
        <v>1287</v>
      </c>
      <c r="Q199" s="789" t="str">
        <f>IF(B215="","",B215)</f>
        <v>John Smith</v>
      </c>
      <c r="R199" s="789"/>
      <c r="S199" s="789"/>
      <c r="T199" s="789"/>
      <c r="U199" s="789"/>
      <c r="V199" s="789"/>
      <c r="W199" s="789"/>
      <c r="X199" s="789"/>
      <c r="Y199" s="789"/>
      <c r="Z199" s="789"/>
      <c r="AA199" s="789"/>
      <c r="AB199" s="269"/>
      <c r="BU199" s="39" t="s">
        <v>1310</v>
      </c>
    </row>
    <row r="200" spans="1:73">
      <c r="A200" s="268"/>
      <c r="B200" s="254"/>
      <c r="C200" s="254"/>
      <c r="D200" s="254"/>
      <c r="E200" s="254"/>
      <c r="F200" s="254"/>
      <c r="G200" s="254"/>
      <c r="H200" s="254"/>
      <c r="I200" s="254"/>
      <c r="J200" s="254"/>
      <c r="K200" s="254"/>
      <c r="L200" s="254"/>
      <c r="M200" s="254"/>
      <c r="N200" s="277"/>
      <c r="O200" s="278"/>
      <c r="P200" s="255" t="s">
        <v>1284</v>
      </c>
      <c r="Q200" s="789" t="str">
        <f>IF(H215="","",H215)</f>
        <v>Jane Doe</v>
      </c>
      <c r="R200" s="789"/>
      <c r="S200" s="789"/>
      <c r="T200" s="789"/>
      <c r="U200" s="789"/>
      <c r="V200" s="789"/>
      <c r="W200" s="789"/>
      <c r="X200" s="789"/>
      <c r="Y200" s="789"/>
      <c r="Z200" s="789"/>
      <c r="AA200" s="789"/>
      <c r="AB200" s="269"/>
      <c r="BU200" s="2" t="s">
        <v>1311</v>
      </c>
    </row>
    <row r="201" spans="1:73">
      <c r="A201" s="268"/>
      <c r="B201" s="254"/>
      <c r="C201" s="254"/>
      <c r="D201" s="254"/>
      <c r="E201" s="254"/>
      <c r="F201" s="254"/>
      <c r="G201" s="254"/>
      <c r="H201" s="254"/>
      <c r="I201" s="254"/>
      <c r="J201" s="254"/>
      <c r="K201" s="254"/>
      <c r="L201" s="254"/>
      <c r="M201" s="254"/>
      <c r="N201" s="277"/>
      <c r="O201" s="278"/>
      <c r="P201" s="255" t="s">
        <v>1285</v>
      </c>
      <c r="Q201" s="794">
        <f ca="1">L217</f>
        <v>43936</v>
      </c>
      <c r="R201" s="794"/>
      <c r="S201" s="794"/>
      <c r="T201" s="794"/>
      <c r="U201" s="794"/>
      <c r="V201" s="794"/>
      <c r="W201" s="794"/>
      <c r="X201" s="794"/>
      <c r="Y201" s="794"/>
      <c r="Z201" s="794"/>
      <c r="AA201" s="794"/>
      <c r="AB201" s="269"/>
      <c r="BI201" s="39" t="str">
        <f>CONCATENATE(BJ202,BK202,BL202,BM202,BN202,BR202,BO202,BP202,BQ202,BR202,BS202,BT202,BJ203,BK203,BL203,BM203,BN203,BO203,BP203,BQ203,BR203)</f>
        <v xml:space="preserve">My name is Jane Doe, a regular listener of your Politics Now broadcast. On a recent episode, I heard you bring up a controversial political issue. I now appreciate both political sides more fully. I wish you too could appreciate the paradox behind embracing both a liberal position and a conservative position. With Harmony Politics, now you can. </v>
      </c>
      <c r="BU201" s="2" t="s">
        <v>1312</v>
      </c>
    </row>
    <row r="202" spans="1:73" ht="15" customHeight="1">
      <c r="A202" s="268"/>
      <c r="B202" s="254"/>
      <c r="C202" s="254"/>
      <c r="D202" s="254"/>
      <c r="E202" s="254"/>
      <c r="F202" s="254"/>
      <c r="G202" s="254"/>
      <c r="H202" s="254"/>
      <c r="I202" s="254"/>
      <c r="J202" s="254"/>
      <c r="K202" s="254"/>
      <c r="L202" s="254"/>
      <c r="M202" s="254"/>
      <c r="N202" s="277"/>
      <c r="O202" s="278"/>
      <c r="P202" s="255" t="s">
        <v>1286</v>
      </c>
      <c r="Q202" s="789" t="str">
        <f>IF(B217="","Introducing Harmony Politics",B217)</f>
        <v>Introducing Harmony Politics</v>
      </c>
      <c r="R202" s="789"/>
      <c r="S202" s="789"/>
      <c r="T202" s="789"/>
      <c r="U202" s="789"/>
      <c r="V202" s="789"/>
      <c r="W202" s="789"/>
      <c r="X202" s="789"/>
      <c r="Y202" s="789"/>
      <c r="Z202" s="789"/>
      <c r="AA202" s="789"/>
      <c r="AB202" s="269"/>
      <c r="BJ202" s="2" t="s">
        <v>1333</v>
      </c>
      <c r="BK202" s="2" t="str">
        <f>H184</f>
        <v>Jane Doe</v>
      </c>
      <c r="BL202" s="2" t="s">
        <v>1334</v>
      </c>
      <c r="BM202" s="2" t="str">
        <f>IF(B230=BU204,"an ","a ")</f>
        <v xml:space="preserve">a </v>
      </c>
      <c r="BN202" s="2" t="str">
        <f>IF(B230="",BU202,B230)</f>
        <v>regular</v>
      </c>
      <c r="BO202" s="2" t="str">
        <f>IF(F230="",BU210,F230)</f>
        <v>listener</v>
      </c>
      <c r="BP202" s="2" t="s">
        <v>1339</v>
      </c>
      <c r="BQ202" s="2" t="str">
        <f>IF(B232="","popular",B232)</f>
        <v>Politics Now</v>
      </c>
      <c r="BR202" s="49" t="s">
        <v>1340</v>
      </c>
      <c r="BS202" s="2" t="str">
        <f>IF(J230="",BU222,J230)</f>
        <v>broadcast</v>
      </c>
      <c r="BT202" s="2" t="s">
        <v>1029</v>
      </c>
      <c r="BU202" s="2" t="s">
        <v>1313</v>
      </c>
    </row>
    <row r="203" spans="1:73" ht="10.050000000000001" customHeight="1">
      <c r="A203" s="268"/>
      <c r="B203" s="254"/>
      <c r="C203" s="254"/>
      <c r="D203" s="254"/>
      <c r="E203" s="254"/>
      <c r="F203" s="254"/>
      <c r="G203" s="254"/>
      <c r="H203" s="254"/>
      <c r="I203" s="254"/>
      <c r="J203" s="254"/>
      <c r="K203" s="254"/>
      <c r="L203" s="254"/>
      <c r="M203" s="254"/>
      <c r="N203" s="277"/>
      <c r="O203" s="278"/>
      <c r="P203" s="264"/>
      <c r="Q203" s="264"/>
      <c r="R203" s="264"/>
      <c r="S203" s="264"/>
      <c r="T203" s="264"/>
      <c r="U203" s="264"/>
      <c r="V203" s="264"/>
      <c r="W203" s="264"/>
      <c r="X203" s="264"/>
      <c r="Y203" s="264"/>
      <c r="Z203" s="264"/>
      <c r="AA203" s="264"/>
      <c r="AB203" s="269"/>
      <c r="BJ203" s="2" t="str">
        <f>IF(J230=BU217,BT217,IF(J230=BU218,BT218,IF(J230=BU219,BT219,IF(J230=BU220,BT220,IF(J230=BU221,BT221,IF(J230=BU222,BT222,IF(J230=BU223,BT223,IF(J230=BU224,BT224,IF(J230=BU225,BT225,"")))))))))</f>
        <v xml:space="preserve">On a recent episode, I heard you </v>
      </c>
      <c r="BK203" s="2" t="s">
        <v>1350</v>
      </c>
      <c r="BL203" s="2" t="str">
        <f>IF(B188="","a controversial political issue",B188)</f>
        <v>a controversial political issue</v>
      </c>
      <c r="BM203" s="2" t="s">
        <v>1380</v>
      </c>
      <c r="BN203" s="2" t="str">
        <f>IF(BL2=BT2,"an ","a ")</f>
        <v xml:space="preserve">a </v>
      </c>
      <c r="BO203" s="2" t="str">
        <f>IF(BL2="","liberal",BL2)</f>
        <v>liberal</v>
      </c>
      <c r="BP203" s="2" t="s">
        <v>1363</v>
      </c>
      <c r="BQ203" s="2" t="str">
        <f>IF(BL3="","conservative",BL3)</f>
        <v>conservative</v>
      </c>
      <c r="BR203" s="2" t="s">
        <v>1364</v>
      </c>
      <c r="BS203" s="49" t="s">
        <v>3</v>
      </c>
      <c r="BU203" s="2" t="s">
        <v>1314</v>
      </c>
    </row>
    <row r="204" spans="1:73" ht="14.4" customHeight="1">
      <c r="A204" s="268"/>
      <c r="B204" s="254"/>
      <c r="C204" s="254"/>
      <c r="D204" s="254"/>
      <c r="E204" s="254"/>
      <c r="F204" s="254"/>
      <c r="G204" s="254"/>
      <c r="H204" s="254"/>
      <c r="I204" s="254"/>
      <c r="J204" s="254"/>
      <c r="K204" s="254"/>
      <c r="L204" s="254"/>
      <c r="M204" s="254"/>
      <c r="N204" s="277"/>
      <c r="O204" s="278"/>
      <c r="P204" s="790" t="str">
        <f>BI201</f>
        <v xml:space="preserve">My name is Jane Doe, a regular listener of your Politics Now broadcast. On a recent episode, I heard you bring up a controversial political issue. I now appreciate both political sides more fully. I wish you too could appreciate the paradox behind embracing both a liberal position and a conservative position. With Harmony Politics, now you can. </v>
      </c>
      <c r="Q204" s="790"/>
      <c r="R204" s="790"/>
      <c r="S204" s="790"/>
      <c r="T204" s="790"/>
      <c r="U204" s="790"/>
      <c r="V204" s="790"/>
      <c r="W204" s="790"/>
      <c r="X204" s="790"/>
      <c r="Y204" s="790"/>
      <c r="Z204" s="790"/>
      <c r="AA204" s="790"/>
      <c r="AB204" s="269"/>
      <c r="BU204" s="2" t="s">
        <v>1315</v>
      </c>
    </row>
    <row r="205" spans="1:73" ht="14.4" customHeight="1">
      <c r="A205" s="268"/>
      <c r="B205" s="254"/>
      <c r="C205" s="254"/>
      <c r="D205" s="254"/>
      <c r="E205" s="254"/>
      <c r="F205" s="254"/>
      <c r="G205" s="254"/>
      <c r="H205" s="254"/>
      <c r="I205" s="254"/>
      <c r="J205" s="254"/>
      <c r="K205" s="254"/>
      <c r="L205" s="254"/>
      <c r="M205" s="254"/>
      <c r="N205" s="277"/>
      <c r="O205" s="278"/>
      <c r="P205" s="790"/>
      <c r="Q205" s="790"/>
      <c r="R205" s="790"/>
      <c r="S205" s="790"/>
      <c r="T205" s="790"/>
      <c r="U205" s="790"/>
      <c r="V205" s="790"/>
      <c r="W205" s="790"/>
      <c r="X205" s="790"/>
      <c r="Y205" s="790"/>
      <c r="Z205" s="790"/>
      <c r="AA205" s="790"/>
      <c r="AB205" s="269"/>
      <c r="BI205" s="39" t="str">
        <f>CONCATENATE(BJ206,BK206,BL206,BM206,BN206,BR206,BO206,BP206,BQ206,BR206,BS206,BT206,BJ207,BK207,BL207,BM207,BN207,BO207,BP207,BQ207,BR207,BS207,BT207)</f>
        <v xml:space="preserve">Join my growing support team of diverse political views. Some lean heavily left, some lean heavily right, while some gravitate toward the political center or consider themselves independent. All agree our politics need harmonizing to the underlying politicized need-related needs we trust politics to convey. </v>
      </c>
      <c r="BU205" s="2" t="s">
        <v>1316</v>
      </c>
    </row>
    <row r="206" spans="1:73" ht="14.4" customHeight="1">
      <c r="A206" s="268"/>
      <c r="B206" s="254"/>
      <c r="C206" s="254"/>
      <c r="D206" s="254"/>
      <c r="E206" s="254"/>
      <c r="F206" s="254"/>
      <c r="G206" s="254"/>
      <c r="H206" s="254"/>
      <c r="I206" s="254"/>
      <c r="J206" s="254"/>
      <c r="K206" s="254"/>
      <c r="L206" s="254"/>
      <c r="M206" s="254"/>
      <c r="N206" s="277"/>
      <c r="O206" s="278"/>
      <c r="P206" s="790"/>
      <c r="Q206" s="790"/>
      <c r="R206" s="790"/>
      <c r="S206" s="790"/>
      <c r="T206" s="790"/>
      <c r="U206" s="790"/>
      <c r="V206" s="790"/>
      <c r="W206" s="790"/>
      <c r="X206" s="790"/>
      <c r="Y206" s="790"/>
      <c r="Z206" s="790"/>
      <c r="AA206" s="790"/>
      <c r="AB206" s="269"/>
      <c r="BJ206" s="2" t="s">
        <v>1368</v>
      </c>
      <c r="BK206" s="2" t="str">
        <f>IF(B188="","politicized need",B188)</f>
        <v>politicized need</v>
      </c>
      <c r="BL206" s="49" t="s">
        <v>1367</v>
      </c>
      <c r="BU206" s="2" t="s">
        <v>1317</v>
      </c>
    </row>
    <row r="207" spans="1:73" ht="13.8" customHeight="1">
      <c r="A207" s="268"/>
      <c r="B207" s="254"/>
      <c r="C207" s="254"/>
      <c r="D207" s="254"/>
      <c r="E207" s="254"/>
      <c r="F207" s="254"/>
      <c r="G207" s="254"/>
      <c r="H207" s="254"/>
      <c r="I207" s="254"/>
      <c r="J207" s="254"/>
      <c r="K207" s="254"/>
      <c r="L207" s="254"/>
      <c r="M207" s="254"/>
      <c r="N207" s="277"/>
      <c r="O207" s="278"/>
      <c r="P207" s="790"/>
      <c r="Q207" s="790"/>
      <c r="R207" s="790"/>
      <c r="S207" s="790"/>
      <c r="T207" s="790"/>
      <c r="U207" s="790"/>
      <c r="V207" s="790"/>
      <c r="W207" s="790"/>
      <c r="X207" s="790"/>
      <c r="Y207" s="790"/>
      <c r="Z207" s="790"/>
      <c r="AA207" s="790"/>
      <c r="AB207" s="269"/>
    </row>
    <row r="208" spans="1:73">
      <c r="A208" s="268"/>
      <c r="B208" s="254"/>
      <c r="C208" s="254"/>
      <c r="D208" s="254"/>
      <c r="E208" s="254"/>
      <c r="F208" s="254"/>
      <c r="G208" s="254"/>
      <c r="H208" s="254"/>
      <c r="I208" s="254"/>
      <c r="J208" s="254"/>
      <c r="K208" s="254"/>
      <c r="L208" s="254"/>
      <c r="M208" s="254"/>
      <c r="N208" s="277"/>
      <c r="O208" s="278"/>
      <c r="P208" s="790"/>
      <c r="Q208" s="790"/>
      <c r="R208" s="790"/>
      <c r="S208" s="790"/>
      <c r="T208" s="790"/>
      <c r="U208" s="790"/>
      <c r="V208" s="790"/>
      <c r="W208" s="790"/>
      <c r="X208" s="790"/>
      <c r="Y208" s="790"/>
      <c r="Z208" s="790"/>
      <c r="AA208" s="790"/>
      <c r="AB208" s="269"/>
      <c r="BI208" s="39" t="str">
        <f>CONCATENATE(BJ209,BK209,BL209,BM209,BN209,BR209,BO209,BP209,BQ209,BR209,BS209,BT209,BJ210,BK210,BL210,BM210,BN210,BO210,BP210,BQ210,BR210,BS210,BT210)</f>
        <v xml:space="preserve">My team seeks to provide you with more in-depth assessments of your political discourse. These free assessments include recommendations for overcoming polarization. For a fee, you can hire this team to help implement these audience-growing recommendations, to expand your reach across the political spectrum. Or watch others invest in this advantage. </v>
      </c>
      <c r="BU208" s="39" t="s">
        <v>1319</v>
      </c>
    </row>
    <row r="209" spans="1:76">
      <c r="A209" s="268"/>
      <c r="B209" s="254"/>
      <c r="C209" s="254"/>
      <c r="D209" s="254"/>
      <c r="E209" s="254"/>
      <c r="F209" s="254"/>
      <c r="G209" s="254"/>
      <c r="H209" s="254"/>
      <c r="I209" s="254"/>
      <c r="J209" s="254"/>
      <c r="K209" s="254"/>
      <c r="L209" s="254"/>
      <c r="M209" s="254"/>
      <c r="N209" s="277"/>
      <c r="O209" s="278"/>
      <c r="P209" s="790"/>
      <c r="Q209" s="790"/>
      <c r="R209" s="790"/>
      <c r="S209" s="790"/>
      <c r="T209" s="790"/>
      <c r="U209" s="790"/>
      <c r="V209" s="790"/>
      <c r="W209" s="790"/>
      <c r="X209" s="790"/>
      <c r="Y209" s="790"/>
      <c r="Z209" s="790"/>
      <c r="AA209" s="790"/>
      <c r="AB209" s="269"/>
      <c r="BJ209" s="2" t="s">
        <v>1369</v>
      </c>
      <c r="BU209" s="2" t="s">
        <v>1320</v>
      </c>
    </row>
    <row r="210" spans="1:76" ht="16.95" customHeight="1">
      <c r="A210" s="268"/>
      <c r="B210" s="254"/>
      <c r="C210" s="254"/>
      <c r="D210" s="254"/>
      <c r="E210" s="254"/>
      <c r="F210" s="254"/>
      <c r="G210" s="254"/>
      <c r="H210" s="254"/>
      <c r="I210" s="254"/>
      <c r="J210" s="254"/>
      <c r="K210" s="254"/>
      <c r="L210" s="254"/>
      <c r="M210" s="254"/>
      <c r="N210" s="277"/>
      <c r="O210" s="278"/>
      <c r="P210" s="795" t="s">
        <v>1309</v>
      </c>
      <c r="Q210" s="796"/>
      <c r="R210" s="796"/>
      <c r="S210" s="796"/>
      <c r="T210" s="796"/>
      <c r="U210" s="796"/>
      <c r="V210" s="796"/>
      <c r="W210" s="796"/>
      <c r="X210" s="796"/>
      <c r="Y210" s="796"/>
      <c r="Z210" s="796"/>
      <c r="AA210" s="796"/>
      <c r="AB210" s="269"/>
      <c r="BJ210" s="2" t="s">
        <v>1375</v>
      </c>
      <c r="BU210" s="2" t="s">
        <v>1321</v>
      </c>
    </row>
    <row r="211" spans="1:76" ht="16.95" customHeight="1">
      <c r="A211" s="268"/>
      <c r="B211" s="254"/>
      <c r="C211" s="254"/>
      <c r="D211" s="254"/>
      <c r="E211" s="254"/>
      <c r="F211" s="254"/>
      <c r="G211" s="254"/>
      <c r="H211" s="254"/>
      <c r="I211" s="254"/>
      <c r="J211" s="254"/>
      <c r="K211" s="254"/>
      <c r="L211" s="254"/>
      <c r="M211" s="254"/>
      <c r="N211" s="277"/>
      <c r="O211" s="278"/>
      <c r="P211" s="258" t="s">
        <v>1281</v>
      </c>
      <c r="Q211" s="790" t="str">
        <f>Q176</f>
        <v>Political views outwardly express an inward orientation of inflexibly prioritized needs.</v>
      </c>
      <c r="R211" s="790"/>
      <c r="S211" s="790"/>
      <c r="T211" s="790"/>
      <c r="U211" s="790"/>
      <c r="V211" s="790"/>
      <c r="W211" s="790"/>
      <c r="X211" s="790"/>
      <c r="Y211" s="790"/>
      <c r="Z211" s="790"/>
      <c r="AA211" s="790"/>
      <c r="AB211" s="269"/>
      <c r="BI211" s="39" t="str">
        <f>CONCATENATE(BJ212,BK212,BL212,BM212,BN212,BR212,BO212,BP212,BQ212,BR212,BS212,BT212,BJ213,BK213,BL213,BM213,BN213,BO213,BP213,BQ213,BR213,BS213,BT213)</f>
        <v>First see if this right for you, or right for your audience. Click here to automatically schedule a free consultation. Book now while slots are available. Mention me, to get me on your team. Join me in revolutionizing politics with harmonizing love.</v>
      </c>
      <c r="BU211" s="2" t="s">
        <v>1322</v>
      </c>
    </row>
    <row r="212" spans="1:76" ht="16.95" customHeight="1">
      <c r="A212" s="268"/>
      <c r="B212" s="254"/>
      <c r="C212" s="254"/>
      <c r="D212" s="254"/>
      <c r="E212" s="254"/>
      <c r="F212" s="254"/>
      <c r="G212" s="254"/>
      <c r="H212" s="254"/>
      <c r="I212" s="254"/>
      <c r="J212" s="254"/>
      <c r="K212" s="254"/>
      <c r="L212" s="254"/>
      <c r="M212" s="254"/>
      <c r="N212" s="277"/>
      <c r="O212" s="278"/>
      <c r="P212" s="258" t="s">
        <v>1281</v>
      </c>
      <c r="Q212" s="790" t="str">
        <f t="shared" ref="Q212:Q214" si="1">Q177</f>
        <v>Politics relies heavily on generalizations that often overlook specific needs.</v>
      </c>
      <c r="R212" s="790"/>
      <c r="S212" s="790"/>
      <c r="T212" s="790"/>
      <c r="U212" s="790"/>
      <c r="V212" s="790"/>
      <c r="W212" s="790"/>
      <c r="X212" s="790"/>
      <c r="Y212" s="790"/>
      <c r="Z212" s="790"/>
      <c r="AA212" s="790"/>
      <c r="AB212" s="269"/>
      <c r="BJ212" s="2" t="s">
        <v>1376</v>
      </c>
      <c r="BL212" s="2" t="s">
        <v>1377</v>
      </c>
      <c r="BU212" s="2" t="s">
        <v>1323</v>
      </c>
    </row>
    <row r="213" spans="1:76" ht="16.95" customHeight="1">
      <c r="A213" s="268"/>
      <c r="B213" s="254"/>
      <c r="C213" s="254"/>
      <c r="D213" s="254"/>
      <c r="E213" s="254"/>
      <c r="F213" s="254"/>
      <c r="G213" s="254"/>
      <c r="H213" s="254"/>
      <c r="I213" s="254"/>
      <c r="J213" s="254"/>
      <c r="K213" s="254"/>
      <c r="L213" s="254"/>
      <c r="M213" s="254"/>
      <c r="N213" s="277"/>
      <c r="O213" s="278"/>
      <c r="P213" s="258" t="s">
        <v>1281</v>
      </c>
      <c r="Q213" s="790" t="str">
        <f t="shared" si="1"/>
        <v>Political generalizing can keep us stuck in pain by keeping specific needs unresolved.</v>
      </c>
      <c r="R213" s="790"/>
      <c r="S213" s="790"/>
      <c r="T213" s="790"/>
      <c r="U213" s="790"/>
      <c r="V213" s="790"/>
      <c r="W213" s="790"/>
      <c r="X213" s="790"/>
      <c r="Y213" s="790"/>
      <c r="Z213" s="790"/>
      <c r="AA213" s="790"/>
      <c r="AB213" s="269"/>
      <c r="BJ213" s="2" t="s">
        <v>1379</v>
      </c>
      <c r="BU213" s="2" t="s">
        <v>1318</v>
      </c>
    </row>
    <row r="214" spans="1:76" ht="16.95" customHeight="1" thickBot="1">
      <c r="A214" s="268"/>
      <c r="B214" s="256" t="s">
        <v>1262</v>
      </c>
      <c r="C214" s="254"/>
      <c r="D214" s="254"/>
      <c r="E214" s="254"/>
      <c r="F214" s="254"/>
      <c r="G214" s="254"/>
      <c r="H214" s="256" t="s">
        <v>1292</v>
      </c>
      <c r="I214" s="254"/>
      <c r="J214" s="254"/>
      <c r="K214" s="254"/>
      <c r="L214" s="254"/>
      <c r="M214" s="254"/>
      <c r="N214" s="277"/>
      <c r="O214" s="278"/>
      <c r="P214" s="258" t="s">
        <v>1281</v>
      </c>
      <c r="Q214" s="790" t="str">
        <f t="shared" si="1"/>
        <v xml:space="preserve">Debating needlessly provokes more pain with mutual defensiveness. </v>
      </c>
      <c r="R214" s="790"/>
      <c r="S214" s="790"/>
      <c r="T214" s="790"/>
      <c r="U214" s="790"/>
      <c r="V214" s="790"/>
      <c r="W214" s="790"/>
      <c r="X214" s="790"/>
      <c r="Y214" s="790"/>
      <c r="Z214" s="790"/>
      <c r="AA214" s="790"/>
      <c r="AB214" s="269"/>
      <c r="BU214" s="2" t="s">
        <v>1324</v>
      </c>
    </row>
    <row r="215" spans="1:76" ht="16.95" customHeight="1" thickBot="1">
      <c r="A215" s="268"/>
      <c r="B215" s="791" t="s">
        <v>1372</v>
      </c>
      <c r="C215" s="792"/>
      <c r="D215" s="792"/>
      <c r="E215" s="792"/>
      <c r="F215" s="793"/>
      <c r="G215" s="254"/>
      <c r="H215" s="791" t="s">
        <v>1293</v>
      </c>
      <c r="I215" s="792"/>
      <c r="J215" s="792"/>
      <c r="K215" s="792"/>
      <c r="L215" s="792"/>
      <c r="M215" s="793"/>
      <c r="N215" s="277"/>
      <c r="O215" s="278"/>
      <c r="P215" s="258" t="s">
        <v>1281</v>
      </c>
      <c r="Q215" s="790" t="str">
        <f>Q180</f>
        <v>Harmony Politics counters divisive politics by zeroing in on these overlooked underlying needs on all sides.</v>
      </c>
      <c r="R215" s="790"/>
      <c r="S215" s="790"/>
      <c r="T215" s="790"/>
      <c r="U215" s="790"/>
      <c r="V215" s="790"/>
      <c r="W215" s="790"/>
      <c r="X215" s="790"/>
      <c r="Y215" s="790"/>
      <c r="Z215" s="790"/>
      <c r="AA215" s="790"/>
      <c r="AB215" s="269"/>
      <c r="BI215" s="39" t="str">
        <f>CONCATENATE(BJ216,BK216,BL216)</f>
        <v xml:space="preserve">This message is sent by Value Relating on behalf of Jane Doe. Value Relating is a new kind of support service. We back the vulnerable to speak their truth to power. </v>
      </c>
    </row>
    <row r="216" spans="1:76" ht="16.95" customHeight="1" thickBot="1">
      <c r="A216" s="268"/>
      <c r="B216" s="256" t="s">
        <v>1263</v>
      </c>
      <c r="C216" s="254"/>
      <c r="D216" s="254"/>
      <c r="E216" s="254"/>
      <c r="F216" s="254"/>
      <c r="G216" s="254"/>
      <c r="H216" s="254"/>
      <c r="I216" s="254"/>
      <c r="J216" s="254"/>
      <c r="K216" s="254"/>
      <c r="L216" s="256" t="s">
        <v>1264</v>
      </c>
      <c r="M216" s="254"/>
      <c r="N216" s="277"/>
      <c r="O216" s="278"/>
      <c r="P216" s="260"/>
      <c r="Q216" s="790"/>
      <c r="R216" s="790"/>
      <c r="S216" s="790"/>
      <c r="T216" s="790"/>
      <c r="U216" s="790"/>
      <c r="V216" s="790"/>
      <c r="W216" s="790"/>
      <c r="X216" s="790"/>
      <c r="Y216" s="790"/>
      <c r="Z216" s="790"/>
      <c r="AA216" s="790"/>
      <c r="AB216" s="269"/>
      <c r="BJ216" s="2" t="s">
        <v>1373</v>
      </c>
      <c r="BK216" s="2" t="str">
        <f>IF(H184="","the sender",H184)</f>
        <v>Jane Doe</v>
      </c>
      <c r="BL216" s="2" t="s">
        <v>1374</v>
      </c>
      <c r="BU216" s="39" t="s">
        <v>1325</v>
      </c>
    </row>
    <row r="217" spans="1:76" ht="15.6" thickBot="1">
      <c r="A217" s="268"/>
      <c r="B217" s="799"/>
      <c r="C217" s="800"/>
      <c r="D217" s="800"/>
      <c r="E217" s="800"/>
      <c r="F217" s="800"/>
      <c r="G217" s="800"/>
      <c r="H217" s="800"/>
      <c r="I217" s="800"/>
      <c r="J217" s="801"/>
      <c r="K217" s="254"/>
      <c r="L217" s="797">
        <f ca="1">TODAY()</f>
        <v>43936</v>
      </c>
      <c r="M217" s="798"/>
      <c r="N217" s="277"/>
      <c r="O217" s="278"/>
      <c r="P217" s="30"/>
      <c r="Q217" s="30"/>
      <c r="R217" s="30"/>
      <c r="S217" s="30"/>
      <c r="T217" s="30"/>
      <c r="U217" s="30"/>
      <c r="V217" s="30"/>
      <c r="W217" s="30"/>
      <c r="X217" s="30"/>
      <c r="Y217" s="30"/>
      <c r="Z217" s="30"/>
      <c r="AA217" s="30"/>
      <c r="AB217" s="269"/>
      <c r="BT217" s="2" t="str">
        <f>CONCATENATE(BV217,BW217,BX217)</f>
        <v xml:space="preserve">In a recent article, I read you </v>
      </c>
      <c r="BU217" s="2" t="s">
        <v>1344</v>
      </c>
      <c r="BV217" s="2" t="s">
        <v>1345</v>
      </c>
      <c r="BW217" s="2" t="str">
        <f>BU217</f>
        <v>article</v>
      </c>
      <c r="BX217" s="2" t="s">
        <v>1348</v>
      </c>
    </row>
    <row r="218" spans="1:76" ht="13.8" customHeight="1">
      <c r="A218" s="268"/>
      <c r="B218" s="254"/>
      <c r="C218" s="254"/>
      <c r="D218" s="254"/>
      <c r="E218" s="254"/>
      <c r="F218" s="254"/>
      <c r="G218" s="254"/>
      <c r="H218" s="254"/>
      <c r="I218" s="254"/>
      <c r="J218" s="254"/>
      <c r="K218" s="254"/>
      <c r="L218" s="254"/>
      <c r="M218" s="254"/>
      <c r="N218" s="277"/>
      <c r="O218" s="278"/>
      <c r="P218" s="790" t="str">
        <f>BI205</f>
        <v xml:space="preserve">Join my growing support team of diverse political views. Some lean heavily left, some lean heavily right, while some gravitate toward the political center or consider themselves independent. All agree our politics need harmonizing to the underlying politicized need-related needs we trust politics to convey. </v>
      </c>
      <c r="Q218" s="790"/>
      <c r="R218" s="790"/>
      <c r="S218" s="790"/>
      <c r="T218" s="790"/>
      <c r="U218" s="790"/>
      <c r="V218" s="790"/>
      <c r="W218" s="790"/>
      <c r="X218" s="790"/>
      <c r="Y218" s="790"/>
      <c r="Z218" s="790"/>
      <c r="AA218" s="790"/>
      <c r="AB218" s="269"/>
      <c r="BT218" s="2" t="str">
        <f t="shared" ref="BT218:BT224" si="2">CONCATENATE(BV218,BW218,BX218)</f>
        <v xml:space="preserve">In a recent book, I read you </v>
      </c>
      <c r="BU218" s="2" t="s">
        <v>1326</v>
      </c>
      <c r="BV218" s="2" t="s">
        <v>1345</v>
      </c>
      <c r="BW218" s="2" t="str">
        <f>BU218</f>
        <v>book</v>
      </c>
      <c r="BX218" s="2" t="s">
        <v>1348</v>
      </c>
    </row>
    <row r="219" spans="1:76" ht="13.8" customHeight="1" thickBot="1">
      <c r="A219" s="268"/>
      <c r="B219" s="254"/>
      <c r="C219" s="256" t="s">
        <v>1343</v>
      </c>
      <c r="D219" s="254"/>
      <c r="E219" s="254"/>
      <c r="F219" s="254"/>
      <c r="G219" s="254"/>
      <c r="H219" s="256"/>
      <c r="I219" s="256" t="s">
        <v>1342</v>
      </c>
      <c r="J219" s="254"/>
      <c r="K219" s="254"/>
      <c r="L219" s="254"/>
      <c r="M219" s="254"/>
      <c r="N219" s="277"/>
      <c r="O219" s="278"/>
      <c r="P219" s="790"/>
      <c r="Q219" s="790"/>
      <c r="R219" s="790"/>
      <c r="S219" s="790"/>
      <c r="T219" s="790"/>
      <c r="U219" s="790"/>
      <c r="V219" s="790"/>
      <c r="W219" s="790"/>
      <c r="X219" s="790"/>
      <c r="Y219" s="790"/>
      <c r="Z219" s="790"/>
      <c r="AA219" s="790"/>
      <c r="AB219" s="269"/>
      <c r="BT219" s="2" t="str">
        <f t="shared" si="2"/>
        <v xml:space="preserve">On a recent episode, I heard you </v>
      </c>
      <c r="BU219" s="2" t="s">
        <v>1327</v>
      </c>
      <c r="BV219" s="2" t="s">
        <v>1346</v>
      </c>
      <c r="BW219" s="2" t="s">
        <v>1349</v>
      </c>
      <c r="BX219" s="2" t="s">
        <v>1347</v>
      </c>
    </row>
    <row r="220" spans="1:76" ht="13.8" customHeight="1" thickBot="1">
      <c r="A220" s="268"/>
      <c r="B220" s="274">
        <v>1</v>
      </c>
      <c r="C220" s="402"/>
      <c r="D220" s="403"/>
      <c r="E220" s="403"/>
      <c r="F220" s="403"/>
      <c r="G220" s="403"/>
      <c r="H220" s="403"/>
      <c r="I220" s="402"/>
      <c r="J220" s="403"/>
      <c r="K220" s="403"/>
      <c r="L220" s="403"/>
      <c r="M220" s="404"/>
      <c r="N220" s="277"/>
      <c r="O220" s="278"/>
      <c r="P220" s="790"/>
      <c r="Q220" s="790"/>
      <c r="R220" s="790"/>
      <c r="S220" s="790"/>
      <c r="T220" s="790"/>
      <c r="U220" s="790"/>
      <c r="V220" s="790"/>
      <c r="W220" s="790"/>
      <c r="X220" s="790"/>
      <c r="Y220" s="790"/>
      <c r="Z220" s="790"/>
      <c r="AA220" s="790"/>
      <c r="AB220" s="269"/>
      <c r="BT220" s="2" t="str">
        <f t="shared" si="2"/>
        <v xml:space="preserve">In a recent column, I read you </v>
      </c>
      <c r="BU220" s="2" t="s">
        <v>1328</v>
      </c>
      <c r="BV220" s="2" t="s">
        <v>1345</v>
      </c>
      <c r="BW220" s="2" t="str">
        <f>BU220</f>
        <v>column</v>
      </c>
      <c r="BX220" s="2" t="s">
        <v>1348</v>
      </c>
    </row>
    <row r="221" spans="1:76" ht="13.8" customHeight="1" thickBot="1">
      <c r="A221" s="268"/>
      <c r="B221" s="274">
        <v>2</v>
      </c>
      <c r="C221" s="402"/>
      <c r="D221" s="403"/>
      <c r="E221" s="403"/>
      <c r="F221" s="403"/>
      <c r="G221" s="403"/>
      <c r="H221" s="403"/>
      <c r="I221" s="402"/>
      <c r="J221" s="403"/>
      <c r="K221" s="403"/>
      <c r="L221" s="403"/>
      <c r="M221" s="404"/>
      <c r="N221" s="277"/>
      <c r="O221" s="278"/>
      <c r="P221" s="790"/>
      <c r="Q221" s="790"/>
      <c r="R221" s="790"/>
      <c r="S221" s="790"/>
      <c r="T221" s="790"/>
      <c r="U221" s="790"/>
      <c r="V221" s="790"/>
      <c r="W221" s="790"/>
      <c r="X221" s="790"/>
      <c r="Y221" s="790"/>
      <c r="Z221" s="790"/>
      <c r="AA221" s="790"/>
      <c r="AB221" s="269"/>
      <c r="BT221" s="2" t="str">
        <f t="shared" si="2"/>
        <v xml:space="preserve">On a recent episode, I heard you </v>
      </c>
      <c r="BU221" s="2" t="s">
        <v>1329</v>
      </c>
      <c r="BV221" s="2" t="s">
        <v>1346</v>
      </c>
      <c r="BW221" s="2" t="s">
        <v>1349</v>
      </c>
      <c r="BX221" s="2" t="s">
        <v>1347</v>
      </c>
    </row>
    <row r="222" spans="1:76" ht="13.8" customHeight="1" thickBot="1">
      <c r="A222" s="268"/>
      <c r="B222" s="274">
        <v>3</v>
      </c>
      <c r="C222" s="402"/>
      <c r="D222" s="403"/>
      <c r="E222" s="403"/>
      <c r="F222" s="403"/>
      <c r="G222" s="403"/>
      <c r="H222" s="403"/>
      <c r="I222" s="402"/>
      <c r="J222" s="403"/>
      <c r="K222" s="403"/>
      <c r="L222" s="403"/>
      <c r="M222" s="404"/>
      <c r="N222" s="277"/>
      <c r="O222" s="278"/>
      <c r="P222" s="790"/>
      <c r="Q222" s="790"/>
      <c r="R222" s="790"/>
      <c r="S222" s="790"/>
      <c r="T222" s="790"/>
      <c r="U222" s="790"/>
      <c r="V222" s="790"/>
      <c r="W222" s="790"/>
      <c r="X222" s="790"/>
      <c r="Y222" s="790"/>
      <c r="Z222" s="790"/>
      <c r="AA222" s="790"/>
      <c r="AB222" s="269"/>
      <c r="BT222" s="2" t="str">
        <f t="shared" si="2"/>
        <v xml:space="preserve">On a recent episode, I heard you </v>
      </c>
      <c r="BU222" s="2" t="s">
        <v>1330</v>
      </c>
      <c r="BV222" s="2" t="s">
        <v>1346</v>
      </c>
      <c r="BW222" s="2" t="s">
        <v>1349</v>
      </c>
      <c r="BX222" s="2" t="s">
        <v>1347</v>
      </c>
    </row>
    <row r="223" spans="1:76" ht="13.8" customHeight="1" thickBot="1">
      <c r="A223" s="268"/>
      <c r="B223" s="274">
        <v>4</v>
      </c>
      <c r="C223" s="402"/>
      <c r="D223" s="403"/>
      <c r="E223" s="403"/>
      <c r="F223" s="403"/>
      <c r="G223" s="403"/>
      <c r="H223" s="403"/>
      <c r="I223" s="402"/>
      <c r="J223" s="403"/>
      <c r="K223" s="403"/>
      <c r="L223" s="403"/>
      <c r="M223" s="404"/>
      <c r="N223" s="277"/>
      <c r="O223" s="278"/>
      <c r="P223" s="790"/>
      <c r="Q223" s="790"/>
      <c r="R223" s="790"/>
      <c r="S223" s="790"/>
      <c r="T223" s="790"/>
      <c r="U223" s="790"/>
      <c r="V223" s="790"/>
      <c r="W223" s="790"/>
      <c r="X223" s="790"/>
      <c r="Y223" s="790"/>
      <c r="Z223" s="790"/>
      <c r="AA223" s="790"/>
      <c r="AB223" s="269"/>
      <c r="BT223" s="2" t="str">
        <f t="shared" si="2"/>
        <v xml:space="preserve">On a recent episode, I heard you </v>
      </c>
      <c r="BU223" s="2" t="s">
        <v>1331</v>
      </c>
      <c r="BV223" s="2" t="s">
        <v>1346</v>
      </c>
      <c r="BW223" s="2" t="s">
        <v>1349</v>
      </c>
      <c r="BX223" s="2" t="s">
        <v>1347</v>
      </c>
    </row>
    <row r="224" spans="1:76" ht="13.8" customHeight="1" thickBot="1">
      <c r="A224" s="268"/>
      <c r="B224" s="274">
        <v>5</v>
      </c>
      <c r="C224" s="402"/>
      <c r="D224" s="403"/>
      <c r="E224" s="403"/>
      <c r="F224" s="403"/>
      <c r="G224" s="403"/>
      <c r="H224" s="403"/>
      <c r="I224" s="402"/>
      <c r="J224" s="403"/>
      <c r="K224" s="403"/>
      <c r="L224" s="403"/>
      <c r="M224" s="404"/>
      <c r="N224" s="277"/>
      <c r="O224" s="278"/>
      <c r="P224" s="790" t="str">
        <f>BI208</f>
        <v xml:space="preserve">My team seeks to provide you with more in-depth assessments of your political discourse. These free assessments include recommendations for overcoming polarization. For a fee, you can hire this team to help implement these audience-growing recommendations, to expand your reach across the political spectrum. Or watch others invest in this advantage. </v>
      </c>
      <c r="Q224" s="790"/>
      <c r="R224" s="790"/>
      <c r="S224" s="790"/>
      <c r="T224" s="790"/>
      <c r="U224" s="790"/>
      <c r="V224" s="790"/>
      <c r="W224" s="790"/>
      <c r="X224" s="790"/>
      <c r="Y224" s="790"/>
      <c r="Z224" s="790"/>
      <c r="AA224" s="790"/>
      <c r="AB224" s="269"/>
      <c r="BT224" s="2" t="str">
        <f t="shared" si="2"/>
        <v xml:space="preserve">On a recent episode, I heard you </v>
      </c>
      <c r="BU224" s="2" t="s">
        <v>1332</v>
      </c>
      <c r="BV224" s="2" t="s">
        <v>1346</v>
      </c>
      <c r="BW224" s="2" t="s">
        <v>1349</v>
      </c>
      <c r="BX224" s="2" t="s">
        <v>1347</v>
      </c>
    </row>
    <row r="225" spans="1:29" ht="13.8" customHeight="1">
      <c r="A225" s="268"/>
      <c r="B225" s="802" t="str">
        <f>B180</f>
        <v>Now personalize the message. Select from the names you provided above. Personalize the subject line, or use one from the list of suggestions. Pick a political issue. Identify your political stance, and theirs, if you can.</v>
      </c>
      <c r="C225" s="802"/>
      <c r="D225" s="802"/>
      <c r="E225" s="802"/>
      <c r="F225" s="802"/>
      <c r="G225" s="802"/>
      <c r="H225" s="802"/>
      <c r="I225" s="802"/>
      <c r="J225" s="802"/>
      <c r="K225" s="802"/>
      <c r="L225" s="802"/>
      <c r="M225" s="802"/>
      <c r="N225" s="277"/>
      <c r="O225" s="278"/>
      <c r="P225" s="790"/>
      <c r="Q225" s="790"/>
      <c r="R225" s="790"/>
      <c r="S225" s="790"/>
      <c r="T225" s="790"/>
      <c r="U225" s="790"/>
      <c r="V225" s="790"/>
      <c r="W225" s="790"/>
      <c r="X225" s="790"/>
      <c r="Y225" s="790"/>
      <c r="Z225" s="790"/>
      <c r="AA225" s="790"/>
      <c r="AB225" s="269"/>
    </row>
    <row r="226" spans="1:29" ht="13.8" customHeight="1">
      <c r="A226" s="268"/>
      <c r="B226" s="802"/>
      <c r="C226" s="802"/>
      <c r="D226" s="802"/>
      <c r="E226" s="802"/>
      <c r="F226" s="802"/>
      <c r="G226" s="802"/>
      <c r="H226" s="802"/>
      <c r="I226" s="802"/>
      <c r="J226" s="802"/>
      <c r="K226" s="802"/>
      <c r="L226" s="802"/>
      <c r="M226" s="802"/>
      <c r="N226" s="277"/>
      <c r="O226" s="278"/>
      <c r="P226" s="790"/>
      <c r="Q226" s="790"/>
      <c r="R226" s="790"/>
      <c r="S226" s="790"/>
      <c r="T226" s="790"/>
      <c r="U226" s="790"/>
      <c r="V226" s="790"/>
      <c r="W226" s="790"/>
      <c r="X226" s="790"/>
      <c r="Y226" s="790"/>
      <c r="Z226" s="790"/>
      <c r="AA226" s="790"/>
      <c r="AB226" s="269"/>
    </row>
    <row r="227" spans="1:29" ht="13.8" customHeight="1">
      <c r="A227" s="268"/>
      <c r="B227" s="802"/>
      <c r="C227" s="802"/>
      <c r="D227" s="802"/>
      <c r="E227" s="802"/>
      <c r="F227" s="802"/>
      <c r="G227" s="802"/>
      <c r="H227" s="802"/>
      <c r="I227" s="802"/>
      <c r="J227" s="802"/>
      <c r="K227" s="802"/>
      <c r="L227" s="802"/>
      <c r="M227" s="802"/>
      <c r="N227" s="277"/>
      <c r="O227" s="278"/>
      <c r="P227" s="790"/>
      <c r="Q227" s="790"/>
      <c r="R227" s="790"/>
      <c r="S227" s="790"/>
      <c r="T227" s="790"/>
      <c r="U227" s="790"/>
      <c r="V227" s="790"/>
      <c r="W227" s="790"/>
      <c r="X227" s="790"/>
      <c r="Y227" s="790"/>
      <c r="Z227" s="790"/>
      <c r="AA227" s="790"/>
      <c r="AB227" s="269"/>
    </row>
    <row r="228" spans="1:29" ht="15" customHeight="1">
      <c r="A228" s="268"/>
      <c r="B228" s="802"/>
      <c r="C228" s="802"/>
      <c r="D228" s="802"/>
      <c r="E228" s="802"/>
      <c r="F228" s="802"/>
      <c r="G228" s="802"/>
      <c r="H228" s="802"/>
      <c r="I228" s="802"/>
      <c r="J228" s="802"/>
      <c r="K228" s="802"/>
      <c r="L228" s="802"/>
      <c r="M228" s="802"/>
      <c r="N228" s="277"/>
      <c r="O228" s="278"/>
      <c r="P228" s="790"/>
      <c r="Q228" s="790"/>
      <c r="R228" s="790"/>
      <c r="S228" s="790"/>
      <c r="T228" s="790"/>
      <c r="U228" s="790"/>
      <c r="V228" s="790"/>
      <c r="W228" s="790"/>
      <c r="X228" s="790"/>
      <c r="Y228" s="790"/>
      <c r="Z228" s="790"/>
      <c r="AA228" s="790"/>
      <c r="AB228" s="269"/>
    </row>
    <row r="229" spans="1:29" ht="14.4" thickBot="1">
      <c r="A229" s="268"/>
      <c r="B229" s="256" t="s">
        <v>1335</v>
      </c>
      <c r="C229" s="256"/>
      <c r="D229" s="256"/>
      <c r="E229" s="256"/>
      <c r="F229" s="256" t="s">
        <v>1337</v>
      </c>
      <c r="G229" s="256"/>
      <c r="H229" s="256"/>
      <c r="I229" s="256"/>
      <c r="J229" s="256" t="s">
        <v>1336</v>
      </c>
      <c r="K229" s="256"/>
      <c r="L229" s="256"/>
      <c r="M229" s="256"/>
      <c r="N229" s="277"/>
      <c r="O229" s="278"/>
      <c r="P229" s="790"/>
      <c r="Q229" s="790"/>
      <c r="R229" s="790"/>
      <c r="S229" s="790"/>
      <c r="T229" s="790"/>
      <c r="U229" s="790"/>
      <c r="V229" s="790"/>
      <c r="W229" s="790"/>
      <c r="X229" s="790"/>
      <c r="Y229" s="790"/>
      <c r="Z229" s="790"/>
      <c r="AA229" s="790"/>
      <c r="AB229" s="269"/>
    </row>
    <row r="230" spans="1:29" ht="13.8" customHeight="1" thickBot="1">
      <c r="A230" s="268"/>
      <c r="B230" s="791" t="s">
        <v>1317</v>
      </c>
      <c r="C230" s="792"/>
      <c r="D230" s="793"/>
      <c r="E230" s="254"/>
      <c r="F230" s="791" t="s">
        <v>1322</v>
      </c>
      <c r="G230" s="792"/>
      <c r="H230" s="793"/>
      <c r="I230" s="254"/>
      <c r="J230" s="791" t="s">
        <v>1327</v>
      </c>
      <c r="K230" s="792"/>
      <c r="L230" s="792"/>
      <c r="M230" s="793"/>
      <c r="N230" s="277"/>
      <c r="O230" s="278"/>
      <c r="P230" s="795" t="s">
        <v>1559</v>
      </c>
      <c r="Q230" s="795"/>
      <c r="R230" s="795"/>
      <c r="S230" s="795"/>
      <c r="T230" s="795"/>
      <c r="U230" s="795"/>
      <c r="V230" s="795"/>
      <c r="W230" s="795"/>
      <c r="X230" s="795"/>
      <c r="Y230" s="795"/>
      <c r="Z230" s="795"/>
      <c r="AA230" s="795"/>
      <c r="AB230" s="269"/>
      <c r="AC230" s="218"/>
    </row>
    <row r="231" spans="1:29" ht="13.8" customHeight="1" thickBot="1">
      <c r="A231" s="268"/>
      <c r="B231" s="256" t="s">
        <v>1338</v>
      </c>
      <c r="C231" s="256"/>
      <c r="D231" s="256"/>
      <c r="E231" s="256"/>
      <c r="F231" s="256"/>
      <c r="G231" s="256"/>
      <c r="H231" s="256"/>
      <c r="I231" s="256"/>
      <c r="J231" s="256"/>
      <c r="K231" s="256"/>
      <c r="L231" s="256"/>
      <c r="M231" s="256"/>
      <c r="N231" s="277"/>
      <c r="O231" s="278"/>
      <c r="P231" s="795"/>
      <c r="Q231" s="795"/>
      <c r="R231" s="795"/>
      <c r="S231" s="795"/>
      <c r="T231" s="795"/>
      <c r="U231" s="795"/>
      <c r="V231" s="795"/>
      <c r="W231" s="795"/>
      <c r="X231" s="795"/>
      <c r="Y231" s="795"/>
      <c r="Z231" s="795"/>
      <c r="AA231" s="795"/>
      <c r="AB231" s="269"/>
      <c r="AC231" s="218"/>
    </row>
    <row r="232" spans="1:29" ht="13.8" customHeight="1" thickBot="1">
      <c r="A232" s="268"/>
      <c r="B232" s="811" t="s">
        <v>1341</v>
      </c>
      <c r="C232" s="812"/>
      <c r="D232" s="812"/>
      <c r="E232" s="812"/>
      <c r="F232" s="812"/>
      <c r="G232" s="812"/>
      <c r="H232" s="812"/>
      <c r="I232" s="812"/>
      <c r="J232" s="812"/>
      <c r="K232" s="812"/>
      <c r="L232" s="812"/>
      <c r="M232" s="813"/>
      <c r="N232" s="277"/>
      <c r="O232" s="278"/>
      <c r="P232" s="795"/>
      <c r="Q232" s="795"/>
      <c r="R232" s="795"/>
      <c r="S232" s="795"/>
      <c r="T232" s="795"/>
      <c r="U232" s="795"/>
      <c r="V232" s="795"/>
      <c r="W232" s="795"/>
      <c r="X232" s="795"/>
      <c r="Y232" s="795"/>
      <c r="Z232" s="795"/>
      <c r="AA232" s="795"/>
      <c r="AB232" s="269"/>
    </row>
    <row r="233" spans="1:29" ht="13.8" customHeight="1">
      <c r="A233" s="268"/>
      <c r="B233" s="254"/>
      <c r="C233" s="254"/>
      <c r="D233" s="254"/>
      <c r="E233" s="254"/>
      <c r="F233" s="254"/>
      <c r="G233" s="254"/>
      <c r="H233" s="254"/>
      <c r="I233" s="254"/>
      <c r="J233" s="254"/>
      <c r="K233" s="254"/>
      <c r="L233" s="254"/>
      <c r="M233" s="254"/>
      <c r="N233" s="277"/>
      <c r="O233" s="278"/>
      <c r="P233" s="795"/>
      <c r="Q233" s="795"/>
      <c r="R233" s="795"/>
      <c r="S233" s="795"/>
      <c r="T233" s="795"/>
      <c r="U233" s="795"/>
      <c r="V233" s="795"/>
      <c r="W233" s="795"/>
      <c r="X233" s="795"/>
      <c r="Y233" s="795"/>
      <c r="Z233" s="795"/>
      <c r="AA233" s="795"/>
      <c r="AB233" s="269"/>
    </row>
    <row r="234" spans="1:29" ht="13.8" customHeight="1">
      <c r="A234" s="268"/>
      <c r="B234" s="254"/>
      <c r="C234" s="254"/>
      <c r="D234" s="254"/>
      <c r="E234" s="254"/>
      <c r="F234" s="254"/>
      <c r="G234" s="254"/>
      <c r="H234" s="254"/>
      <c r="I234" s="254"/>
      <c r="J234" s="254"/>
      <c r="K234" s="254"/>
      <c r="L234" s="254"/>
      <c r="M234" s="254"/>
      <c r="N234" s="277"/>
      <c r="O234" s="278"/>
      <c r="P234" s="795"/>
      <c r="Q234" s="795"/>
      <c r="R234" s="795"/>
      <c r="S234" s="795"/>
      <c r="T234" s="795"/>
      <c r="U234" s="795"/>
      <c r="V234" s="795"/>
      <c r="W234" s="795"/>
      <c r="X234" s="795"/>
      <c r="Y234" s="795"/>
      <c r="Z234" s="795"/>
      <c r="AA234" s="795"/>
      <c r="AB234" s="269"/>
    </row>
    <row r="235" spans="1:29" ht="13.8" customHeight="1">
      <c r="A235" s="268"/>
      <c r="B235" s="254"/>
      <c r="C235" s="254"/>
      <c r="D235" s="254"/>
      <c r="E235" s="254"/>
      <c r="F235" s="254"/>
      <c r="G235" s="254"/>
      <c r="H235" s="254"/>
      <c r="I235" s="254"/>
      <c r="J235" s="254"/>
      <c r="K235" s="254"/>
      <c r="L235" s="254"/>
      <c r="M235" s="254"/>
      <c r="N235" s="277"/>
      <c r="O235" s="278"/>
      <c r="P235" s="262" t="s">
        <v>1378</v>
      </c>
      <c r="Q235" s="263"/>
      <c r="R235" s="264"/>
      <c r="S235" s="264"/>
      <c r="T235" s="264"/>
      <c r="U235" s="264"/>
      <c r="V235" s="264"/>
      <c r="W235" s="264"/>
      <c r="X235" s="264"/>
      <c r="Y235" s="264"/>
      <c r="Z235" s="264"/>
      <c r="AA235" s="264"/>
      <c r="AB235" s="269"/>
    </row>
    <row r="236" spans="1:29">
      <c r="A236" s="268"/>
      <c r="B236" s="254"/>
      <c r="C236" s="254"/>
      <c r="D236" s="254"/>
      <c r="E236" s="254"/>
      <c r="F236" s="254"/>
      <c r="G236" s="254"/>
      <c r="H236" s="254"/>
      <c r="I236" s="254"/>
      <c r="J236" s="254"/>
      <c r="K236" s="254"/>
      <c r="L236" s="254"/>
      <c r="M236" s="254"/>
      <c r="N236" s="277"/>
      <c r="O236" s="278"/>
      <c r="P236" s="30"/>
      <c r="Q236" s="30"/>
      <c r="R236" s="30"/>
      <c r="S236" s="30"/>
      <c r="T236" s="30"/>
      <c r="U236" s="30"/>
      <c r="V236" s="30"/>
      <c r="W236" s="30"/>
      <c r="X236" s="30"/>
      <c r="Y236" s="30"/>
      <c r="Z236" s="30"/>
      <c r="AA236" s="30"/>
      <c r="AB236" s="269"/>
    </row>
    <row r="237" spans="1:29" ht="15.6" customHeight="1">
      <c r="A237" s="268"/>
      <c r="B237" s="254"/>
      <c r="C237" s="254"/>
      <c r="D237" s="254"/>
      <c r="E237" s="254"/>
      <c r="F237" s="254"/>
      <c r="G237" s="254"/>
      <c r="H237" s="254"/>
      <c r="I237" s="254"/>
      <c r="J237" s="254"/>
      <c r="K237" s="254"/>
      <c r="L237" s="254"/>
      <c r="M237" s="254"/>
      <c r="N237" s="277"/>
      <c r="O237" s="278"/>
      <c r="P237" s="262" t="str">
        <f>H184</f>
        <v>Jane Doe</v>
      </c>
      <c r="Q237" s="30"/>
      <c r="R237" s="30"/>
      <c r="S237" s="30"/>
      <c r="T237" s="30"/>
      <c r="U237" s="30"/>
      <c r="V237" s="30"/>
      <c r="W237" s="30"/>
      <c r="X237" s="30"/>
      <c r="Y237" s="30"/>
      <c r="Z237" s="30"/>
      <c r="AA237" s="30"/>
      <c r="AB237" s="269"/>
    </row>
    <row r="238" spans="1:29">
      <c r="A238" s="268"/>
      <c r="B238" s="254"/>
      <c r="C238" s="254"/>
      <c r="D238" s="254"/>
      <c r="E238" s="254"/>
      <c r="F238" s="254"/>
      <c r="G238" s="254"/>
      <c r="H238" s="254"/>
      <c r="I238" s="254"/>
      <c r="J238" s="254"/>
      <c r="K238" s="254"/>
      <c r="L238" s="254"/>
      <c r="M238" s="254"/>
      <c r="N238" s="277"/>
      <c r="O238" s="278"/>
      <c r="P238" s="30"/>
      <c r="Q238" s="30"/>
      <c r="R238" s="30"/>
      <c r="S238" s="30"/>
      <c r="T238" s="30"/>
      <c r="U238" s="30"/>
      <c r="V238" s="30"/>
      <c r="W238" s="30"/>
      <c r="X238" s="30"/>
      <c r="Y238" s="30"/>
      <c r="Z238" s="30"/>
      <c r="AA238" s="30"/>
      <c r="AB238" s="269"/>
    </row>
    <row r="239" spans="1:29" ht="15.6" customHeight="1" thickBot="1">
      <c r="A239" s="268"/>
      <c r="B239" s="254"/>
      <c r="C239" s="254"/>
      <c r="D239" s="254"/>
      <c r="E239" s="254"/>
      <c r="F239" s="254"/>
      <c r="G239" s="254"/>
      <c r="H239" s="254"/>
      <c r="I239" s="254"/>
      <c r="J239" s="254"/>
      <c r="K239" s="254"/>
      <c r="L239" s="254"/>
      <c r="M239" s="254"/>
      <c r="N239" s="277"/>
      <c r="O239" s="278"/>
      <c r="P239" s="30"/>
      <c r="Q239" s="219"/>
      <c r="R239" s="219"/>
      <c r="S239" s="219"/>
      <c r="T239" s="219"/>
      <c r="U239" s="219"/>
      <c r="V239" s="219"/>
      <c r="W239" s="219"/>
      <c r="X239" s="219"/>
      <c r="Y239" s="219"/>
      <c r="Z239" s="219"/>
      <c r="AA239" s="220"/>
      <c r="AB239" s="269"/>
    </row>
    <row r="240" spans="1:29" ht="15" customHeight="1" thickTop="1">
      <c r="A240" s="268"/>
      <c r="B240" s="254"/>
      <c r="C240" s="254"/>
      <c r="D240" s="254"/>
      <c r="E240" s="254"/>
      <c r="F240" s="254"/>
      <c r="G240" s="254"/>
      <c r="H240" s="254"/>
      <c r="I240" s="254"/>
      <c r="J240" s="254"/>
      <c r="K240" s="254"/>
      <c r="L240" s="254"/>
      <c r="M240" s="254"/>
      <c r="N240" s="277"/>
      <c r="O240" s="278"/>
      <c r="P240" s="221"/>
      <c r="Q240" s="809" t="str">
        <f>BI215</f>
        <v xml:space="preserve">This message is sent by Value Relating on behalf of Jane Doe. Value Relating is a new kind of support service. We back the vulnerable to speak their truth to power. </v>
      </c>
      <c r="R240" s="809"/>
      <c r="S240" s="809"/>
      <c r="T240" s="809"/>
      <c r="U240" s="809"/>
      <c r="V240" s="809"/>
      <c r="W240" s="809"/>
      <c r="X240" s="809"/>
      <c r="Y240" s="809"/>
      <c r="Z240" s="809"/>
      <c r="AA240" s="222"/>
      <c r="AB240" s="269"/>
    </row>
    <row r="241" spans="1:80" ht="14.4" thickBot="1">
      <c r="A241" s="268"/>
      <c r="B241" s="254"/>
      <c r="C241" s="254"/>
      <c r="D241" s="254"/>
      <c r="E241" s="254"/>
      <c r="F241" s="254"/>
      <c r="G241" s="254"/>
      <c r="H241" s="254"/>
      <c r="I241" s="254"/>
      <c r="J241" s="254"/>
      <c r="K241" s="254"/>
      <c r="L241" s="254"/>
      <c r="M241" s="254"/>
      <c r="N241" s="277"/>
      <c r="O241" s="278"/>
      <c r="P241" s="223"/>
      <c r="Q241" s="810"/>
      <c r="R241" s="810"/>
      <c r="S241" s="810"/>
      <c r="T241" s="810"/>
      <c r="U241" s="810"/>
      <c r="V241" s="810"/>
      <c r="W241" s="810"/>
      <c r="X241" s="810"/>
      <c r="Y241" s="810"/>
      <c r="Z241" s="810"/>
      <c r="AA241" s="224"/>
      <c r="AB241" s="269"/>
    </row>
    <row r="242" spans="1:80" ht="4.95" customHeight="1" thickTop="1">
      <c r="A242" s="268"/>
      <c r="B242" s="254"/>
      <c r="C242" s="254"/>
      <c r="D242" s="254"/>
      <c r="E242" s="254"/>
      <c r="F242" s="254"/>
      <c r="G242" s="254"/>
      <c r="H242" s="254"/>
      <c r="I242" s="254"/>
      <c r="J242" s="254"/>
      <c r="K242" s="254"/>
      <c r="L242" s="254"/>
      <c r="M242" s="254"/>
      <c r="N242" s="277"/>
      <c r="O242" s="278"/>
      <c r="P242" s="30"/>
      <c r="Q242" s="30"/>
      <c r="R242" s="30"/>
      <c r="S242" s="30"/>
      <c r="T242" s="30"/>
      <c r="U242" s="30"/>
      <c r="V242" s="30"/>
      <c r="W242" s="30"/>
      <c r="X242" s="30"/>
      <c r="Y242" s="30"/>
      <c r="Z242" s="30"/>
      <c r="AA242" s="30"/>
      <c r="AB242" s="269"/>
    </row>
    <row r="243" spans="1:80" ht="4.95" customHeight="1">
      <c r="A243" s="270"/>
      <c r="B243" s="271"/>
      <c r="C243" s="271"/>
      <c r="D243" s="271"/>
      <c r="E243" s="271"/>
      <c r="F243" s="271"/>
      <c r="G243" s="271"/>
      <c r="H243" s="271"/>
      <c r="I243" s="271"/>
      <c r="J243" s="271"/>
      <c r="K243" s="271"/>
      <c r="L243" s="271"/>
      <c r="M243" s="271"/>
      <c r="N243" s="279"/>
      <c r="O243" s="280"/>
      <c r="P243" s="272"/>
      <c r="Q243" s="272"/>
      <c r="R243" s="272"/>
      <c r="S243" s="272"/>
      <c r="T243" s="272"/>
      <c r="U243" s="272"/>
      <c r="V243" s="272"/>
      <c r="W243" s="272"/>
      <c r="X243" s="272"/>
      <c r="Y243" s="272"/>
      <c r="Z243" s="272"/>
      <c r="AA243" s="272"/>
      <c r="AB243" s="273"/>
    </row>
    <row r="244" spans="1:80" ht="30" customHeight="1">
      <c r="A244" s="398" t="s">
        <v>1158</v>
      </c>
      <c r="B244" s="858" t="s">
        <v>1551</v>
      </c>
      <c r="C244" s="858"/>
      <c r="D244" s="858"/>
      <c r="E244" s="858"/>
      <c r="F244" s="858"/>
      <c r="G244" s="858"/>
      <c r="H244" s="858"/>
      <c r="I244" s="858"/>
      <c r="J244" s="858"/>
      <c r="K244" s="858"/>
      <c r="L244" s="858"/>
      <c r="M244" s="266"/>
      <c r="N244" s="397"/>
      <c r="O244" s="398"/>
      <c r="P244" s="858" t="s">
        <v>1566</v>
      </c>
      <c r="Q244" s="858"/>
      <c r="R244" s="858"/>
      <c r="S244" s="858"/>
      <c r="T244" s="858"/>
      <c r="U244" s="858"/>
      <c r="V244" s="858"/>
      <c r="W244" s="858"/>
      <c r="X244" s="858"/>
      <c r="Y244" s="858"/>
      <c r="Z244" s="267"/>
      <c r="AA244" s="267"/>
      <c r="AB244" s="397" t="s">
        <v>1159</v>
      </c>
    </row>
    <row r="245" spans="1:80">
      <c r="A245" s="268"/>
      <c r="B245" s="254"/>
      <c r="C245" s="254"/>
      <c r="D245" s="254"/>
      <c r="E245" s="254"/>
      <c r="F245" s="254"/>
      <c r="G245" s="254"/>
      <c r="H245" s="254"/>
      <c r="I245" s="254"/>
      <c r="J245" s="254"/>
      <c r="K245" s="254"/>
      <c r="L245" s="254"/>
      <c r="M245" s="254"/>
      <c r="N245" s="277"/>
      <c r="O245" s="278"/>
      <c r="P245" s="30"/>
      <c r="Q245" s="30"/>
      <c r="R245" s="30"/>
      <c r="S245" s="30"/>
      <c r="T245" s="30"/>
      <c r="U245" s="30"/>
      <c r="V245" s="30"/>
      <c r="W245" s="30"/>
      <c r="X245" s="30"/>
      <c r="Y245" s="30"/>
      <c r="Z245" s="30"/>
      <c r="AA245" s="30"/>
      <c r="AB245" s="269"/>
      <c r="BX245" s="2" t="s">
        <v>1517</v>
      </c>
      <c r="BY245" s="2" t="s">
        <v>43</v>
      </c>
      <c r="BZ245" s="2" t="s">
        <v>1570</v>
      </c>
    </row>
    <row r="246" spans="1:80">
      <c r="A246" s="268"/>
      <c r="B246" s="254"/>
      <c r="C246" s="254"/>
      <c r="D246" s="254"/>
      <c r="E246" s="254"/>
      <c r="F246" s="254"/>
      <c r="G246" s="254"/>
      <c r="H246" s="254"/>
      <c r="I246" s="254"/>
      <c r="J246" s="254"/>
      <c r="K246" s="254"/>
      <c r="L246" s="254"/>
      <c r="M246" s="254"/>
      <c r="N246" s="277"/>
      <c r="O246" s="278"/>
      <c r="P246" s="255" t="s">
        <v>1287</v>
      </c>
      <c r="Q246" s="789" t="str">
        <f>IF(B259="","",B259)</f>
        <v/>
      </c>
      <c r="R246" s="789"/>
      <c r="S246" s="789"/>
      <c r="T246" s="789"/>
      <c r="U246" s="789"/>
      <c r="V246" s="789"/>
      <c r="W246" s="789"/>
      <c r="X246" s="789"/>
      <c r="Y246" s="789"/>
      <c r="Z246" s="789"/>
      <c r="AA246" s="789"/>
      <c r="AB246" s="269"/>
      <c r="BX246" s="2" t="s">
        <v>1518</v>
      </c>
      <c r="BY246" s="2" t="s">
        <v>44</v>
      </c>
      <c r="BZ246" s="2" t="s">
        <v>1605</v>
      </c>
    </row>
    <row r="247" spans="1:80">
      <c r="A247" s="268"/>
      <c r="B247" s="254"/>
      <c r="C247" s="254"/>
      <c r="D247" s="254"/>
      <c r="E247" s="254"/>
      <c r="F247" s="254"/>
      <c r="G247" s="254"/>
      <c r="H247" s="254"/>
      <c r="I247" s="254"/>
      <c r="J247" s="254"/>
      <c r="K247" s="254"/>
      <c r="L247" s="254"/>
      <c r="M247" s="254"/>
      <c r="N247" s="277"/>
      <c r="O247" s="278"/>
      <c r="P247" s="255" t="s">
        <v>1284</v>
      </c>
      <c r="Q247" s="789" t="str">
        <f>IF(H259="","",H259)</f>
        <v>Jane Doe</v>
      </c>
      <c r="R247" s="789"/>
      <c r="S247" s="789"/>
      <c r="T247" s="789"/>
      <c r="U247" s="789"/>
      <c r="V247" s="789"/>
      <c r="W247" s="789"/>
      <c r="X247" s="789"/>
      <c r="Y247" s="789"/>
      <c r="Z247" s="789"/>
      <c r="AA247" s="789"/>
      <c r="AB247" s="269"/>
      <c r="BX247" s="2" t="s">
        <v>1519</v>
      </c>
      <c r="BY247" s="2" t="s">
        <v>1514</v>
      </c>
    </row>
    <row r="248" spans="1:80">
      <c r="A248" s="268"/>
      <c r="B248" s="254"/>
      <c r="C248" s="254"/>
      <c r="D248" s="254"/>
      <c r="E248" s="254"/>
      <c r="F248" s="254"/>
      <c r="G248" s="254"/>
      <c r="H248" s="254"/>
      <c r="I248" s="254"/>
      <c r="J248" s="254"/>
      <c r="K248" s="254"/>
      <c r="L248" s="254"/>
      <c r="M248" s="254"/>
      <c r="N248" s="277"/>
      <c r="O248" s="278"/>
      <c r="P248" s="255" t="s">
        <v>1285</v>
      </c>
      <c r="Q248" s="794">
        <f ca="1">L261</f>
        <v>43936</v>
      </c>
      <c r="R248" s="794"/>
      <c r="S248" s="794"/>
      <c r="T248" s="794"/>
      <c r="U248" s="794"/>
      <c r="V248" s="794"/>
      <c r="W248" s="794"/>
      <c r="X248" s="794"/>
      <c r="Y248" s="794"/>
      <c r="Z248" s="794"/>
      <c r="AA248" s="794"/>
      <c r="AB248" s="269"/>
    </row>
    <row r="249" spans="1:80">
      <c r="A249" s="268"/>
      <c r="B249" s="254"/>
      <c r="C249" s="254"/>
      <c r="D249" s="254"/>
      <c r="E249" s="254"/>
      <c r="F249" s="254"/>
      <c r="G249" s="254"/>
      <c r="H249" s="254"/>
      <c r="I249" s="254"/>
      <c r="J249" s="254"/>
      <c r="K249" s="254"/>
      <c r="L249" s="254"/>
      <c r="M249" s="254"/>
      <c r="N249" s="277"/>
      <c r="O249" s="278"/>
      <c r="P249" s="255" t="s">
        <v>1286</v>
      </c>
      <c r="Q249" s="789" t="str">
        <f>IF(B261="","Introducing Harmony Politics",B261)</f>
        <v>Introducing Harmony Politics</v>
      </c>
      <c r="R249" s="789"/>
      <c r="S249" s="789"/>
      <c r="T249" s="789"/>
      <c r="U249" s="789"/>
      <c r="V249" s="789"/>
      <c r="W249" s="789"/>
      <c r="X249" s="789"/>
      <c r="Y249" s="789"/>
      <c r="Z249" s="789"/>
      <c r="AA249" s="789"/>
      <c r="AB249" s="269"/>
      <c r="BH249" s="39"/>
      <c r="BI249" s="39" t="str">
        <f>IF(OR(D271="",I271=""),BJ253,IF(E273=BY245,CONCATENATE(BJ250,BJ251),CONCATENATE(BJ250,BJ252)))</f>
        <v>FIRST PROVIDE YOUR CITY AND STATE</v>
      </c>
    </row>
    <row r="250" spans="1:80" ht="14.4">
      <c r="A250" s="268"/>
      <c r="B250" s="254"/>
      <c r="C250" s="254"/>
      <c r="D250" s="254"/>
      <c r="E250" s="254"/>
      <c r="F250" s="254"/>
      <c r="G250" s="254"/>
      <c r="H250" s="254"/>
      <c r="I250" s="254"/>
      <c r="J250" s="254"/>
      <c r="K250" s="254"/>
      <c r="L250" s="254"/>
      <c r="M250" s="254"/>
      <c r="N250" s="277"/>
      <c r="O250" s="278"/>
      <c r="P250" s="30"/>
      <c r="Q250" s="30"/>
      <c r="R250" s="30"/>
      <c r="S250" s="30"/>
      <c r="T250" s="30"/>
      <c r="U250" s="30"/>
      <c r="V250" s="30"/>
      <c r="W250" s="30"/>
      <c r="X250" s="30"/>
      <c r="Y250" s="30"/>
      <c r="Z250" s="30"/>
      <c r="AA250" s="30"/>
      <c r="AB250" s="269"/>
      <c r="BJ250" s="226" t="str">
        <f>CONCATENATE(BK250,BL250,BM250,BN250,BO250,BP250,BQ250)</f>
        <v xml:space="preserve">My name is Jane Doe, a resident of here in , 0. </v>
      </c>
      <c r="BK250" s="2" t="s">
        <v>1333</v>
      </c>
      <c r="BL250" s="2" t="str">
        <f>IF(H259="","the sender",H259)</f>
        <v>Jane Doe</v>
      </c>
      <c r="BM250" s="2" t="s">
        <v>1381</v>
      </c>
      <c r="BN250" s="2" t="str">
        <f>IF(D271="","here in ",D271)</f>
        <v xml:space="preserve">here in </v>
      </c>
      <c r="BO250" s="2" t="s">
        <v>1334</v>
      </c>
      <c r="BP250" s="2">
        <f>I271</f>
        <v>0</v>
      </c>
      <c r="BQ250" s="2" t="s">
        <v>1029</v>
      </c>
      <c r="BX250" t="s">
        <v>1453</v>
      </c>
      <c r="BZ250" t="s">
        <v>1395</v>
      </c>
      <c r="CB250" s="228" t="str">
        <f>IF(D264=0,C264,D264)</f>
        <v>city council rep</v>
      </c>
    </row>
    <row r="251" spans="1:80" ht="14.4">
      <c r="A251" s="268"/>
      <c r="B251" s="254"/>
      <c r="C251" s="254"/>
      <c r="D251" s="254"/>
      <c r="E251" s="254"/>
      <c r="F251" s="254"/>
      <c r="G251" s="254"/>
      <c r="H251" s="254"/>
      <c r="I251" s="254"/>
      <c r="J251" s="254"/>
      <c r="K251" s="254"/>
      <c r="L251" s="254"/>
      <c r="M251" s="254"/>
      <c r="N251" s="277"/>
      <c r="O251" s="278"/>
      <c r="P251" s="790" t="str">
        <f>BI249</f>
        <v>FIRST PROVIDE YOUR CITY AND STATE</v>
      </c>
      <c r="Q251" s="790"/>
      <c r="R251" s="790"/>
      <c r="S251" s="790"/>
      <c r="T251" s="790"/>
      <c r="U251" s="790"/>
      <c r="V251" s="790"/>
      <c r="W251" s="790"/>
      <c r="X251" s="790"/>
      <c r="Y251" s="790"/>
      <c r="Z251" s="790"/>
      <c r="AA251" s="790"/>
      <c r="AB251" s="269"/>
      <c r="BJ251" s="226" t="str">
        <f>CONCATENATE(BK251,BL251,BM251,BN251,BO251,BP251,BQ251)</f>
        <v xml:space="preserve">I count myself among a new breed of voters, committed less to party and more to voting for the candidate least politically biased. Thank you for every time you rise above the noise of partisanship, to represent the needs for everyone in here in . I want to help you reach across the political spectrum to address politicized needs with my politically diverse team, using Harmony Politics. </v>
      </c>
      <c r="BK251" s="2" t="s">
        <v>1522</v>
      </c>
      <c r="BL251" s="2" t="s">
        <v>1523</v>
      </c>
      <c r="BM251" s="2" t="str">
        <f>BN250</f>
        <v xml:space="preserve">here in </v>
      </c>
      <c r="BN251" s="2" t="s">
        <v>1029</v>
      </c>
      <c r="BO251" s="2" t="s">
        <v>1529</v>
      </c>
      <c r="BX251" t="s">
        <v>1454</v>
      </c>
      <c r="BZ251" t="s">
        <v>1396</v>
      </c>
      <c r="CB251" s="228" t="str">
        <f>IF(D265=0,C265,D265)</f>
        <v>state rep</v>
      </c>
    </row>
    <row r="252" spans="1:80" ht="15" customHeight="1">
      <c r="A252" s="268"/>
      <c r="B252" s="254"/>
      <c r="C252" s="254"/>
      <c r="D252" s="254"/>
      <c r="E252" s="254"/>
      <c r="F252" s="254"/>
      <c r="G252" s="254"/>
      <c r="H252" s="254"/>
      <c r="I252" s="254"/>
      <c r="J252" s="254"/>
      <c r="K252" s="254"/>
      <c r="L252" s="254"/>
      <c r="M252" s="254"/>
      <c r="N252" s="277"/>
      <c r="O252" s="278"/>
      <c r="P252" s="790"/>
      <c r="Q252" s="790"/>
      <c r="R252" s="790"/>
      <c r="S252" s="790"/>
      <c r="T252" s="790"/>
      <c r="U252" s="790"/>
      <c r="V252" s="790"/>
      <c r="W252" s="790"/>
      <c r="X252" s="790"/>
      <c r="Y252" s="790"/>
      <c r="Z252" s="790"/>
      <c r="AA252" s="790"/>
      <c r="AB252" s="269"/>
      <c r="BJ252" s="226" t="str">
        <f>CONCATENATE(BK252,BL252,BM252,BN252,BO252,BP252,BQ252)</f>
        <v xml:space="preserve">I rarely write to elected officials because I assumed you all would be too politically biased to give me a fair hearing. But I realize how committed you are to serving all the needs of here in  residents, regardless of political persuasion. I want to help you reach across the political spectrum to address politicized needs with my politically diverse team, using Harmony Politics. </v>
      </c>
      <c r="BK252" s="2" t="s">
        <v>1520</v>
      </c>
      <c r="BL252" s="2" t="s">
        <v>1524</v>
      </c>
      <c r="BM252" s="2" t="str">
        <f>BN250</f>
        <v xml:space="preserve">here in </v>
      </c>
      <c r="BN252" s="2" t="s">
        <v>1521</v>
      </c>
      <c r="BO252" s="2" t="s">
        <v>1529</v>
      </c>
      <c r="BX252" t="s">
        <v>1455</v>
      </c>
      <c r="BZ252" t="s">
        <v>1397</v>
      </c>
      <c r="CB252" s="228" t="str">
        <f>IF(D266=0,C266,D266)</f>
        <v>state Senator</v>
      </c>
    </row>
    <row r="253" spans="1:80" ht="14.4">
      <c r="A253" s="268"/>
      <c r="B253" s="254"/>
      <c r="C253" s="254"/>
      <c r="D253" s="254"/>
      <c r="E253" s="254"/>
      <c r="F253" s="254"/>
      <c r="G253" s="254"/>
      <c r="H253" s="254"/>
      <c r="I253" s="254"/>
      <c r="J253" s="254"/>
      <c r="K253" s="254"/>
      <c r="L253" s="254"/>
      <c r="M253" s="254"/>
      <c r="N253" s="277"/>
      <c r="O253" s="278"/>
      <c r="P253" s="790"/>
      <c r="Q253" s="790"/>
      <c r="R253" s="790"/>
      <c r="S253" s="790"/>
      <c r="T253" s="790"/>
      <c r="U253" s="790"/>
      <c r="V253" s="790"/>
      <c r="W253" s="790"/>
      <c r="X253" s="790"/>
      <c r="Y253" s="790"/>
      <c r="Z253" s="790"/>
      <c r="AA253" s="790"/>
      <c r="AB253" s="269"/>
      <c r="BJ253" s="2" t="s">
        <v>1528</v>
      </c>
      <c r="BX253" t="s">
        <v>1456</v>
      </c>
      <c r="BZ253" t="s">
        <v>1398</v>
      </c>
      <c r="CB253" s="228" t="str">
        <f>IF(D267=0,C267,D267)</f>
        <v>US Rep</v>
      </c>
    </row>
    <row r="254" spans="1:80" ht="14.4">
      <c r="A254" s="268"/>
      <c r="B254" s="254"/>
      <c r="C254" s="254"/>
      <c r="D254" s="254"/>
      <c r="E254" s="254"/>
      <c r="F254" s="254"/>
      <c r="G254" s="254"/>
      <c r="H254" s="254"/>
      <c r="I254" s="254"/>
      <c r="J254" s="254"/>
      <c r="K254" s="254"/>
      <c r="L254" s="254"/>
      <c r="M254" s="254"/>
      <c r="N254" s="277"/>
      <c r="O254" s="278"/>
      <c r="P254" s="790"/>
      <c r="Q254" s="790"/>
      <c r="R254" s="790"/>
      <c r="S254" s="790"/>
      <c r="T254" s="790"/>
      <c r="U254" s="790"/>
      <c r="V254" s="790"/>
      <c r="W254" s="790"/>
      <c r="X254" s="790"/>
      <c r="Y254" s="790"/>
      <c r="Z254" s="790"/>
      <c r="AA254" s="790"/>
      <c r="AB254" s="269"/>
      <c r="BK254" s="2" t="s">
        <v>1525</v>
      </c>
      <c r="BO254" s="2" t="s">
        <v>1526</v>
      </c>
      <c r="BX254" t="s">
        <v>1457</v>
      </c>
      <c r="BZ254" t="s">
        <v>1399</v>
      </c>
      <c r="CB254" s="228" t="str">
        <f>IF(D268=0,C268,D268)</f>
        <v>US Senator</v>
      </c>
    </row>
    <row r="255" spans="1:80" ht="14.4">
      <c r="A255" s="268"/>
      <c r="B255" s="254"/>
      <c r="C255" s="254"/>
      <c r="D255" s="254"/>
      <c r="E255" s="254"/>
      <c r="F255" s="254"/>
      <c r="G255" s="254"/>
      <c r="H255" s="254"/>
      <c r="I255" s="254"/>
      <c r="J255" s="254"/>
      <c r="K255" s="254"/>
      <c r="L255" s="254"/>
      <c r="M255" s="254"/>
      <c r="N255" s="277"/>
      <c r="O255" s="278"/>
      <c r="P255" s="790"/>
      <c r="Q255" s="790"/>
      <c r="R255" s="790"/>
      <c r="S255" s="790"/>
      <c r="T255" s="790"/>
      <c r="U255" s="790"/>
      <c r="V255" s="790"/>
      <c r="W255" s="790"/>
      <c r="X255" s="790"/>
      <c r="Y255" s="790"/>
      <c r="Z255" s="790"/>
      <c r="AA255" s="790"/>
      <c r="AB255" s="269"/>
      <c r="BI255" s="39" t="str">
        <f>CONCATENATE(BJ256,BK256,BL256,BM256,BN256,BR256,BO256,BP256,BQ256,BR256,BS256,BT256,BJ257,BK257,BL257,BM257,BN257,BO257,BP257,BQ257,BR257,BS257,BT257)</f>
        <v xml:space="preserve">What if the standard narrative about rational choice voters pulls into polarization? When it comes to the issue of healthcare, for example, I'm not weighing all options. No, my situational needs compel me to take more of a "government administered" stance on healthcare. Instead of opposing the other side for taking a "private insurer" stance, Harmony Politics inspires me to relate to the inflexible priority of needs on the other political side. </v>
      </c>
      <c r="BX255" t="s">
        <v>1458</v>
      </c>
      <c r="BZ255" t="s">
        <v>1400</v>
      </c>
      <c r="CB255" s="228" t="str">
        <f>IF(E274="",D274,E274)</f>
        <v>Democrat candidate</v>
      </c>
    </row>
    <row r="256" spans="1:80" ht="14.4">
      <c r="A256" s="268"/>
      <c r="B256" s="254"/>
      <c r="C256" s="254"/>
      <c r="D256" s="254"/>
      <c r="E256" s="254"/>
      <c r="F256" s="254"/>
      <c r="G256" s="254"/>
      <c r="H256" s="254"/>
      <c r="I256" s="254"/>
      <c r="J256" s="254"/>
      <c r="K256" s="254"/>
      <c r="L256" s="254"/>
      <c r="M256" s="254"/>
      <c r="N256" s="277"/>
      <c r="O256" s="278"/>
      <c r="P256" s="790"/>
      <c r="Q256" s="790"/>
      <c r="R256" s="790"/>
      <c r="S256" s="790"/>
      <c r="T256" s="790"/>
      <c r="U256" s="790"/>
      <c r="V256" s="790"/>
      <c r="W256" s="790"/>
      <c r="X256" s="790"/>
      <c r="Y256" s="790"/>
      <c r="Z256" s="790"/>
      <c r="AA256" s="790"/>
      <c r="AB256" s="269"/>
      <c r="BJ256" s="2" t="s">
        <v>1538</v>
      </c>
      <c r="BK256" s="2" t="s">
        <v>1539</v>
      </c>
      <c r="BL256" s="2" t="str">
        <f>IF($D$280="","a political issue",$D$280)</f>
        <v>healthcare</v>
      </c>
      <c r="BM256" s="2" t="s">
        <v>1541</v>
      </c>
      <c r="BN256" s="2" t="str">
        <f>IF($H$280=$BL$15,$BL$260,IF($H$280=$BL$16,$BL$261,IF($H$280=$BL$17,"neutral",IF($H$280="",""))))</f>
        <v>government administered</v>
      </c>
      <c r="BO256" s="2" t="s">
        <v>1540</v>
      </c>
      <c r="BP256" s="2" t="str">
        <f>IF($D$280="","a political issue",$D$280)</f>
        <v>healthcare</v>
      </c>
      <c r="BQ256" s="2" t="s">
        <v>1029</v>
      </c>
      <c r="BX256" t="s">
        <v>1459</v>
      </c>
      <c r="BZ256" t="s">
        <v>1401</v>
      </c>
      <c r="CB256" s="228" t="str">
        <f>IF(E275="",D275,E275)</f>
        <v>Republican candidate</v>
      </c>
    </row>
    <row r="257" spans="1:80" ht="13.8" customHeight="1">
      <c r="A257" s="268"/>
      <c r="B257" s="254"/>
      <c r="C257" s="254"/>
      <c r="D257" s="254"/>
      <c r="E257" s="254"/>
      <c r="F257" s="254"/>
      <c r="G257" s="254"/>
      <c r="H257" s="254"/>
      <c r="I257" s="254"/>
      <c r="J257" s="254"/>
      <c r="K257" s="254"/>
      <c r="L257" s="254"/>
      <c r="M257" s="254"/>
      <c r="N257" s="277"/>
      <c r="O257" s="278"/>
      <c r="P257" s="795" t="s">
        <v>1530</v>
      </c>
      <c r="Q257" s="796"/>
      <c r="R257" s="796"/>
      <c r="S257" s="796"/>
      <c r="T257" s="796"/>
      <c r="U257" s="796"/>
      <c r="V257" s="796"/>
      <c r="W257" s="796"/>
      <c r="X257" s="796"/>
      <c r="Y257" s="796"/>
      <c r="Z257" s="796"/>
      <c r="AA257" s="796"/>
      <c r="AB257" s="269"/>
      <c r="BJ257" s="2" t="s">
        <v>1542</v>
      </c>
      <c r="BK257" s="2" t="str">
        <f>IF($H$280=$BL$15,$BL$261,IF($H$280=$BL$16,$BL$260,IF($H$280=$BL$17,"different","")))</f>
        <v>private insurer</v>
      </c>
      <c r="BL257" s="2" t="s">
        <v>1543</v>
      </c>
      <c r="BX257" t="s">
        <v>1460</v>
      </c>
      <c r="BZ257" t="s">
        <v>1402</v>
      </c>
      <c r="CB257" s="228" t="str">
        <f>IF(E276="",D276,E276)</f>
        <v>3rd party candidate #1</v>
      </c>
    </row>
    <row r="258" spans="1:80" ht="15" customHeight="1" thickBot="1">
      <c r="A258" s="268"/>
      <c r="B258" s="256" t="s">
        <v>1262</v>
      </c>
      <c r="C258" s="254"/>
      <c r="D258" s="254"/>
      <c r="E258" s="254"/>
      <c r="F258" s="254"/>
      <c r="G258" s="254"/>
      <c r="H258" s="256" t="s">
        <v>1292</v>
      </c>
      <c r="I258" s="254"/>
      <c r="J258" s="254"/>
      <c r="K258" s="254"/>
      <c r="L258" s="254"/>
      <c r="M258" s="254"/>
      <c r="N258" s="277"/>
      <c r="O258" s="278"/>
      <c r="P258" s="258" t="s">
        <v>1281</v>
      </c>
      <c r="Q258" s="790" t="str">
        <f>Q211</f>
        <v>Political views outwardly express an inward orientation of inflexibly prioritized needs.</v>
      </c>
      <c r="R258" s="790"/>
      <c r="S258" s="790"/>
      <c r="T258" s="790"/>
      <c r="U258" s="790"/>
      <c r="V258" s="790"/>
      <c r="W258" s="790"/>
      <c r="X258" s="790"/>
      <c r="Y258" s="790"/>
      <c r="Z258" s="790"/>
      <c r="AA258" s="790"/>
      <c r="AB258" s="269"/>
      <c r="BJ258" s="2" t="s">
        <v>1527</v>
      </c>
      <c r="BO258" s="2" t="s">
        <v>1547</v>
      </c>
      <c r="BX258" t="s">
        <v>1461</v>
      </c>
      <c r="BZ258" t="s">
        <v>1403</v>
      </c>
      <c r="CB258" s="228" t="str">
        <f>IF(E277="",D277,E277)</f>
        <v>3rd party candidate #2</v>
      </c>
    </row>
    <row r="259" spans="1:80" ht="15" customHeight="1" thickBot="1">
      <c r="A259" s="268"/>
      <c r="B259" s="791"/>
      <c r="C259" s="792"/>
      <c r="D259" s="792"/>
      <c r="E259" s="792"/>
      <c r="F259" s="793"/>
      <c r="G259" s="254">
        <f>IF(B259=D264,H264,IF(B259=D265,H265,IF(B259=D266,H266,IF(B259=D267,H267,IF(B259=D268,H268,IF(B259=E274,"D",IF(B259=E275,"R","")))))))</f>
        <v>0</v>
      </c>
      <c r="H259" s="791" t="str">
        <f>H215</f>
        <v>Jane Doe</v>
      </c>
      <c r="I259" s="792"/>
      <c r="J259" s="792"/>
      <c r="K259" s="792"/>
      <c r="L259" s="792"/>
      <c r="M259" s="793"/>
      <c r="N259" s="277"/>
      <c r="O259" s="278"/>
      <c r="P259" s="258" t="s">
        <v>1281</v>
      </c>
      <c r="Q259" s="790" t="str">
        <f t="shared" ref="Q259:Q261" si="3">Q212</f>
        <v>Politics relies heavily on generalizations that often overlook specific needs.</v>
      </c>
      <c r="R259" s="790"/>
      <c r="S259" s="790"/>
      <c r="T259" s="790"/>
      <c r="U259" s="790"/>
      <c r="V259" s="790"/>
      <c r="W259" s="790"/>
      <c r="X259" s="790"/>
      <c r="Y259" s="790"/>
      <c r="Z259" s="790"/>
      <c r="AA259" s="790"/>
      <c r="AB259" s="269"/>
      <c r="BO259" s="51" t="str">
        <f>BO1</f>
        <v>IMM</v>
      </c>
      <c r="BP259" s="51" t="str">
        <f t="shared" ref="BP259:BV259" si="4">BP1</f>
        <v>CLI</v>
      </c>
      <c r="BQ259" s="51" t="str">
        <f t="shared" si="4"/>
        <v>GUN</v>
      </c>
      <c r="BR259" s="51" t="str">
        <f t="shared" si="4"/>
        <v>ABO</v>
      </c>
      <c r="BS259" s="51" t="str">
        <f t="shared" si="4"/>
        <v>HEA</v>
      </c>
      <c r="BT259" s="51" t="str">
        <f t="shared" si="4"/>
        <v>CRI</v>
      </c>
      <c r="BU259" s="51" t="str">
        <f t="shared" si="4"/>
        <v>ECO</v>
      </c>
      <c r="BV259" s="51" t="str">
        <f t="shared" si="4"/>
        <v>RAC</v>
      </c>
      <c r="BX259" t="s">
        <v>1462</v>
      </c>
      <c r="BZ259" t="s">
        <v>1404</v>
      </c>
      <c r="CB259" s="228" t="str">
        <f>IF(E278="",D278,E278)</f>
        <v>3rd party candidate #3</v>
      </c>
    </row>
    <row r="260" spans="1:80" ht="15" customHeight="1" thickBot="1">
      <c r="A260" s="268"/>
      <c r="B260" s="256" t="s">
        <v>1263</v>
      </c>
      <c r="C260" s="254"/>
      <c r="D260" s="254"/>
      <c r="E260" s="254"/>
      <c r="F260" s="254"/>
      <c r="G260" s="254"/>
      <c r="H260" s="254"/>
      <c r="I260" s="254"/>
      <c r="J260" s="254"/>
      <c r="K260" s="254"/>
      <c r="L260" s="256" t="s">
        <v>1264</v>
      </c>
      <c r="M260" s="254"/>
      <c r="N260" s="277"/>
      <c r="O260" s="278"/>
      <c r="P260" s="258" t="s">
        <v>1281</v>
      </c>
      <c r="Q260" s="790" t="str">
        <f t="shared" si="3"/>
        <v>Political generalizing can keep us stuck in pain by keeping specific needs unresolved.</v>
      </c>
      <c r="R260" s="790"/>
      <c r="S260" s="790"/>
      <c r="T260" s="790"/>
      <c r="U260" s="790"/>
      <c r="V260" s="790"/>
      <c r="W260" s="790"/>
      <c r="X260" s="790"/>
      <c r="Y260" s="790"/>
      <c r="Z260" s="790"/>
      <c r="AA260" s="790"/>
      <c r="AB260" s="269"/>
      <c r="BL260" s="217" t="str">
        <f>IF($D$280=BP$5,BO260,IF($D$280=BP$6,BP260,IF($D$280=BP$7,BQ260,IF($D$280=BP$8,BR260,IF($D$280=BP$9,BS260,IF($D$280=BP$10,BT260,IF($D$280=BP$11,BU260,IF($D$280=BP$12,BV260,""))))))))</f>
        <v>government administered</v>
      </c>
      <c r="BM260" s="215"/>
      <c r="BN260" s="216" t="s">
        <v>133</v>
      </c>
      <c r="BO260" s="2" t="s">
        <v>1361</v>
      </c>
      <c r="BP260" s="2" t="s">
        <v>1351</v>
      </c>
      <c r="BQ260" s="2" t="s">
        <v>1356</v>
      </c>
      <c r="BR260" s="2" t="s">
        <v>1358</v>
      </c>
      <c r="BS260" s="2" t="s">
        <v>1352</v>
      </c>
      <c r="BT260" s="2" t="s">
        <v>1362</v>
      </c>
      <c r="BU260" s="2" t="s">
        <v>1365</v>
      </c>
      <c r="BV260" s="2" t="s">
        <v>1536</v>
      </c>
      <c r="BX260" t="s">
        <v>1463</v>
      </c>
      <c r="BZ260" t="s">
        <v>1405</v>
      </c>
    </row>
    <row r="261" spans="1:80" ht="15" customHeight="1" thickBot="1">
      <c r="A261" s="268"/>
      <c r="B261" s="799"/>
      <c r="C261" s="800"/>
      <c r="D261" s="800"/>
      <c r="E261" s="800"/>
      <c r="F261" s="800"/>
      <c r="G261" s="800"/>
      <c r="H261" s="800"/>
      <c r="I261" s="800"/>
      <c r="J261" s="801"/>
      <c r="K261" s="254"/>
      <c r="L261" s="797">
        <f ca="1">TODAY()</f>
        <v>43936</v>
      </c>
      <c r="M261" s="798"/>
      <c r="N261" s="277"/>
      <c r="O261" s="278"/>
      <c r="P261" s="258" t="s">
        <v>1281</v>
      </c>
      <c r="Q261" s="790" t="str">
        <f t="shared" si="3"/>
        <v xml:space="preserve">Debating needlessly provokes more pain with mutual defensiveness. </v>
      </c>
      <c r="R261" s="790"/>
      <c r="S261" s="790"/>
      <c r="T261" s="790"/>
      <c r="U261" s="790"/>
      <c r="V261" s="790"/>
      <c r="W261" s="790"/>
      <c r="X261" s="790"/>
      <c r="Y261" s="790"/>
      <c r="Z261" s="790"/>
      <c r="AA261" s="790"/>
      <c r="AB261" s="269"/>
      <c r="BL261" s="217" t="str">
        <f>IF($D$280=BP$5,BO261,IF($D$280=BP$6,BP261,IF($D$280=BP$7,BQ261,IF($D$280=BP$8,BR261,IF($D$280=BP$9,BS261,IF($D$280=BP$10,BT261,IF($D$280=BP$11,BU261,IF($D$280=BP$12,BV261,""))))))))</f>
        <v>private insurer</v>
      </c>
      <c r="BM261" s="215"/>
      <c r="BN261" s="216" t="s">
        <v>134</v>
      </c>
      <c r="BO261" s="2" t="s">
        <v>1353</v>
      </c>
      <c r="BP261" s="2" t="s">
        <v>1355</v>
      </c>
      <c r="BQ261" s="2" t="s">
        <v>1357</v>
      </c>
      <c r="BR261" s="2" t="s">
        <v>1359</v>
      </c>
      <c r="BS261" s="2" t="s">
        <v>1354</v>
      </c>
      <c r="BT261" s="2" t="s">
        <v>1360</v>
      </c>
      <c r="BU261" s="2" t="s">
        <v>1366</v>
      </c>
      <c r="BV261" s="2" t="s">
        <v>1537</v>
      </c>
      <c r="BX261" t="s">
        <v>1464</v>
      </c>
      <c r="BZ261" t="s">
        <v>1406</v>
      </c>
    </row>
    <row r="262" spans="1:80" ht="14.4" customHeight="1">
      <c r="A262" s="268"/>
      <c r="B262" s="254"/>
      <c r="C262" s="254"/>
      <c r="D262" s="254"/>
      <c r="E262" s="254"/>
      <c r="F262" s="254"/>
      <c r="G262" s="254"/>
      <c r="H262" s="254"/>
      <c r="I262" s="254"/>
      <c r="J262" s="254"/>
      <c r="K262" s="254"/>
      <c r="L262" s="254"/>
      <c r="M262" s="254"/>
      <c r="N262" s="277"/>
      <c r="O262" s="278"/>
      <c r="P262" s="258" t="s">
        <v>1281</v>
      </c>
      <c r="Q262" s="790" t="str">
        <f>Q215</f>
        <v>Harmony Politics counters divisive politics by zeroing in on these overlooked underlying needs on all sides.</v>
      </c>
      <c r="R262" s="790"/>
      <c r="S262" s="790"/>
      <c r="T262" s="790"/>
      <c r="U262" s="790"/>
      <c r="V262" s="790"/>
      <c r="W262" s="790"/>
      <c r="X262" s="790"/>
      <c r="Y262" s="790"/>
      <c r="Z262" s="790"/>
      <c r="AA262" s="790"/>
      <c r="AB262" s="269"/>
      <c r="BK262" s="2" t="s">
        <v>1535</v>
      </c>
      <c r="BX262" t="s">
        <v>1465</v>
      </c>
      <c r="BZ262" t="s">
        <v>1407</v>
      </c>
    </row>
    <row r="263" spans="1:80" ht="13.8" customHeight="1" thickBot="1">
      <c r="A263" s="268"/>
      <c r="B263" s="256" t="s">
        <v>1384</v>
      </c>
      <c r="C263" s="256"/>
      <c r="D263" s="254"/>
      <c r="E263" s="254"/>
      <c r="F263" s="254"/>
      <c r="G263" s="254"/>
      <c r="H263" s="256" t="s">
        <v>1516</v>
      </c>
      <c r="I263" s="256" t="s">
        <v>1383</v>
      </c>
      <c r="J263" s="254"/>
      <c r="K263" s="254"/>
      <c r="L263" s="254"/>
      <c r="M263" s="254"/>
      <c r="N263" s="277"/>
      <c r="O263" s="278"/>
      <c r="P263" s="260"/>
      <c r="Q263" s="790"/>
      <c r="R263" s="790"/>
      <c r="S263" s="790"/>
      <c r="T263" s="790"/>
      <c r="U263" s="790"/>
      <c r="V263" s="790"/>
      <c r="W263" s="790"/>
      <c r="X263" s="790"/>
      <c r="Y263" s="790"/>
      <c r="Z263" s="790"/>
      <c r="AA263" s="790"/>
      <c r="AB263" s="269"/>
      <c r="BX263" t="s">
        <v>1466</v>
      </c>
      <c r="BZ263" t="s">
        <v>1408</v>
      </c>
    </row>
    <row r="264" spans="1:80" ht="13.8" customHeight="1" thickBot="1">
      <c r="A264" s="268"/>
      <c r="B264" s="257"/>
      <c r="C264" s="257" t="s">
        <v>1389</v>
      </c>
      <c r="D264" s="818"/>
      <c r="E264" s="819"/>
      <c r="F264" s="819"/>
      <c r="G264" s="819"/>
      <c r="H264" s="227"/>
      <c r="I264" s="818"/>
      <c r="J264" s="819"/>
      <c r="K264" s="819"/>
      <c r="L264" s="819"/>
      <c r="M264" s="820"/>
      <c r="N264" s="277"/>
      <c r="O264" s="278"/>
      <c r="P264" s="30"/>
      <c r="Q264" s="790"/>
      <c r="R264" s="790"/>
      <c r="S264" s="790"/>
      <c r="T264" s="790"/>
      <c r="U264" s="790"/>
      <c r="V264" s="790"/>
      <c r="W264" s="790"/>
      <c r="X264" s="790"/>
      <c r="Y264" s="790"/>
      <c r="Z264" s="790"/>
      <c r="AA264" s="790"/>
      <c r="AB264" s="269"/>
      <c r="BI264" s="39" t="str">
        <f>CONCATENATE(BJ265,IF(E273=BY246,BJ266,BJ267))</f>
        <v xml:space="preserve">Harmony Politics helps us replace defensiveness and mutual hostilities with empathy for each other's politically affected needs. While we can change our views, Harmony Politics recognizes we cannot change our needs. Instead of trying to change each other, we affirm each other's different priority of needs. Let us offer our politically diverse team as a grassroots type of consultancy service to expand your reach to your diverse constituency. </v>
      </c>
      <c r="BX264" t="s">
        <v>1467</v>
      </c>
      <c r="BZ264" t="s">
        <v>1409</v>
      </c>
    </row>
    <row r="265" spans="1:80" ht="13.8" customHeight="1" thickBot="1">
      <c r="A265" s="268"/>
      <c r="B265" s="257"/>
      <c r="C265" s="257" t="s">
        <v>1388</v>
      </c>
      <c r="D265" s="818"/>
      <c r="E265" s="819"/>
      <c r="F265" s="819"/>
      <c r="G265" s="819"/>
      <c r="H265" s="227"/>
      <c r="I265" s="818"/>
      <c r="J265" s="819"/>
      <c r="K265" s="819"/>
      <c r="L265" s="819"/>
      <c r="M265" s="820"/>
      <c r="N265" s="277"/>
      <c r="O265" s="278"/>
      <c r="P265" s="790" t="str">
        <f>IF(OR(D280="",H280=""),BO258,BI255)</f>
        <v xml:space="preserve">What if the standard narrative about rational choice voters pulls into polarization? When it comes to the issue of healthcare, for example, I'm not weighing all options. No, my situational needs compel me to take more of a "government administered" stance on healthcare. Instead of opposing the other side for taking a "private insurer" stance, Harmony Politics inspires me to relate to the inflexible priority of needs on the other political side. </v>
      </c>
      <c r="Q265" s="790"/>
      <c r="R265" s="790"/>
      <c r="S265" s="790"/>
      <c r="T265" s="790"/>
      <c r="U265" s="790"/>
      <c r="V265" s="790"/>
      <c r="W265" s="790"/>
      <c r="X265" s="790"/>
      <c r="Y265" s="790"/>
      <c r="Z265" s="790"/>
      <c r="AA265" s="790"/>
      <c r="AB265" s="269"/>
      <c r="BJ265" s="2" t="s">
        <v>1544</v>
      </c>
      <c r="BX265" t="s">
        <v>1468</v>
      </c>
      <c r="BZ265" t="s">
        <v>1410</v>
      </c>
    </row>
    <row r="266" spans="1:80" ht="13.8" customHeight="1" thickBot="1">
      <c r="A266" s="268"/>
      <c r="B266" s="257"/>
      <c r="C266" s="257" t="s">
        <v>1387</v>
      </c>
      <c r="D266" s="399"/>
      <c r="E266" s="400"/>
      <c r="F266" s="400"/>
      <c r="G266" s="400"/>
      <c r="H266" s="227"/>
      <c r="I266" s="399"/>
      <c r="J266" s="400"/>
      <c r="K266" s="400"/>
      <c r="L266" s="400"/>
      <c r="M266" s="401"/>
      <c r="N266" s="277"/>
      <c r="O266" s="278"/>
      <c r="P266" s="790"/>
      <c r="Q266" s="790"/>
      <c r="R266" s="790"/>
      <c r="S266" s="790"/>
      <c r="T266" s="790"/>
      <c r="U266" s="790"/>
      <c r="V266" s="790"/>
      <c r="W266" s="790"/>
      <c r="X266" s="790"/>
      <c r="Y266" s="790"/>
      <c r="Z266" s="790"/>
      <c r="AA266" s="790"/>
      <c r="AB266" s="269"/>
      <c r="BJ266" s="2" t="s">
        <v>1546</v>
      </c>
      <c r="BX266" t="s">
        <v>1469</v>
      </c>
      <c r="BZ266" t="s">
        <v>1411</v>
      </c>
    </row>
    <row r="267" spans="1:80" ht="13.8" customHeight="1" thickBot="1">
      <c r="A267" s="268"/>
      <c r="B267" s="257"/>
      <c r="C267" s="257" t="s">
        <v>1386</v>
      </c>
      <c r="D267" s="399"/>
      <c r="E267" s="400"/>
      <c r="F267" s="400"/>
      <c r="G267" s="400"/>
      <c r="H267" s="227"/>
      <c r="I267" s="399"/>
      <c r="J267" s="400"/>
      <c r="K267" s="400"/>
      <c r="L267" s="400"/>
      <c r="M267" s="401"/>
      <c r="N267" s="277"/>
      <c r="O267" s="278"/>
      <c r="P267" s="790"/>
      <c r="Q267" s="790"/>
      <c r="R267" s="790"/>
      <c r="S267" s="790"/>
      <c r="T267" s="790"/>
      <c r="U267" s="790"/>
      <c r="V267" s="790"/>
      <c r="W267" s="790"/>
      <c r="X267" s="790"/>
      <c r="Y267" s="790"/>
      <c r="Z267" s="790"/>
      <c r="AA267" s="790"/>
      <c r="AB267" s="269"/>
      <c r="BJ267" s="2" t="s">
        <v>1545</v>
      </c>
      <c r="BX267" t="s">
        <v>1470</v>
      </c>
      <c r="BZ267" t="s">
        <v>1412</v>
      </c>
    </row>
    <row r="268" spans="1:80" ht="15" thickBot="1">
      <c r="A268" s="268"/>
      <c r="B268" s="257"/>
      <c r="C268" s="257" t="s">
        <v>1385</v>
      </c>
      <c r="D268" s="399"/>
      <c r="E268" s="400"/>
      <c r="F268" s="400"/>
      <c r="G268" s="400"/>
      <c r="H268" s="227"/>
      <c r="I268" s="399"/>
      <c r="J268" s="400"/>
      <c r="K268" s="400"/>
      <c r="L268" s="400"/>
      <c r="M268" s="401"/>
      <c r="N268" s="277"/>
      <c r="O268" s="278"/>
      <c r="P268" s="790"/>
      <c r="Q268" s="790"/>
      <c r="R268" s="790"/>
      <c r="S268" s="790"/>
      <c r="T268" s="790"/>
      <c r="U268" s="790"/>
      <c r="V268" s="790"/>
      <c r="W268" s="790"/>
      <c r="X268" s="790"/>
      <c r="Y268" s="790"/>
      <c r="Z268" s="790"/>
      <c r="AA268" s="790"/>
      <c r="AB268" s="269"/>
      <c r="BX268" t="s">
        <v>1471</v>
      </c>
      <c r="BZ268" t="s">
        <v>1413</v>
      </c>
    </row>
    <row r="269" spans="1:80" ht="14.4">
      <c r="A269" s="268"/>
      <c r="B269" s="254"/>
      <c r="C269" s="254"/>
      <c r="D269" s="254"/>
      <c r="E269" s="254"/>
      <c r="F269" s="254"/>
      <c r="G269" s="254"/>
      <c r="H269" s="254"/>
      <c r="I269" s="254"/>
      <c r="J269" s="254"/>
      <c r="K269" s="254"/>
      <c r="L269" s="254"/>
      <c r="M269" s="254"/>
      <c r="N269" s="277"/>
      <c r="O269" s="278"/>
      <c r="P269" s="790"/>
      <c r="Q269" s="790"/>
      <c r="R269" s="790"/>
      <c r="S269" s="790"/>
      <c r="T269" s="790"/>
      <c r="U269" s="790"/>
      <c r="V269" s="790"/>
      <c r="W269" s="790"/>
      <c r="X269" s="790"/>
      <c r="Y269" s="790"/>
      <c r="Z269" s="790"/>
      <c r="AA269" s="790"/>
      <c r="AB269" s="269"/>
      <c r="BX269" t="s">
        <v>1472</v>
      </c>
      <c r="BZ269" t="s">
        <v>1414</v>
      </c>
    </row>
    <row r="270" spans="1:80" ht="15" thickBot="1">
      <c r="A270" s="268"/>
      <c r="B270" s="256"/>
      <c r="C270" s="256"/>
      <c r="D270" s="259" t="s">
        <v>1382</v>
      </c>
      <c r="E270" s="254"/>
      <c r="F270" s="254"/>
      <c r="G270" s="254"/>
      <c r="H270" s="256"/>
      <c r="I270" s="259" t="s">
        <v>1451</v>
      </c>
      <c r="J270" s="254"/>
      <c r="K270" s="254"/>
      <c r="L270" s="254"/>
      <c r="M270" s="254"/>
      <c r="N270" s="277"/>
      <c r="O270" s="278"/>
      <c r="P270" s="790"/>
      <c r="Q270" s="790"/>
      <c r="R270" s="790"/>
      <c r="S270" s="790"/>
      <c r="T270" s="790"/>
      <c r="U270" s="790"/>
      <c r="V270" s="790"/>
      <c r="W270" s="790"/>
      <c r="X270" s="790"/>
      <c r="Y270" s="790"/>
      <c r="Z270" s="790"/>
      <c r="AA270" s="790"/>
      <c r="AB270" s="269"/>
      <c r="BX270" t="s">
        <v>1473</v>
      </c>
      <c r="BZ270" t="s">
        <v>1415</v>
      </c>
    </row>
    <row r="271" spans="1:80" ht="15" thickBot="1">
      <c r="A271" s="268"/>
      <c r="B271" s="256" t="s">
        <v>1394</v>
      </c>
      <c r="C271" s="254"/>
      <c r="D271" s="791"/>
      <c r="E271" s="792"/>
      <c r="F271" s="792"/>
      <c r="G271" s="792"/>
      <c r="H271" s="793"/>
      <c r="I271" s="791"/>
      <c r="J271" s="792"/>
      <c r="K271" s="792"/>
      <c r="L271" s="792"/>
      <c r="M271" s="793"/>
      <c r="N271" s="277"/>
      <c r="O271" s="278"/>
      <c r="P271" s="790" t="str">
        <f>BI264</f>
        <v xml:space="preserve">Harmony Politics helps us replace defensiveness and mutual hostilities with empathy for each other's politically affected needs. While we can change our views, Harmony Politics recognizes we cannot change our needs. Instead of trying to change each other, we affirm each other's different priority of needs. Let us offer our politically diverse team as a grassroots type of consultancy service to expand your reach to your diverse constituency. </v>
      </c>
      <c r="Q271" s="790"/>
      <c r="R271" s="790"/>
      <c r="S271" s="790"/>
      <c r="T271" s="790"/>
      <c r="U271" s="790"/>
      <c r="V271" s="790"/>
      <c r="W271" s="790"/>
      <c r="X271" s="790"/>
      <c r="Y271" s="790"/>
      <c r="Z271" s="790"/>
      <c r="AA271" s="790"/>
      <c r="AB271" s="269"/>
      <c r="BX271" t="s">
        <v>1474</v>
      </c>
      <c r="BZ271" t="s">
        <v>1416</v>
      </c>
    </row>
    <row r="272" spans="1:80" ht="15" thickBot="1">
      <c r="A272" s="268"/>
      <c r="B272" s="254"/>
      <c r="C272" s="254"/>
      <c r="D272" s="254"/>
      <c r="E272" s="254"/>
      <c r="F272" s="254"/>
      <c r="G272" s="254"/>
      <c r="H272" s="254"/>
      <c r="I272" s="254"/>
      <c r="J272" s="254"/>
      <c r="K272" s="254"/>
      <c r="L272" s="254"/>
      <c r="M272" s="254"/>
      <c r="N272" s="277"/>
      <c r="O272" s="278"/>
      <c r="P272" s="790"/>
      <c r="Q272" s="790"/>
      <c r="R272" s="790"/>
      <c r="S272" s="790"/>
      <c r="T272" s="790"/>
      <c r="U272" s="790"/>
      <c r="V272" s="790"/>
      <c r="W272" s="790"/>
      <c r="X272" s="790"/>
      <c r="Y272" s="790"/>
      <c r="Z272" s="790"/>
      <c r="AA272" s="790"/>
      <c r="AB272" s="269"/>
      <c r="BX272" t="s">
        <v>1475</v>
      </c>
      <c r="BZ272" t="s">
        <v>1417</v>
      </c>
    </row>
    <row r="273" spans="1:78" ht="15" thickBot="1">
      <c r="A273" s="268"/>
      <c r="B273" s="254"/>
      <c r="C273" s="254"/>
      <c r="D273" s="261" t="s">
        <v>1508</v>
      </c>
      <c r="E273" s="225" t="s">
        <v>44</v>
      </c>
      <c r="F273" s="254"/>
      <c r="G273" s="254"/>
      <c r="H273" s="254"/>
      <c r="I273" s="261" t="s">
        <v>1515</v>
      </c>
      <c r="J273" s="254"/>
      <c r="K273" s="254"/>
      <c r="L273" s="254"/>
      <c r="M273" s="254"/>
      <c r="N273" s="277"/>
      <c r="O273" s="278"/>
      <c r="P273" s="790"/>
      <c r="Q273" s="790"/>
      <c r="R273" s="790"/>
      <c r="S273" s="790"/>
      <c r="T273" s="790"/>
      <c r="U273" s="790"/>
      <c r="V273" s="790"/>
      <c r="W273" s="790"/>
      <c r="X273" s="790"/>
      <c r="Y273" s="790"/>
      <c r="Z273" s="790"/>
      <c r="AA273" s="790"/>
      <c r="AB273" s="269"/>
      <c r="BX273" t="s">
        <v>1476</v>
      </c>
      <c r="BZ273" t="s">
        <v>1418</v>
      </c>
    </row>
    <row r="274" spans="1:78" ht="15" thickBot="1">
      <c r="A274" s="268"/>
      <c r="B274" s="254"/>
      <c r="C274" s="257"/>
      <c r="D274" s="257" t="s">
        <v>1509</v>
      </c>
      <c r="E274" s="459"/>
      <c r="F274" s="460"/>
      <c r="G274" s="460"/>
      <c r="H274" s="461"/>
      <c r="I274" s="459"/>
      <c r="J274" s="460"/>
      <c r="K274" s="460"/>
      <c r="L274" s="460"/>
      <c r="M274" s="461"/>
      <c r="N274" s="277"/>
      <c r="O274" s="278"/>
      <c r="P274" s="790"/>
      <c r="Q274" s="790"/>
      <c r="R274" s="790"/>
      <c r="S274" s="790"/>
      <c r="T274" s="790"/>
      <c r="U274" s="790"/>
      <c r="V274" s="790"/>
      <c r="W274" s="790"/>
      <c r="X274" s="790"/>
      <c r="Y274" s="790"/>
      <c r="Z274" s="790"/>
      <c r="AA274" s="790"/>
      <c r="AB274" s="269"/>
      <c r="BX274" t="s">
        <v>1477</v>
      </c>
      <c r="BZ274" t="s">
        <v>1419</v>
      </c>
    </row>
    <row r="275" spans="1:78" ht="15" thickBot="1">
      <c r="A275" s="268"/>
      <c r="B275" s="254"/>
      <c r="C275" s="257"/>
      <c r="D275" s="257" t="s">
        <v>1510</v>
      </c>
      <c r="E275" s="459"/>
      <c r="F275" s="460"/>
      <c r="G275" s="460"/>
      <c r="H275" s="461"/>
      <c r="I275" s="459"/>
      <c r="J275" s="460"/>
      <c r="K275" s="460"/>
      <c r="L275" s="460"/>
      <c r="M275" s="461"/>
      <c r="N275" s="277"/>
      <c r="O275" s="278"/>
      <c r="P275" s="790"/>
      <c r="Q275" s="790"/>
      <c r="R275" s="790"/>
      <c r="S275" s="790"/>
      <c r="T275" s="790"/>
      <c r="U275" s="790"/>
      <c r="V275" s="790"/>
      <c r="W275" s="790"/>
      <c r="X275" s="790"/>
      <c r="Y275" s="790"/>
      <c r="Z275" s="790"/>
      <c r="AA275" s="790"/>
      <c r="AB275" s="269"/>
      <c r="BX275" t="s">
        <v>1478</v>
      </c>
      <c r="BZ275" t="s">
        <v>1420</v>
      </c>
    </row>
    <row r="276" spans="1:78" ht="15" thickBot="1">
      <c r="A276" s="268"/>
      <c r="B276" s="254"/>
      <c r="C276" s="257"/>
      <c r="D276" s="257" t="s">
        <v>1511</v>
      </c>
      <c r="E276" s="459"/>
      <c r="F276" s="460"/>
      <c r="G276" s="460"/>
      <c r="H276" s="461"/>
      <c r="I276" s="459"/>
      <c r="J276" s="460"/>
      <c r="K276" s="460"/>
      <c r="L276" s="460"/>
      <c r="M276" s="461"/>
      <c r="N276" s="277"/>
      <c r="O276" s="278"/>
      <c r="P276" s="790"/>
      <c r="Q276" s="790"/>
      <c r="R276" s="790"/>
      <c r="S276" s="790"/>
      <c r="T276" s="790"/>
      <c r="U276" s="790"/>
      <c r="V276" s="790"/>
      <c r="W276" s="790"/>
      <c r="X276" s="790"/>
      <c r="Y276" s="790"/>
      <c r="Z276" s="790"/>
      <c r="AA276" s="790"/>
      <c r="AB276" s="269"/>
      <c r="BX276" t="s">
        <v>1479</v>
      </c>
      <c r="BZ276" t="s">
        <v>1421</v>
      </c>
    </row>
    <row r="277" spans="1:78" ht="15" thickBot="1">
      <c r="A277" s="268"/>
      <c r="B277" s="254"/>
      <c r="C277" s="257"/>
      <c r="D277" s="257" t="s">
        <v>1512</v>
      </c>
      <c r="E277" s="459"/>
      <c r="F277" s="460"/>
      <c r="G277" s="460"/>
      <c r="H277" s="461"/>
      <c r="I277" s="459"/>
      <c r="J277" s="460"/>
      <c r="K277" s="460"/>
      <c r="L277" s="460"/>
      <c r="M277" s="461"/>
      <c r="N277" s="277"/>
      <c r="O277" s="278"/>
      <c r="P277" s="795" t="s">
        <v>1761</v>
      </c>
      <c r="Q277" s="795"/>
      <c r="R277" s="795"/>
      <c r="S277" s="795"/>
      <c r="T277" s="795"/>
      <c r="U277" s="795"/>
      <c r="V277" s="795"/>
      <c r="W277" s="795"/>
      <c r="X277" s="795"/>
      <c r="Y277" s="795"/>
      <c r="Z277" s="795"/>
      <c r="AA277" s="795"/>
      <c r="AB277" s="269"/>
      <c r="BX277" t="s">
        <v>1480</v>
      </c>
      <c r="BZ277" t="s">
        <v>1422</v>
      </c>
    </row>
    <row r="278" spans="1:78" ht="15" thickBot="1">
      <c r="A278" s="268"/>
      <c r="B278" s="254"/>
      <c r="C278" s="257"/>
      <c r="D278" s="257" t="s">
        <v>1513</v>
      </c>
      <c r="E278" s="459"/>
      <c r="F278" s="460"/>
      <c r="G278" s="460"/>
      <c r="H278" s="461"/>
      <c r="I278" s="459"/>
      <c r="J278" s="460"/>
      <c r="K278" s="460"/>
      <c r="L278" s="460"/>
      <c r="M278" s="461"/>
      <c r="N278" s="277"/>
      <c r="O278" s="278"/>
      <c r="P278" s="795"/>
      <c r="Q278" s="795"/>
      <c r="R278" s="795"/>
      <c r="S278" s="795"/>
      <c r="T278" s="795"/>
      <c r="U278" s="795"/>
      <c r="V278" s="795"/>
      <c r="W278" s="795"/>
      <c r="X278" s="795"/>
      <c r="Y278" s="795"/>
      <c r="Z278" s="795"/>
      <c r="AA278" s="795"/>
      <c r="AB278" s="269"/>
      <c r="BX278" t="s">
        <v>1481</v>
      </c>
      <c r="BZ278" t="s">
        <v>1423</v>
      </c>
    </row>
    <row r="279" spans="1:78" ht="15" thickBot="1">
      <c r="A279" s="268"/>
      <c r="B279" s="254"/>
      <c r="C279" s="254"/>
      <c r="D279" s="254"/>
      <c r="E279" s="254"/>
      <c r="F279" s="254"/>
      <c r="G279" s="256"/>
      <c r="H279" s="256" t="s">
        <v>1533</v>
      </c>
      <c r="I279" s="256"/>
      <c r="J279" s="256"/>
      <c r="K279" s="256" t="s">
        <v>1534</v>
      </c>
      <c r="L279" s="256"/>
      <c r="M279" s="256"/>
      <c r="N279" s="277"/>
      <c r="O279" s="278"/>
      <c r="P279" s="795"/>
      <c r="Q279" s="795"/>
      <c r="R279" s="795"/>
      <c r="S279" s="795"/>
      <c r="T279" s="795"/>
      <c r="U279" s="795"/>
      <c r="V279" s="795"/>
      <c r="W279" s="795"/>
      <c r="X279" s="795"/>
      <c r="Y279" s="795"/>
      <c r="Z279" s="795"/>
      <c r="AA279" s="795"/>
      <c r="AB279" s="269"/>
      <c r="BX279" t="s">
        <v>1482</v>
      </c>
      <c r="BZ279" t="s">
        <v>1424</v>
      </c>
    </row>
    <row r="280" spans="1:78" ht="15.6" thickBot="1">
      <c r="A280" s="268"/>
      <c r="B280" s="256" t="s">
        <v>1531</v>
      </c>
      <c r="C280" s="254"/>
      <c r="D280" s="822" t="s">
        <v>1000</v>
      </c>
      <c r="E280" s="823"/>
      <c r="F280" s="824"/>
      <c r="G280" s="256" t="s">
        <v>1532</v>
      </c>
      <c r="H280" s="822" t="s">
        <v>1257</v>
      </c>
      <c r="I280" s="823"/>
      <c r="J280" s="824"/>
      <c r="K280" s="822" t="s">
        <v>1258</v>
      </c>
      <c r="L280" s="823"/>
      <c r="M280" s="824"/>
      <c r="N280" s="277"/>
      <c r="O280" s="278"/>
      <c r="P280" s="795"/>
      <c r="Q280" s="795"/>
      <c r="R280" s="795"/>
      <c r="S280" s="795"/>
      <c r="T280" s="795"/>
      <c r="U280" s="795"/>
      <c r="V280" s="795"/>
      <c r="W280" s="795"/>
      <c r="X280" s="795"/>
      <c r="Y280" s="795"/>
      <c r="Z280" s="795"/>
      <c r="AA280" s="795"/>
      <c r="AB280" s="269"/>
      <c r="BX280" t="s">
        <v>1483</v>
      </c>
      <c r="BZ280" t="s">
        <v>1425</v>
      </c>
    </row>
    <row r="281" spans="1:78" ht="14.4">
      <c r="A281" s="268"/>
      <c r="B281" s="254"/>
      <c r="C281" s="254"/>
      <c r="D281" s="254"/>
      <c r="E281" s="254"/>
      <c r="F281" s="254"/>
      <c r="G281" s="254"/>
      <c r="H281" s="254"/>
      <c r="I281" s="254"/>
      <c r="J281" s="254"/>
      <c r="K281" s="254"/>
      <c r="L281" s="254"/>
      <c r="M281" s="254"/>
      <c r="N281" s="277"/>
      <c r="O281" s="278"/>
      <c r="P281" s="795"/>
      <c r="Q281" s="795"/>
      <c r="R281" s="795"/>
      <c r="S281" s="795"/>
      <c r="T281" s="795"/>
      <c r="U281" s="795"/>
      <c r="V281" s="795"/>
      <c r="W281" s="795"/>
      <c r="X281" s="795"/>
      <c r="Y281" s="795"/>
      <c r="Z281" s="795"/>
      <c r="AA281" s="795"/>
      <c r="AB281" s="269"/>
      <c r="BX281" t="s">
        <v>1484</v>
      </c>
      <c r="BZ281" t="s">
        <v>1426</v>
      </c>
    </row>
    <row r="282" spans="1:78" ht="15.6">
      <c r="A282" s="268"/>
      <c r="B282" s="254"/>
      <c r="C282" s="254"/>
      <c r="D282" s="254"/>
      <c r="E282" s="254"/>
      <c r="F282" s="254"/>
      <c r="G282" s="254"/>
      <c r="H282" s="254"/>
      <c r="I282" s="254"/>
      <c r="J282" s="254"/>
      <c r="K282" s="254"/>
      <c r="L282" s="254"/>
      <c r="M282" s="254"/>
      <c r="N282" s="277"/>
      <c r="O282" s="278"/>
      <c r="P282" s="262" t="s">
        <v>1378</v>
      </c>
      <c r="Q282" s="263"/>
      <c r="R282" s="264"/>
      <c r="S282" s="264"/>
      <c r="T282" s="264"/>
      <c r="U282" s="264"/>
      <c r="V282" s="264"/>
      <c r="W282" s="264"/>
      <c r="X282" s="264"/>
      <c r="Y282" s="264"/>
      <c r="Z282" s="264"/>
      <c r="AA282" s="264"/>
      <c r="AB282" s="269"/>
      <c r="BX282" t="s">
        <v>1485</v>
      </c>
      <c r="BZ282" t="s">
        <v>1427</v>
      </c>
    </row>
    <row r="283" spans="1:78" ht="14.4">
      <c r="A283" s="268"/>
      <c r="B283" s="254"/>
      <c r="C283" s="254"/>
      <c r="D283" s="254"/>
      <c r="E283" s="254"/>
      <c r="F283" s="254"/>
      <c r="G283" s="254"/>
      <c r="H283" s="254"/>
      <c r="I283" s="254"/>
      <c r="J283" s="254"/>
      <c r="K283" s="254"/>
      <c r="L283" s="254"/>
      <c r="M283" s="254"/>
      <c r="N283" s="277"/>
      <c r="O283" s="278"/>
      <c r="P283" s="30"/>
      <c r="Q283" s="30"/>
      <c r="R283" s="30"/>
      <c r="S283" s="30"/>
      <c r="T283" s="30"/>
      <c r="U283" s="30"/>
      <c r="V283" s="30"/>
      <c r="W283" s="30"/>
      <c r="X283" s="30"/>
      <c r="Y283" s="30"/>
      <c r="Z283" s="30"/>
      <c r="AA283" s="30"/>
      <c r="AB283" s="269"/>
      <c r="BX283" t="s">
        <v>1486</v>
      </c>
      <c r="BZ283" t="s">
        <v>1428</v>
      </c>
    </row>
    <row r="284" spans="1:78" ht="15.6">
      <c r="A284" s="268"/>
      <c r="B284" s="254"/>
      <c r="C284" s="254"/>
      <c r="D284" s="254"/>
      <c r="E284" s="254"/>
      <c r="F284" s="254"/>
      <c r="G284" s="254"/>
      <c r="H284" s="254"/>
      <c r="I284" s="254"/>
      <c r="J284" s="254"/>
      <c r="K284" s="254"/>
      <c r="L284" s="254"/>
      <c r="M284" s="254"/>
      <c r="N284" s="277"/>
      <c r="O284" s="278"/>
      <c r="P284" s="262" t="str">
        <f>H259</f>
        <v>Jane Doe</v>
      </c>
      <c r="Q284" s="30"/>
      <c r="R284" s="30"/>
      <c r="S284" s="30"/>
      <c r="T284" s="30"/>
      <c r="U284" s="30"/>
      <c r="V284" s="30"/>
      <c r="W284" s="30"/>
      <c r="X284" s="30"/>
      <c r="Y284" s="30"/>
      <c r="Z284" s="30"/>
      <c r="AA284" s="30"/>
      <c r="AB284" s="269"/>
      <c r="BX284" t="s">
        <v>1487</v>
      </c>
      <c r="BZ284" t="s">
        <v>1429</v>
      </c>
    </row>
    <row r="285" spans="1:78" ht="14.4">
      <c r="A285" s="268"/>
      <c r="B285" s="254"/>
      <c r="C285" s="254"/>
      <c r="D285" s="254"/>
      <c r="E285" s="254"/>
      <c r="F285" s="254"/>
      <c r="G285" s="254"/>
      <c r="H285" s="254"/>
      <c r="I285" s="254"/>
      <c r="J285" s="254"/>
      <c r="K285" s="254"/>
      <c r="L285" s="254"/>
      <c r="M285" s="254"/>
      <c r="N285" s="277"/>
      <c r="O285" s="278"/>
      <c r="P285" s="30"/>
      <c r="Q285" s="30"/>
      <c r="R285" s="30"/>
      <c r="S285" s="30"/>
      <c r="T285" s="30"/>
      <c r="U285" s="30"/>
      <c r="V285" s="30"/>
      <c r="W285" s="30"/>
      <c r="X285" s="30"/>
      <c r="Y285" s="30"/>
      <c r="Z285" s="30"/>
      <c r="AA285" s="30"/>
      <c r="AB285" s="269"/>
      <c r="BX285" t="s">
        <v>1488</v>
      </c>
      <c r="BZ285" t="s">
        <v>1430</v>
      </c>
    </row>
    <row r="286" spans="1:78" ht="10.050000000000001" customHeight="1" thickBot="1">
      <c r="A286" s="268"/>
      <c r="B286" s="254"/>
      <c r="C286" s="254"/>
      <c r="D286" s="254"/>
      <c r="E286" s="254"/>
      <c r="F286" s="254"/>
      <c r="G286" s="254"/>
      <c r="H286" s="254"/>
      <c r="I286" s="254"/>
      <c r="J286" s="254"/>
      <c r="K286" s="254"/>
      <c r="L286" s="254"/>
      <c r="M286" s="254"/>
      <c r="N286" s="277"/>
      <c r="O286" s="278"/>
      <c r="P286" s="30"/>
      <c r="Q286" s="219"/>
      <c r="R286" s="219"/>
      <c r="S286" s="219"/>
      <c r="T286" s="219"/>
      <c r="U286" s="219"/>
      <c r="V286" s="219"/>
      <c r="W286" s="219"/>
      <c r="X286" s="219"/>
      <c r="Y286" s="219"/>
      <c r="Z286" s="219"/>
      <c r="AA286" s="220"/>
      <c r="AB286" s="269"/>
      <c r="BX286" t="s">
        <v>1489</v>
      </c>
      <c r="BZ286" t="s">
        <v>1431</v>
      </c>
    </row>
    <row r="287" spans="1:78" ht="15" thickTop="1">
      <c r="A287" s="268"/>
      <c r="B287" s="254"/>
      <c r="C287" s="254"/>
      <c r="D287" s="254"/>
      <c r="E287" s="254"/>
      <c r="F287" s="254"/>
      <c r="G287" s="254"/>
      <c r="H287" s="254"/>
      <c r="I287" s="254"/>
      <c r="J287" s="254"/>
      <c r="K287" s="254"/>
      <c r="L287" s="254"/>
      <c r="M287" s="254"/>
      <c r="N287" s="277"/>
      <c r="O287" s="278"/>
      <c r="P287" s="221"/>
      <c r="Q287" s="809" t="str">
        <f>Q240</f>
        <v xml:space="preserve">This message is sent by Value Relating on behalf of Jane Doe. Value Relating is a new kind of support service. We back the vulnerable to speak their truth to power. </v>
      </c>
      <c r="R287" s="809"/>
      <c r="S287" s="809"/>
      <c r="T287" s="809"/>
      <c r="U287" s="809"/>
      <c r="V287" s="809"/>
      <c r="W287" s="809"/>
      <c r="X287" s="809"/>
      <c r="Y287" s="809"/>
      <c r="Z287" s="809"/>
      <c r="AA287" s="222"/>
      <c r="AB287" s="269"/>
      <c r="BX287" t="s">
        <v>1490</v>
      </c>
      <c r="BZ287" t="s">
        <v>1432</v>
      </c>
    </row>
    <row r="288" spans="1:78" ht="15" thickBot="1">
      <c r="A288" s="268"/>
      <c r="B288" s="254"/>
      <c r="C288" s="254"/>
      <c r="D288" s="254"/>
      <c r="E288" s="254"/>
      <c r="F288" s="254"/>
      <c r="G288" s="254"/>
      <c r="H288" s="254"/>
      <c r="I288" s="254"/>
      <c r="J288" s="254"/>
      <c r="K288" s="254"/>
      <c r="L288" s="254"/>
      <c r="M288" s="254"/>
      <c r="N288" s="277"/>
      <c r="O288" s="278"/>
      <c r="P288" s="223"/>
      <c r="Q288" s="810"/>
      <c r="R288" s="810"/>
      <c r="S288" s="810"/>
      <c r="T288" s="810"/>
      <c r="U288" s="810"/>
      <c r="V288" s="810"/>
      <c r="W288" s="810"/>
      <c r="X288" s="810"/>
      <c r="Y288" s="810"/>
      <c r="Z288" s="810"/>
      <c r="AA288" s="224"/>
      <c r="AB288" s="269"/>
      <c r="BX288" t="s">
        <v>1491</v>
      </c>
      <c r="BZ288" t="s">
        <v>1433</v>
      </c>
    </row>
    <row r="289" spans="1:78" ht="4.95" customHeight="1" thickTop="1">
      <c r="A289" s="268"/>
      <c r="B289" s="254"/>
      <c r="C289" s="254"/>
      <c r="D289" s="254"/>
      <c r="E289" s="254"/>
      <c r="F289" s="254"/>
      <c r="G289" s="254"/>
      <c r="H289" s="254"/>
      <c r="I289" s="254"/>
      <c r="J289" s="254"/>
      <c r="K289" s="254"/>
      <c r="L289" s="254"/>
      <c r="M289" s="254"/>
      <c r="N289" s="277"/>
      <c r="O289" s="278"/>
      <c r="P289" s="30"/>
      <c r="Q289" s="30"/>
      <c r="R289" s="30"/>
      <c r="S289" s="30"/>
      <c r="T289" s="30"/>
      <c r="U289" s="30"/>
      <c r="V289" s="30"/>
      <c r="W289" s="30"/>
      <c r="X289" s="30"/>
      <c r="Y289" s="30"/>
      <c r="Z289" s="30"/>
      <c r="AA289" s="30"/>
      <c r="AB289" s="269"/>
      <c r="BX289" t="s">
        <v>1492</v>
      </c>
      <c r="BZ289" t="s">
        <v>1434</v>
      </c>
    </row>
    <row r="290" spans="1:78" ht="4.95" customHeight="1">
      <c r="A290" s="270"/>
      <c r="B290" s="271"/>
      <c r="C290" s="271"/>
      <c r="D290" s="271"/>
      <c r="E290" s="271"/>
      <c r="F290" s="271"/>
      <c r="G290" s="271"/>
      <c r="H290" s="271"/>
      <c r="I290" s="271"/>
      <c r="J290" s="271"/>
      <c r="K290" s="271"/>
      <c r="L290" s="271"/>
      <c r="M290" s="271"/>
      <c r="N290" s="279"/>
      <c r="O290" s="280"/>
      <c r="P290" s="272"/>
      <c r="Q290" s="272"/>
      <c r="R290" s="272"/>
      <c r="S290" s="272"/>
      <c r="T290" s="272"/>
      <c r="U290" s="272"/>
      <c r="V290" s="272"/>
      <c r="W290" s="272"/>
      <c r="X290" s="272"/>
      <c r="Y290" s="272"/>
      <c r="Z290" s="272"/>
      <c r="AA290" s="272"/>
      <c r="AB290" s="273"/>
      <c r="BX290" t="s">
        <v>1493</v>
      </c>
      <c r="BZ290" t="s">
        <v>1435</v>
      </c>
    </row>
    <row r="291" spans="1:78" ht="30" customHeight="1">
      <c r="A291" s="281" t="s">
        <v>1158</v>
      </c>
      <c r="B291" s="821" t="s">
        <v>1242</v>
      </c>
      <c r="C291" s="821"/>
      <c r="D291" s="821"/>
      <c r="E291" s="821"/>
      <c r="F291" s="821"/>
      <c r="G291" s="821"/>
      <c r="H291" s="821"/>
      <c r="I291" s="821"/>
      <c r="J291" s="821"/>
      <c r="K291" s="821"/>
      <c r="L291" s="821"/>
      <c r="M291" s="265"/>
      <c r="N291" s="283"/>
      <c r="O291" s="281"/>
      <c r="P291" s="821" t="s">
        <v>1390</v>
      </c>
      <c r="Q291" s="821"/>
      <c r="R291" s="821"/>
      <c r="S291" s="821"/>
      <c r="T291" s="821"/>
      <c r="U291" s="821"/>
      <c r="V291" s="821"/>
      <c r="W291" s="821"/>
      <c r="X291" s="821"/>
      <c r="Y291" s="265"/>
      <c r="Z291" s="265"/>
      <c r="AA291" s="265"/>
      <c r="AB291" s="283" t="s">
        <v>1159</v>
      </c>
      <c r="BX291" t="s">
        <v>1494</v>
      </c>
      <c r="BZ291" t="s">
        <v>1436</v>
      </c>
    </row>
    <row r="292" spans="1:78" ht="14.4">
      <c r="A292" s="233"/>
      <c r="B292" s="234"/>
      <c r="C292" s="234"/>
      <c r="D292" s="234"/>
      <c r="E292" s="234"/>
      <c r="F292" s="234"/>
      <c r="G292" s="234"/>
      <c r="H292" s="234"/>
      <c r="I292" s="234"/>
      <c r="J292" s="234"/>
      <c r="K292" s="234"/>
      <c r="L292" s="234"/>
      <c r="M292" s="234"/>
      <c r="N292" s="236"/>
      <c r="O292" s="233"/>
      <c r="P292" s="234"/>
      <c r="Q292" s="234"/>
      <c r="R292" s="234"/>
      <c r="S292" s="234"/>
      <c r="T292" s="234"/>
      <c r="U292" s="234"/>
      <c r="V292" s="234"/>
      <c r="W292" s="234"/>
      <c r="X292" s="234"/>
      <c r="Y292" s="234"/>
      <c r="Z292" s="234"/>
      <c r="AA292" s="234"/>
      <c r="AB292" s="236"/>
      <c r="BX292" t="s">
        <v>1495</v>
      </c>
      <c r="BZ292" t="s">
        <v>1437</v>
      </c>
    </row>
    <row r="293" spans="1:78" ht="16.8">
      <c r="A293" s="233"/>
      <c r="B293" s="234"/>
      <c r="C293" s="234"/>
      <c r="D293" s="234"/>
      <c r="E293" s="234"/>
      <c r="F293" s="234"/>
      <c r="G293" s="234"/>
      <c r="H293" s="234"/>
      <c r="I293" s="234"/>
      <c r="J293" s="234"/>
      <c r="K293" s="234"/>
      <c r="L293" s="234"/>
      <c r="M293" s="234"/>
      <c r="N293" s="236"/>
      <c r="O293" s="233"/>
      <c r="P293" s="413" t="s">
        <v>1606</v>
      </c>
      <c r="Q293" s="234"/>
      <c r="R293" s="234"/>
      <c r="S293" s="234"/>
      <c r="T293" s="234"/>
      <c r="U293" s="234"/>
      <c r="V293" s="234"/>
      <c r="W293" s="234"/>
      <c r="X293" s="234"/>
      <c r="Y293" s="234"/>
      <c r="Z293" s="234"/>
      <c r="AA293" s="234"/>
      <c r="AB293" s="236"/>
      <c r="BX293" t="s">
        <v>1496</v>
      </c>
      <c r="BZ293" t="s">
        <v>1438</v>
      </c>
    </row>
    <row r="294" spans="1:78" ht="14.4">
      <c r="A294" s="233"/>
      <c r="B294" s="234"/>
      <c r="C294" s="234"/>
      <c r="D294" s="234"/>
      <c r="E294" s="234"/>
      <c r="F294" s="234"/>
      <c r="G294" s="234"/>
      <c r="H294" s="234"/>
      <c r="I294" s="234"/>
      <c r="J294" s="234"/>
      <c r="K294" s="234"/>
      <c r="L294" s="234"/>
      <c r="M294" s="234"/>
      <c r="N294" s="236"/>
      <c r="O294" s="233"/>
      <c r="P294" s="825" t="s">
        <v>1607</v>
      </c>
      <c r="Q294" s="825"/>
      <c r="R294" s="825"/>
      <c r="S294" s="825"/>
      <c r="T294" s="825"/>
      <c r="U294" s="825"/>
      <c r="V294" s="825"/>
      <c r="W294" s="825"/>
      <c r="X294" s="825"/>
      <c r="Y294" s="825"/>
      <c r="Z294" s="825"/>
      <c r="AA294" s="825"/>
      <c r="AB294" s="236"/>
      <c r="BI294" s="39" t="str">
        <f>IF(G314="",BJ297,CONCATENATE(BJ295,BK295,BL295,BM295,BN295,BO295,BP295,BJ296,BK296,BL296,BM296,BN296,BO296))</f>
        <v xml:space="preserve">You likely favor one position over the competing political position. This prioritizes you to serve one group of your constituents over others. We want to help you reach both sides with less bias. </v>
      </c>
      <c r="BX294" t="s">
        <v>1497</v>
      </c>
      <c r="BZ294" t="s">
        <v>1439</v>
      </c>
    </row>
    <row r="295" spans="1:78" ht="14.4">
      <c r="A295" s="233"/>
      <c r="B295" s="234"/>
      <c r="C295" s="234"/>
      <c r="D295" s="234"/>
      <c r="E295" s="234"/>
      <c r="F295" s="234"/>
      <c r="G295" s="234"/>
      <c r="H295" s="234"/>
      <c r="I295" s="234"/>
      <c r="J295" s="234"/>
      <c r="K295" s="234"/>
      <c r="L295" s="234"/>
      <c r="M295" s="234"/>
      <c r="N295" s="236"/>
      <c r="O295" s="233"/>
      <c r="P295" s="825"/>
      <c r="Q295" s="825"/>
      <c r="R295" s="825"/>
      <c r="S295" s="825"/>
      <c r="T295" s="825"/>
      <c r="U295" s="825"/>
      <c r="V295" s="825"/>
      <c r="W295" s="825"/>
      <c r="X295" s="825"/>
      <c r="Y295" s="825"/>
      <c r="Z295" s="825"/>
      <c r="AA295" s="825"/>
      <c r="AB295" s="236"/>
      <c r="BJ295" s="2" t="s">
        <v>1608</v>
      </c>
      <c r="BK295" s="2" t="str">
        <f>IF(K314="","strongly",K314)</f>
        <v>strongly</v>
      </c>
      <c r="BL295" s="2" t="s">
        <v>1617</v>
      </c>
      <c r="BM295" s="2" t="str">
        <f>IF($G$314=$BL$15,BN15,IF($G$314=$BL$16,BN16,""))</f>
        <v/>
      </c>
      <c r="BN295" s="2" t="s">
        <v>1615</v>
      </c>
      <c r="BO295" s="2" t="str">
        <f>IF($G$314=$BL$15,BN16,IF($G$314=$BL$16,BN15,""))</f>
        <v/>
      </c>
      <c r="BP295" s="2" t="s">
        <v>1616</v>
      </c>
      <c r="BX295" t="s">
        <v>1498</v>
      </c>
      <c r="BZ295" t="s">
        <v>1440</v>
      </c>
    </row>
    <row r="296" spans="1:78" ht="14.4">
      <c r="A296" s="233"/>
      <c r="B296" s="234"/>
      <c r="C296" s="234"/>
      <c r="D296" s="234"/>
      <c r="E296" s="234"/>
      <c r="F296" s="234"/>
      <c r="G296" s="234"/>
      <c r="H296" s="234"/>
      <c r="I296" s="234"/>
      <c r="J296" s="234"/>
      <c r="K296" s="234"/>
      <c r="L296" s="234"/>
      <c r="M296" s="234"/>
      <c r="N296" s="236"/>
      <c r="O296" s="233"/>
      <c r="P296" s="825"/>
      <c r="Q296" s="825"/>
      <c r="R296" s="825"/>
      <c r="S296" s="825"/>
      <c r="T296" s="825"/>
      <c r="U296" s="825"/>
      <c r="V296" s="825"/>
      <c r="W296" s="825"/>
      <c r="X296" s="825"/>
      <c r="Y296" s="825"/>
      <c r="Z296" s="825"/>
      <c r="AA296" s="825"/>
      <c r="AB296" s="236"/>
      <c r="BJ296" s="2" t="s">
        <v>1618</v>
      </c>
      <c r="BK296" s="2" t="str">
        <f>IF(G314=BL15,"wide-oriented",IF(G314=BL16,"deep-oriented",""))</f>
        <v/>
      </c>
      <c r="BL296" s="2" t="s">
        <v>1620</v>
      </c>
      <c r="BM296" s="2" t="str">
        <f>IF(BK296="wide-oriented","deep-oriented,",IF(BK296="deep-oriented","wide-oriented",""))</f>
        <v/>
      </c>
      <c r="BN296" s="2" t="s">
        <v>1619</v>
      </c>
      <c r="BO296" s="2" t="s">
        <v>1623</v>
      </c>
      <c r="BX296" t="s">
        <v>1499</v>
      </c>
      <c r="BZ296" t="s">
        <v>1441</v>
      </c>
    </row>
    <row r="297" spans="1:78" ht="14.4">
      <c r="A297" s="233"/>
      <c r="B297" s="234"/>
      <c r="C297" s="234"/>
      <c r="D297" s="234"/>
      <c r="E297" s="234"/>
      <c r="F297" s="234"/>
      <c r="G297" s="234"/>
      <c r="H297" s="234"/>
      <c r="I297" s="234"/>
      <c r="J297" s="234"/>
      <c r="K297" s="234"/>
      <c r="L297" s="234"/>
      <c r="M297" s="234"/>
      <c r="N297" s="236"/>
      <c r="O297" s="233"/>
      <c r="P297" s="825"/>
      <c r="Q297" s="825"/>
      <c r="R297" s="825"/>
      <c r="S297" s="825"/>
      <c r="T297" s="825"/>
      <c r="U297" s="825"/>
      <c r="V297" s="825"/>
      <c r="W297" s="825"/>
      <c r="X297" s="825"/>
      <c r="Y297" s="825"/>
      <c r="Z297" s="825"/>
      <c r="AA297" s="825"/>
      <c r="AB297" s="236"/>
      <c r="BJ297" s="2" t="s">
        <v>1760</v>
      </c>
      <c r="BX297" t="s">
        <v>1500</v>
      </c>
      <c r="BZ297" t="s">
        <v>1442</v>
      </c>
    </row>
    <row r="298" spans="1:78" ht="15.6" customHeight="1">
      <c r="A298" s="233"/>
      <c r="B298" s="234"/>
      <c r="C298" s="234"/>
      <c r="D298" s="234"/>
      <c r="E298" s="234"/>
      <c r="F298" s="234"/>
      <c r="G298" s="234"/>
      <c r="H298" s="234"/>
      <c r="I298" s="234"/>
      <c r="J298" s="234"/>
      <c r="K298" s="234"/>
      <c r="L298" s="234"/>
      <c r="M298" s="234"/>
      <c r="N298" s="236"/>
      <c r="O298" s="233"/>
      <c r="P298" s="825" t="str">
        <f>BI294</f>
        <v xml:space="preserve">You likely favor one position over the competing political position. This prioritizes you to serve one group of your constituents over others. We want to help you reach both sides with less bias. </v>
      </c>
      <c r="Q298" s="825"/>
      <c r="R298" s="825"/>
      <c r="S298" s="825"/>
      <c r="T298" s="825"/>
      <c r="U298" s="825"/>
      <c r="V298" s="825"/>
      <c r="W298" s="825"/>
      <c r="X298" s="825"/>
      <c r="Y298" s="825"/>
      <c r="Z298" s="825"/>
      <c r="AA298" s="825"/>
      <c r="AB298" s="236"/>
      <c r="BH298" s="2">
        <v>1</v>
      </c>
      <c r="BI298" s="39" t="str">
        <f>CONCATENATE(BJ299,BK299,BL299,BM299,BN299)</f>
        <v xml:space="preserve">You appear to follow lay rationality, of the rational voter choice narrative. And you appear to . </v>
      </c>
      <c r="BX298" t="s">
        <v>1501</v>
      </c>
      <c r="BZ298" t="s">
        <v>1443</v>
      </c>
    </row>
    <row r="299" spans="1:78" ht="15.6" customHeight="1">
      <c r="A299" s="233"/>
      <c r="B299" s="234"/>
      <c r="C299" s="234"/>
      <c r="D299" s="234"/>
      <c r="E299" s="234"/>
      <c r="F299" s="234"/>
      <c r="G299" s="234"/>
      <c r="H299" s="234"/>
      <c r="I299" s="234"/>
      <c r="J299" s="234"/>
      <c r="K299" s="234"/>
      <c r="L299" s="234"/>
      <c r="M299" s="234"/>
      <c r="N299" s="236"/>
      <c r="O299" s="233"/>
      <c r="P299" s="825"/>
      <c r="Q299" s="825"/>
      <c r="R299" s="825"/>
      <c r="S299" s="825"/>
      <c r="T299" s="825"/>
      <c r="U299" s="825"/>
      <c r="V299" s="825"/>
      <c r="W299" s="825"/>
      <c r="X299" s="825"/>
      <c r="Y299" s="825"/>
      <c r="Z299" s="825"/>
      <c r="AA299" s="825"/>
      <c r="AB299" s="236"/>
      <c r="BJ299" s="2" t="s">
        <v>1608</v>
      </c>
      <c r="BK299" s="2" t="str">
        <f>IF(C318="","follow",C318)</f>
        <v>follow</v>
      </c>
      <c r="BL299" s="2" t="s">
        <v>1625</v>
      </c>
      <c r="BM299" s="2" t="str">
        <f>IF(G318="","",G318)</f>
        <v/>
      </c>
      <c r="BN299" s="2" t="s">
        <v>1029</v>
      </c>
      <c r="BX299" t="s">
        <v>1502</v>
      </c>
      <c r="BZ299" t="s">
        <v>1444</v>
      </c>
    </row>
    <row r="300" spans="1:78" ht="15.6" customHeight="1">
      <c r="A300" s="233"/>
      <c r="B300" s="234"/>
      <c r="C300" s="234"/>
      <c r="D300" s="234"/>
      <c r="E300" s="234"/>
      <c r="F300" s="234"/>
      <c r="G300" s="234"/>
      <c r="H300" s="234"/>
      <c r="I300" s="234"/>
      <c r="J300" s="234"/>
      <c r="K300" s="234"/>
      <c r="L300" s="234"/>
      <c r="M300" s="234"/>
      <c r="N300" s="236"/>
      <c r="O300" s="233"/>
      <c r="P300" s="825"/>
      <c r="Q300" s="825"/>
      <c r="R300" s="825"/>
      <c r="S300" s="825"/>
      <c r="T300" s="825"/>
      <c r="U300" s="825"/>
      <c r="V300" s="825"/>
      <c r="W300" s="825"/>
      <c r="X300" s="825"/>
      <c r="Y300" s="825"/>
      <c r="Z300" s="825"/>
      <c r="AA300" s="825"/>
      <c r="AB300" s="236"/>
      <c r="BX300" t="s">
        <v>1503</v>
      </c>
      <c r="BZ300" t="s">
        <v>1445</v>
      </c>
    </row>
    <row r="301" spans="1:78" ht="15.6" customHeight="1">
      <c r="A301" s="233"/>
      <c r="B301" s="234"/>
      <c r="C301" s="234"/>
      <c r="D301" s="234"/>
      <c r="E301" s="234"/>
      <c r="F301" s="234"/>
      <c r="G301" s="234"/>
      <c r="H301" s="234"/>
      <c r="I301" s="234"/>
      <c r="J301" s="234"/>
      <c r="K301" s="234"/>
      <c r="L301" s="234"/>
      <c r="M301" s="234"/>
      <c r="N301" s="236"/>
      <c r="O301" s="233"/>
      <c r="P301" s="826" t="s">
        <v>1624</v>
      </c>
      <c r="Q301" s="827"/>
      <c r="R301" s="827"/>
      <c r="S301" s="827"/>
      <c r="T301" s="827"/>
      <c r="U301" s="827"/>
      <c r="V301" s="827"/>
      <c r="W301" s="827"/>
      <c r="X301" s="827"/>
      <c r="Y301" s="827"/>
      <c r="Z301" s="827"/>
      <c r="AA301" s="827"/>
      <c r="AB301" s="236"/>
      <c r="BX301" t="s">
        <v>1504</v>
      </c>
      <c r="BZ301" t="s">
        <v>1446</v>
      </c>
    </row>
    <row r="302" spans="1:78" ht="15.6">
      <c r="A302" s="233"/>
      <c r="B302" s="234"/>
      <c r="C302" s="234"/>
      <c r="D302" s="234"/>
      <c r="E302" s="234"/>
      <c r="F302" s="234"/>
      <c r="G302" s="234"/>
      <c r="H302" s="234"/>
      <c r="I302" s="234"/>
      <c r="J302" s="234"/>
      <c r="K302" s="234"/>
      <c r="L302" s="234"/>
      <c r="M302" s="234"/>
      <c r="N302" s="236"/>
      <c r="O302" s="233"/>
      <c r="P302" s="414"/>
      <c r="Q302" s="414"/>
      <c r="R302" s="414"/>
      <c r="S302" s="414"/>
      <c r="T302" s="414"/>
      <c r="U302" s="414"/>
      <c r="V302" s="414"/>
      <c r="W302" s="414"/>
      <c r="X302" s="414"/>
      <c r="Y302" s="414"/>
      <c r="Z302" s="414"/>
      <c r="AA302" s="414"/>
      <c r="AB302" s="236"/>
      <c r="BH302" s="2">
        <v>2</v>
      </c>
      <c r="BI302" s="39" t="str">
        <f>CONCATENATE(BJ303,BK303,BL303,BM303,BN303,BO303,BP303,BQ303,BR303,BS303,BT303,BJ304,BK304)</f>
        <v xml:space="preserve">You appear to 0 . Likewise, you appear to 0 populism. You  exaggerate by stereotyping the other political side. </v>
      </c>
      <c r="BX302" t="s">
        <v>1505</v>
      </c>
      <c r="BZ302" t="s">
        <v>1447</v>
      </c>
    </row>
    <row r="303" spans="1:78" ht="15.6">
      <c r="A303" s="233"/>
      <c r="B303" s="234"/>
      <c r="C303" s="234"/>
      <c r="D303" s="234"/>
      <c r="E303" s="234"/>
      <c r="F303" s="234"/>
      <c r="G303" s="234"/>
      <c r="H303" s="234"/>
      <c r="I303" s="234"/>
      <c r="J303" s="234"/>
      <c r="K303" s="234"/>
      <c r="L303" s="234"/>
      <c r="M303" s="234"/>
      <c r="N303" s="236"/>
      <c r="O303" s="233"/>
      <c r="P303" s="415" t="s">
        <v>1638</v>
      </c>
      <c r="Q303" s="414"/>
      <c r="R303" s="414"/>
      <c r="S303" s="414"/>
      <c r="T303" s="414"/>
      <c r="U303" s="414"/>
      <c r="V303" s="414"/>
      <c r="W303" s="414"/>
      <c r="X303" s="414"/>
      <c r="Y303" s="414"/>
      <c r="Z303" s="414"/>
      <c r="AA303" s="414"/>
      <c r="AB303" s="236"/>
      <c r="BJ303" s="2" t="s">
        <v>1608</v>
      </c>
      <c r="BK303" s="2">
        <f>C321</f>
        <v>0</v>
      </c>
      <c r="BL303" s="49" t="s">
        <v>1340</v>
      </c>
      <c r="BM303" s="2" t="str">
        <f>IF(G314=BL15,"conservatism",IF(G314=BL16,"liberalism",""))</f>
        <v/>
      </c>
      <c r="BN303" s="2" t="s">
        <v>1628</v>
      </c>
      <c r="BO303" s="2">
        <f>G321</f>
        <v>0</v>
      </c>
      <c r="BQ303" s="2" t="s">
        <v>1629</v>
      </c>
      <c r="BS303" s="2" t="str">
        <f>IF(K321="","",K321)</f>
        <v/>
      </c>
      <c r="BT303" s="2" t="s">
        <v>1627</v>
      </c>
      <c r="BX303" t="s">
        <v>1506</v>
      </c>
      <c r="BZ303" t="s">
        <v>1448</v>
      </c>
    </row>
    <row r="304" spans="1:78" ht="15.6" customHeight="1">
      <c r="A304" s="233"/>
      <c r="B304" s="234"/>
      <c r="C304" s="234"/>
      <c r="D304" s="234"/>
      <c r="E304" s="234"/>
      <c r="F304" s="234"/>
      <c r="G304" s="234"/>
      <c r="H304" s="234"/>
      <c r="I304" s="234"/>
      <c r="J304" s="234"/>
      <c r="K304" s="234"/>
      <c r="L304" s="234"/>
      <c r="M304" s="234"/>
      <c r="N304" s="236"/>
      <c r="O304" s="233"/>
      <c r="P304" s="828" t="str">
        <f>IF(OR(C318="",G318=""),"FIRST FILL IN 'LISTEN' FIELDS",BI298)</f>
        <v>FIRST FILL IN 'LISTEN' FIELDS</v>
      </c>
      <c r="Q304" s="828"/>
      <c r="R304" s="828"/>
      <c r="S304" s="828"/>
      <c r="T304" s="828"/>
      <c r="U304" s="828"/>
      <c r="V304" s="828"/>
      <c r="W304" s="828"/>
      <c r="X304" s="828"/>
      <c r="Y304" s="828"/>
      <c r="Z304" s="828"/>
      <c r="AA304" s="828"/>
      <c r="AB304" s="236"/>
      <c r="BX304" t="s">
        <v>1507</v>
      </c>
      <c r="BZ304" t="s">
        <v>1449</v>
      </c>
    </row>
    <row r="305" spans="1:79" ht="15.6" customHeight="1">
      <c r="A305" s="233"/>
      <c r="B305" s="234"/>
      <c r="C305" s="234"/>
      <c r="D305" s="234"/>
      <c r="E305" s="234"/>
      <c r="F305" s="234"/>
      <c r="G305" s="234"/>
      <c r="H305" s="234"/>
      <c r="I305" s="234"/>
      <c r="J305" s="234"/>
      <c r="K305" s="234"/>
      <c r="L305" s="234"/>
      <c r="M305" s="234"/>
      <c r="N305" s="236"/>
      <c r="O305" s="233"/>
      <c r="P305" s="828"/>
      <c r="Q305" s="828"/>
      <c r="R305" s="828"/>
      <c r="S305" s="828"/>
      <c r="T305" s="828"/>
      <c r="U305" s="828"/>
      <c r="V305" s="828"/>
      <c r="W305" s="828"/>
      <c r="X305" s="828"/>
      <c r="Y305" s="828"/>
      <c r="Z305" s="828"/>
      <c r="AA305" s="828"/>
      <c r="AB305" s="236"/>
      <c r="BX305" t="s">
        <v>1452</v>
      </c>
      <c r="BZ305" t="s">
        <v>1450</v>
      </c>
    </row>
    <row r="306" spans="1:79" ht="15.6" customHeight="1">
      <c r="A306" s="233"/>
      <c r="B306" s="234"/>
      <c r="C306" s="234"/>
      <c r="D306" s="234"/>
      <c r="E306" s="234"/>
      <c r="F306" s="234"/>
      <c r="G306" s="234"/>
      <c r="H306" s="234"/>
      <c r="I306" s="234"/>
      <c r="J306" s="234"/>
      <c r="K306" s="234"/>
      <c r="L306" s="234"/>
      <c r="M306" s="234"/>
      <c r="N306" s="236"/>
      <c r="O306" s="233"/>
      <c r="P306" s="828"/>
      <c r="Q306" s="828"/>
      <c r="R306" s="828"/>
      <c r="S306" s="828"/>
      <c r="T306" s="828"/>
      <c r="U306" s="828"/>
      <c r="V306" s="828"/>
      <c r="W306" s="828"/>
      <c r="X306" s="828"/>
      <c r="Y306" s="828"/>
      <c r="Z306" s="828"/>
      <c r="AA306" s="828"/>
      <c r="AB306" s="236"/>
      <c r="BH306" s="2">
        <v>3</v>
      </c>
      <c r="BI306" s="39" t="str">
        <f>CONCATENATE(BJ307,BK307,BL307,BM307,BN307,BO307)</f>
        <v>You 0 welcome the other side to express their views. When you do, you 0 their challenging views.</v>
      </c>
    </row>
    <row r="307" spans="1:79" ht="15.6">
      <c r="A307" s="233"/>
      <c r="B307" s="234"/>
      <c r="C307" s="234"/>
      <c r="D307" s="234"/>
      <c r="E307" s="234"/>
      <c r="F307" s="234"/>
      <c r="G307" s="234"/>
      <c r="H307" s="234"/>
      <c r="I307" s="234"/>
      <c r="J307" s="234"/>
      <c r="K307" s="234"/>
      <c r="L307" s="234"/>
      <c r="M307" s="234"/>
      <c r="N307" s="236"/>
      <c r="O307" s="233"/>
      <c r="P307" s="415" t="s">
        <v>1639</v>
      </c>
      <c r="Q307" s="414"/>
      <c r="R307" s="414"/>
      <c r="S307" s="414"/>
      <c r="T307" s="414"/>
      <c r="U307" s="414"/>
      <c r="V307" s="414"/>
      <c r="W307" s="414"/>
      <c r="X307" s="414"/>
      <c r="Y307" s="414"/>
      <c r="Z307" s="414"/>
      <c r="AA307" s="414"/>
      <c r="AB307" s="236"/>
      <c r="BJ307" s="2" t="s">
        <v>1630</v>
      </c>
      <c r="BK307" s="2">
        <f>C324</f>
        <v>0</v>
      </c>
      <c r="BL307" s="2" t="s">
        <v>1631</v>
      </c>
      <c r="BM307" s="2" t="str">
        <f>BJ308</f>
        <v>When you do, you 0 their challenging views.</v>
      </c>
      <c r="BY307" s="2" t="s">
        <v>1592</v>
      </c>
      <c r="BZ307" s="138" t="s">
        <v>1584</v>
      </c>
      <c r="CA307" s="2">
        <f>IF(C318=BZ307,1,IF(C318=BZ308,2,IF(C318=BZ309,3,IF(C318=BZ310,4,0))))</f>
        <v>0</v>
      </c>
    </row>
    <row r="308" spans="1:79" ht="15.6" customHeight="1">
      <c r="A308" s="233"/>
      <c r="B308" s="234"/>
      <c r="C308" s="234"/>
      <c r="D308" s="234"/>
      <c r="E308" s="234"/>
      <c r="F308" s="234"/>
      <c r="G308" s="234"/>
      <c r="H308" s="234"/>
      <c r="I308" s="234"/>
      <c r="J308" s="234"/>
      <c r="K308" s="234"/>
      <c r="L308" s="234"/>
      <c r="M308" s="234"/>
      <c r="N308" s="236"/>
      <c r="O308" s="233"/>
      <c r="P308" s="828" t="str">
        <f>IF(OR(C321="",K321=""),"FIRST FILL IN 'AFFIRM' FIELDS",BI302)</f>
        <v>FIRST FILL IN 'AFFIRM' FIELDS</v>
      </c>
      <c r="Q308" s="828"/>
      <c r="R308" s="828"/>
      <c r="S308" s="828"/>
      <c r="T308" s="828"/>
      <c r="U308" s="828"/>
      <c r="V308" s="828"/>
      <c r="W308" s="828"/>
      <c r="X308" s="828"/>
      <c r="Y308" s="828"/>
      <c r="Z308" s="828"/>
      <c r="AA308" s="828"/>
      <c r="AB308" s="236"/>
      <c r="BJ308" s="2" t="str">
        <f>IF(C324=BZ321,CONCATENATE(BK308,BM308,BN308),CONCATENATE(BL308,BM308,BN308))</f>
        <v>When you do, you 0 their challenging views.</v>
      </c>
      <c r="BK308" s="2" t="s">
        <v>1632</v>
      </c>
      <c r="BL308" s="2" t="s">
        <v>1633</v>
      </c>
      <c r="BM308" s="2">
        <f>I324</f>
        <v>0</v>
      </c>
      <c r="BN308" s="2" t="s">
        <v>1634</v>
      </c>
      <c r="BZ308" s="138" t="s">
        <v>1585</v>
      </c>
    </row>
    <row r="309" spans="1:79" ht="4.95" customHeight="1">
      <c r="A309" s="233"/>
      <c r="B309" s="234"/>
      <c r="C309" s="234"/>
      <c r="D309" s="234"/>
      <c r="E309" s="234"/>
      <c r="F309" s="234"/>
      <c r="G309" s="234"/>
      <c r="H309" s="234"/>
      <c r="I309" s="234"/>
      <c r="J309" s="234"/>
      <c r="K309" s="234"/>
      <c r="L309" s="234"/>
      <c r="M309" s="234"/>
      <c r="N309" s="236"/>
      <c r="O309" s="233"/>
      <c r="P309" s="828"/>
      <c r="Q309" s="828"/>
      <c r="R309" s="828"/>
      <c r="S309" s="828"/>
      <c r="T309" s="828"/>
      <c r="U309" s="828"/>
      <c r="V309" s="828"/>
      <c r="W309" s="828"/>
      <c r="X309" s="828"/>
      <c r="Y309" s="828"/>
      <c r="Z309" s="828"/>
      <c r="AA309" s="828"/>
      <c r="AB309" s="236"/>
      <c r="BZ309" s="138" t="s">
        <v>1586</v>
      </c>
    </row>
    <row r="310" spans="1:79" ht="15" customHeight="1">
      <c r="A310" s="233"/>
      <c r="B310" s="234"/>
      <c r="C310" s="234"/>
      <c r="D310" s="234"/>
      <c r="E310" s="234"/>
      <c r="F310" s="234"/>
      <c r="G310" s="234"/>
      <c r="H310" s="234"/>
      <c r="I310" s="234"/>
      <c r="J310" s="234"/>
      <c r="K310" s="234"/>
      <c r="L310" s="234"/>
      <c r="M310" s="234"/>
      <c r="N310" s="236"/>
      <c r="O310" s="233"/>
      <c r="P310" s="828"/>
      <c r="Q310" s="828"/>
      <c r="R310" s="828"/>
      <c r="S310" s="828"/>
      <c r="T310" s="828"/>
      <c r="U310" s="828"/>
      <c r="V310" s="828"/>
      <c r="W310" s="828"/>
      <c r="X310" s="828"/>
      <c r="Y310" s="828"/>
      <c r="Z310" s="828"/>
      <c r="AA310" s="828"/>
      <c r="AB310" s="236"/>
      <c r="BI310" s="39" t="str">
        <f>CONCATENATE(BJ311,BK311,BL311,BM311,BN311)</f>
        <v>We see  room for improving your reach to the other political side. We can help brand you as a leader who demonstrably overcomes political polarization.</v>
      </c>
      <c r="BZ310" s="138" t="s">
        <v>1578</v>
      </c>
    </row>
    <row r="311" spans="1:79" ht="15.6" customHeight="1">
      <c r="A311" s="233"/>
      <c r="B311" s="234"/>
      <c r="C311" s="234"/>
      <c r="D311" s="234"/>
      <c r="E311" s="234"/>
      <c r="F311" s="234"/>
      <c r="G311" s="234"/>
      <c r="H311" s="234"/>
      <c r="I311" s="234"/>
      <c r="J311" s="234"/>
      <c r="K311" s="234"/>
      <c r="L311" s="234"/>
      <c r="M311" s="234"/>
      <c r="N311" s="236"/>
      <c r="O311" s="233"/>
      <c r="P311" s="828"/>
      <c r="Q311" s="828"/>
      <c r="R311" s="828"/>
      <c r="S311" s="828"/>
      <c r="T311" s="828"/>
      <c r="U311" s="828"/>
      <c r="V311" s="828"/>
      <c r="W311" s="828"/>
      <c r="X311" s="828"/>
      <c r="Y311" s="828"/>
      <c r="Z311" s="828"/>
      <c r="AA311" s="828"/>
      <c r="AB311" s="236"/>
      <c r="BJ311" s="2" t="s">
        <v>1635</v>
      </c>
      <c r="BK311" s="2" t="str">
        <f>BY330</f>
        <v/>
      </c>
      <c r="BL311" s="2" t="s">
        <v>1636</v>
      </c>
      <c r="BY311" s="2" t="s">
        <v>1591</v>
      </c>
      <c r="BZ311" s="138" t="s">
        <v>1587</v>
      </c>
      <c r="CA311" s="2">
        <f>IF(G318=BZ311,1,IF(G318=BZ312,2,0))</f>
        <v>0</v>
      </c>
    </row>
    <row r="312" spans="1:79" ht="4.95" customHeight="1">
      <c r="A312" s="233"/>
      <c r="B312" s="234"/>
      <c r="C312" s="234"/>
      <c r="D312" s="234"/>
      <c r="E312" s="234"/>
      <c r="F312" s="234"/>
      <c r="G312" s="234"/>
      <c r="H312" s="234"/>
      <c r="I312" s="234"/>
      <c r="J312" s="234"/>
      <c r="K312" s="234"/>
      <c r="L312" s="234"/>
      <c r="M312" s="234"/>
      <c r="N312" s="236"/>
      <c r="O312" s="233"/>
      <c r="P312" s="414"/>
      <c r="Q312" s="414"/>
      <c r="R312" s="414"/>
      <c r="S312" s="414"/>
      <c r="T312" s="414"/>
      <c r="U312" s="414"/>
      <c r="V312" s="414"/>
      <c r="W312" s="414"/>
      <c r="X312" s="414"/>
      <c r="Y312" s="414"/>
      <c r="Z312" s="414"/>
      <c r="AA312" s="414"/>
      <c r="AB312" s="236"/>
      <c r="BL312" s="2" t="s">
        <v>1758</v>
      </c>
      <c r="BZ312" s="138" t="s">
        <v>1577</v>
      </c>
    </row>
    <row r="313" spans="1:79" ht="15" customHeight="1" thickBot="1">
      <c r="A313" s="233"/>
      <c r="B313" s="234"/>
      <c r="C313" s="234"/>
      <c r="D313" s="234"/>
      <c r="E313" s="234"/>
      <c r="F313" s="234"/>
      <c r="G313" s="234"/>
      <c r="H313" s="234"/>
      <c r="I313" s="234"/>
      <c r="J313" s="234"/>
      <c r="K313" s="234"/>
      <c r="L313" s="234"/>
      <c r="M313" s="234"/>
      <c r="N313" s="236"/>
      <c r="O313" s="233"/>
      <c r="P313" s="415" t="s">
        <v>1640</v>
      </c>
      <c r="Q313" s="414"/>
      <c r="R313" s="414"/>
      <c r="S313" s="414"/>
      <c r="T313" s="414"/>
      <c r="U313" s="414"/>
      <c r="V313" s="414"/>
      <c r="W313" s="414"/>
      <c r="X313" s="414"/>
      <c r="Y313" s="414"/>
      <c r="Z313" s="414"/>
      <c r="AA313" s="414"/>
      <c r="AB313" s="236"/>
      <c r="BY313" s="2" t="s">
        <v>1593</v>
      </c>
      <c r="BZ313" s="138" t="s">
        <v>1588</v>
      </c>
      <c r="CA313" s="2">
        <f>IF(C321=BZ313,1,IF(C321=BZ314,2,IF(C321=BZ315,3,IF(C321=BZ316,4,0))))</f>
        <v>0</v>
      </c>
    </row>
    <row r="314" spans="1:79" ht="15.6" customHeight="1" thickBot="1">
      <c r="A314" s="233"/>
      <c r="B314" s="409" t="s">
        <v>1569</v>
      </c>
      <c r="C314" s="822"/>
      <c r="D314" s="823"/>
      <c r="E314" s="824"/>
      <c r="F314" s="409" t="s">
        <v>1568</v>
      </c>
      <c r="G314" s="822"/>
      <c r="H314" s="823"/>
      <c r="I314" s="824"/>
      <c r="J314" s="409" t="s">
        <v>1614</v>
      </c>
      <c r="K314" s="822"/>
      <c r="L314" s="823"/>
      <c r="M314" s="824"/>
      <c r="N314" s="236"/>
      <c r="O314" s="233"/>
      <c r="P314" s="828" t="str">
        <f>IF(OR(C324="",I324=""),"FIRST FILL IN 'OFFER' FIELDS",BI306)</f>
        <v>FIRST FILL IN 'OFFER' FIELDS</v>
      </c>
      <c r="Q314" s="828"/>
      <c r="R314" s="828"/>
      <c r="S314" s="828"/>
      <c r="T314" s="828"/>
      <c r="U314" s="828"/>
      <c r="V314" s="828"/>
      <c r="W314" s="828"/>
      <c r="X314" s="828"/>
      <c r="Y314" s="828"/>
      <c r="Z314" s="828"/>
      <c r="AA314" s="828"/>
      <c r="AB314" s="236"/>
      <c r="BI314" s="39" t="str">
        <f>CONCATENATE(BJ316,BK316,BL316,BM316,BN316,BO316,BP316,)</f>
        <v xml:space="preserve">We  you to invite us to help you improve your . We aim to spread this vision of Harmony Politics to make your job easier and more effective. </v>
      </c>
      <c r="BZ314" s="138" t="s">
        <v>1589</v>
      </c>
      <c r="CA314" s="2">
        <f>IF(G321=BZ313,1,IF(G321=BZ314,2,IF(G321=BZ315,3,IF(G321=BZ316,4,0))))</f>
        <v>0</v>
      </c>
    </row>
    <row r="315" spans="1:79" ht="4.95" customHeight="1">
      <c r="A315" s="233"/>
      <c r="B315" s="234"/>
      <c r="C315" s="234"/>
      <c r="D315" s="234"/>
      <c r="E315" s="234"/>
      <c r="F315" s="234"/>
      <c r="G315" s="234"/>
      <c r="H315" s="234"/>
      <c r="I315" s="234"/>
      <c r="J315" s="234"/>
      <c r="K315" s="234"/>
      <c r="L315" s="234"/>
      <c r="M315" s="234"/>
      <c r="N315" s="236"/>
      <c r="O315" s="233"/>
      <c r="P315" s="828"/>
      <c r="Q315" s="828"/>
      <c r="R315" s="828"/>
      <c r="S315" s="828"/>
      <c r="T315" s="828"/>
      <c r="U315" s="828"/>
      <c r="V315" s="828"/>
      <c r="W315" s="828"/>
      <c r="X315" s="828"/>
      <c r="Y315" s="828"/>
      <c r="Z315" s="828"/>
      <c r="AA315" s="828"/>
      <c r="AB315" s="236"/>
      <c r="BZ315" s="138" t="s">
        <v>1590</v>
      </c>
    </row>
    <row r="316" spans="1:79" ht="15" customHeight="1">
      <c r="A316" s="233"/>
      <c r="B316" s="234"/>
      <c r="C316" s="234"/>
      <c r="D316" s="234"/>
      <c r="E316" s="234"/>
      <c r="F316" s="234"/>
      <c r="G316" s="234"/>
      <c r="H316" s="234"/>
      <c r="I316" s="234"/>
      <c r="J316" s="234"/>
      <c r="K316" s="234"/>
      <c r="L316" s="234"/>
      <c r="M316" s="234"/>
      <c r="N316" s="236"/>
      <c r="O316" s="233"/>
      <c r="P316" s="828"/>
      <c r="Q316" s="828"/>
      <c r="R316" s="828"/>
      <c r="S316" s="828"/>
      <c r="T316" s="828"/>
      <c r="U316" s="828"/>
      <c r="V316" s="828"/>
      <c r="W316" s="828"/>
      <c r="X316" s="828"/>
      <c r="Y316" s="828"/>
      <c r="Z316" s="828"/>
      <c r="AA316" s="828"/>
      <c r="AB316" s="236"/>
      <c r="BJ316" s="2" t="s">
        <v>1642</v>
      </c>
      <c r="BK316" s="2" t="str">
        <f>IF(BK311=BZ331,CA331,IF(BK311=BZ332,CA332,IF(BK311=BZ333,CA333,IF(BK311=BZ334,CA334,""))))</f>
        <v/>
      </c>
      <c r="BL316" s="2" t="s">
        <v>1643</v>
      </c>
      <c r="BM316" s="2" t="str">
        <f>IF(C314=BZ245,BZ336,IF(C314=BZ246,BZ337,""))</f>
        <v/>
      </c>
      <c r="BN316" s="2" t="s">
        <v>1650</v>
      </c>
      <c r="BZ316" s="138" t="s">
        <v>1579</v>
      </c>
    </row>
    <row r="317" spans="1:79" ht="16.2" thickBot="1">
      <c r="A317" s="233"/>
      <c r="B317" s="412" t="s">
        <v>1571</v>
      </c>
      <c r="C317" s="412"/>
      <c r="D317" s="412"/>
      <c r="E317" s="412"/>
      <c r="F317" s="412"/>
      <c r="G317" s="412" t="s">
        <v>1572</v>
      </c>
      <c r="H317" s="412"/>
      <c r="I317" s="412"/>
      <c r="J317" s="412"/>
      <c r="K317" s="412"/>
      <c r="L317" s="412"/>
      <c r="M317" s="412"/>
      <c r="N317" s="236"/>
      <c r="O317" s="233"/>
      <c r="P317" s="828"/>
      <c r="Q317" s="828"/>
      <c r="R317" s="828"/>
      <c r="S317" s="828"/>
      <c r="T317" s="828"/>
      <c r="U317" s="828"/>
      <c r="V317" s="828"/>
      <c r="W317" s="828"/>
      <c r="X317" s="828"/>
      <c r="Y317" s="828"/>
      <c r="Z317" s="828"/>
      <c r="AA317" s="828"/>
      <c r="AB317" s="236"/>
      <c r="BL317" s="2" t="s">
        <v>1757</v>
      </c>
      <c r="BY317" s="2" t="s">
        <v>1594</v>
      </c>
      <c r="BZ317" s="138" t="s">
        <v>1595</v>
      </c>
      <c r="CA317" s="2">
        <f>IF(K321=BZ317,1,IF(K321=BZ318,2,IF(K321=BZ319,3,IF(K321=BZ320,4,0))))</f>
        <v>0</v>
      </c>
    </row>
    <row r="318" spans="1:79" ht="16.2" thickBot="1">
      <c r="A318" s="233"/>
      <c r="B318" s="410" t="s">
        <v>1563</v>
      </c>
      <c r="C318" s="822"/>
      <c r="D318" s="824"/>
      <c r="E318" s="234"/>
      <c r="F318" s="410" t="s">
        <v>1560</v>
      </c>
      <c r="G318" s="822"/>
      <c r="H318" s="823"/>
      <c r="I318" s="823"/>
      <c r="J318" s="823"/>
      <c r="K318" s="823"/>
      <c r="L318" s="823"/>
      <c r="M318" s="824"/>
      <c r="N318" s="236"/>
      <c r="O318" s="233"/>
      <c r="P318" s="415" t="s">
        <v>1621</v>
      </c>
      <c r="Q318" s="414"/>
      <c r="R318" s="414"/>
      <c r="S318" s="414"/>
      <c r="T318" s="414"/>
      <c r="U318" s="414"/>
      <c r="V318" s="414"/>
      <c r="W318" s="414"/>
      <c r="X318" s="414"/>
      <c r="Y318" s="414"/>
      <c r="Z318" s="414"/>
      <c r="AA318" s="414"/>
      <c r="AB318" s="236"/>
      <c r="BI318" s="39" t="str">
        <f>IF(C314="",BL320,CONCATENATE(BJ319,BK319,BL319,BM319,BN319))</f>
        <v xml:space="preserve">We offer our ideologically diverse team to help you create advantage over your competitors. We optimize your use of this independent critique, and can follow-up to gage your improvements to establish competive advantage. </v>
      </c>
      <c r="BZ318" s="138" t="s">
        <v>1580</v>
      </c>
    </row>
    <row r="319" spans="1:79" ht="13.8" customHeight="1">
      <c r="A319" s="233"/>
      <c r="B319" s="411"/>
      <c r="C319" s="234"/>
      <c r="D319" s="234"/>
      <c r="E319" s="234"/>
      <c r="F319" s="234"/>
      <c r="G319" s="234"/>
      <c r="H319" s="411"/>
      <c r="I319" s="234"/>
      <c r="J319" s="234"/>
      <c r="K319" s="234"/>
      <c r="L319" s="234"/>
      <c r="M319" s="234"/>
      <c r="N319" s="236"/>
      <c r="O319" s="233"/>
      <c r="P319" s="828" t="str">
        <f>IF(C324="",BL312,BI310)</f>
        <v>We want to improve your reach to the other political side. We can help brand you as a leader who demonstrably overcomes political polarization.</v>
      </c>
      <c r="Q319" s="828"/>
      <c r="R319" s="828"/>
      <c r="S319" s="828"/>
      <c r="T319" s="828"/>
      <c r="U319" s="828"/>
      <c r="V319" s="828"/>
      <c r="W319" s="828"/>
      <c r="X319" s="828"/>
      <c r="Y319" s="828"/>
      <c r="Z319" s="828"/>
      <c r="AA319" s="828"/>
      <c r="AB319" s="236"/>
      <c r="BJ319" s="2" t="s">
        <v>1651</v>
      </c>
      <c r="BK319" s="2" t="str">
        <f>IF(C314=BZ245,BK320,IF(C314=BZ246,"voter",""))</f>
        <v/>
      </c>
      <c r="BL319" s="2" t="s">
        <v>1652</v>
      </c>
      <c r="BZ319" s="138" t="s">
        <v>1596</v>
      </c>
    </row>
    <row r="320" spans="1:79" ht="16.2" thickBot="1">
      <c r="A320" s="233"/>
      <c r="B320" s="412" t="s">
        <v>1574</v>
      </c>
      <c r="C320" s="412"/>
      <c r="D320" s="412"/>
      <c r="E320" s="412"/>
      <c r="F320" s="412" t="s">
        <v>1576</v>
      </c>
      <c r="G320" s="412"/>
      <c r="H320" s="412"/>
      <c r="I320" s="412"/>
      <c r="J320" s="412" t="s">
        <v>1581</v>
      </c>
      <c r="K320" s="412"/>
      <c r="L320" s="412"/>
      <c r="M320" s="412"/>
      <c r="N320" s="236"/>
      <c r="O320" s="233"/>
      <c r="P320" s="828"/>
      <c r="Q320" s="828"/>
      <c r="R320" s="828"/>
      <c r="S320" s="828"/>
      <c r="T320" s="828"/>
      <c r="U320" s="828"/>
      <c r="V320" s="828"/>
      <c r="W320" s="828"/>
      <c r="X320" s="828"/>
      <c r="Y320" s="828"/>
      <c r="Z320" s="828"/>
      <c r="AA320" s="828"/>
      <c r="AB320" s="236"/>
      <c r="BK320" s="2" t="str">
        <f>IF(F230="","audience member",F230)</f>
        <v>listener</v>
      </c>
      <c r="BL320" s="2" t="s">
        <v>1759</v>
      </c>
      <c r="BZ320" s="138" t="s">
        <v>1597</v>
      </c>
    </row>
    <row r="321" spans="1:80" ht="15.6" customHeight="1" thickBot="1">
      <c r="A321" s="233"/>
      <c r="B321" s="410" t="s">
        <v>1564</v>
      </c>
      <c r="C321" s="822"/>
      <c r="D321" s="823"/>
      <c r="E321" s="824"/>
      <c r="F321" s="410" t="s">
        <v>1561</v>
      </c>
      <c r="G321" s="822"/>
      <c r="H321" s="823"/>
      <c r="I321" s="824"/>
      <c r="J321" s="410" t="s">
        <v>1573</v>
      </c>
      <c r="K321" s="822"/>
      <c r="L321" s="823"/>
      <c r="M321" s="824"/>
      <c r="N321" s="236"/>
      <c r="O321" s="233"/>
      <c r="P321" s="828"/>
      <c r="Q321" s="828"/>
      <c r="R321" s="828"/>
      <c r="S321" s="828"/>
      <c r="T321" s="828"/>
      <c r="U321" s="828"/>
      <c r="V321" s="828"/>
      <c r="W321" s="828"/>
      <c r="X321" s="828"/>
      <c r="Y321" s="828"/>
      <c r="Z321" s="828"/>
      <c r="AA321" s="828"/>
      <c r="AB321" s="236"/>
      <c r="BY321" s="2" t="s">
        <v>1604</v>
      </c>
      <c r="BZ321" s="138" t="s">
        <v>1597</v>
      </c>
      <c r="CA321" s="2">
        <f>IF(C324=BZ321,1,IF(C324=BZ322,2,IF(C324=BZ323,3,IF(C324=BZ324,4,IF(C324=BZ325,5,0)))))</f>
        <v>0</v>
      </c>
    </row>
    <row r="322" spans="1:80" ht="15.6">
      <c r="A322" s="233"/>
      <c r="B322" s="234"/>
      <c r="C322" s="234"/>
      <c r="D322" s="234"/>
      <c r="E322" s="234"/>
      <c r="F322" s="234"/>
      <c r="G322" s="234"/>
      <c r="H322" s="234"/>
      <c r="I322" s="234"/>
      <c r="J322" s="234"/>
      <c r="K322" s="234"/>
      <c r="L322" s="234"/>
      <c r="M322" s="234"/>
      <c r="N322" s="236"/>
      <c r="O322" s="233"/>
      <c r="P322" s="416" t="s">
        <v>1622</v>
      </c>
      <c r="Q322" s="414"/>
      <c r="R322" s="414"/>
      <c r="S322" s="414"/>
      <c r="T322" s="414"/>
      <c r="U322" s="414"/>
      <c r="V322" s="414"/>
      <c r="W322" s="414"/>
      <c r="X322" s="414"/>
      <c r="Y322" s="414"/>
      <c r="Z322" s="414"/>
      <c r="AA322" s="414"/>
      <c r="AB322" s="236"/>
      <c r="BI322" s="39" t="str">
        <f>CONCATENATE(BJ323,BK323,BL323,BM323,BN323)</f>
        <v>We will wait a reasonable amount of time for you to decide if you are ready to invest in this value. If you do not see its value, we will move on, and offer this service to your competitors. We look forward to your response.</v>
      </c>
      <c r="BZ322" s="138" t="s">
        <v>1596</v>
      </c>
    </row>
    <row r="323" spans="1:80" ht="15.6" customHeight="1" thickBot="1">
      <c r="A323" s="233"/>
      <c r="B323" s="412" t="s">
        <v>1583</v>
      </c>
      <c r="C323" s="412"/>
      <c r="D323" s="412"/>
      <c r="E323" s="412"/>
      <c r="F323" s="412"/>
      <c r="G323" s="412"/>
      <c r="H323" s="412" t="s">
        <v>1575</v>
      </c>
      <c r="I323" s="412"/>
      <c r="J323" s="412"/>
      <c r="K323" s="412"/>
      <c r="L323" s="412"/>
      <c r="M323" s="412"/>
      <c r="N323" s="236"/>
      <c r="O323" s="233"/>
      <c r="P323" s="828" t="str">
        <f>IF(BY330="",BL317,BI314)</f>
        <v xml:space="preserve">We invite you to let us improve your appeal. We aim to spread this vision of Harmony Politics to make your job easier and more effective. </v>
      </c>
      <c r="Q323" s="828"/>
      <c r="R323" s="828"/>
      <c r="S323" s="828"/>
      <c r="T323" s="828"/>
      <c r="U323" s="828"/>
      <c r="V323" s="828"/>
      <c r="W323" s="828"/>
      <c r="X323" s="828"/>
      <c r="Y323" s="828"/>
      <c r="Z323" s="828"/>
      <c r="AA323" s="828"/>
      <c r="AB323" s="236"/>
      <c r="BJ323" s="2" t="s">
        <v>1626</v>
      </c>
      <c r="BZ323" s="138" t="s">
        <v>1580</v>
      </c>
    </row>
    <row r="324" spans="1:80" ht="13.8" customHeight="1" thickBot="1">
      <c r="A324" s="233"/>
      <c r="B324" s="410" t="s">
        <v>1565</v>
      </c>
      <c r="C324" s="822"/>
      <c r="D324" s="823"/>
      <c r="E324" s="824"/>
      <c r="F324" s="412"/>
      <c r="G324" s="412"/>
      <c r="H324" s="410" t="s">
        <v>1562</v>
      </c>
      <c r="I324" s="822"/>
      <c r="J324" s="824"/>
      <c r="K324" s="412"/>
      <c r="L324" s="412"/>
      <c r="M324" s="412"/>
      <c r="N324" s="236"/>
      <c r="O324" s="233"/>
      <c r="P324" s="828"/>
      <c r="Q324" s="828"/>
      <c r="R324" s="828"/>
      <c r="S324" s="828"/>
      <c r="T324" s="828"/>
      <c r="U324" s="828"/>
      <c r="V324" s="828"/>
      <c r="W324" s="828"/>
      <c r="X324" s="828"/>
      <c r="Y324" s="828"/>
      <c r="Z324" s="828"/>
      <c r="AA324" s="828"/>
      <c r="AB324" s="236"/>
      <c r="BZ324" s="138" t="s">
        <v>1598</v>
      </c>
    </row>
    <row r="325" spans="1:80" ht="13.8" customHeight="1">
      <c r="A325" s="233"/>
      <c r="B325" s="234"/>
      <c r="C325" s="234"/>
      <c r="D325" s="234"/>
      <c r="E325" s="234"/>
      <c r="F325" s="234"/>
      <c r="G325" s="234"/>
      <c r="H325" s="234"/>
      <c r="I325" s="234"/>
      <c r="J325" s="234"/>
      <c r="K325" s="234"/>
      <c r="L325" s="234"/>
      <c r="M325" s="234"/>
      <c r="N325" s="236"/>
      <c r="O325" s="233"/>
      <c r="P325" s="828"/>
      <c r="Q325" s="828"/>
      <c r="R325" s="828"/>
      <c r="S325" s="828"/>
      <c r="T325" s="828"/>
      <c r="U325" s="828"/>
      <c r="V325" s="828"/>
      <c r="W325" s="828"/>
      <c r="X325" s="828"/>
      <c r="Y325" s="828"/>
      <c r="Z325" s="828"/>
      <c r="AA325" s="828"/>
      <c r="AB325" s="236"/>
      <c r="BZ325" s="138" t="s">
        <v>1599</v>
      </c>
    </row>
    <row r="326" spans="1:80" ht="13.8" customHeight="1">
      <c r="A326" s="233"/>
      <c r="B326" s="234"/>
      <c r="C326" s="234"/>
      <c r="D326" s="234"/>
      <c r="E326" s="234"/>
      <c r="F326" s="234"/>
      <c r="G326" s="234"/>
      <c r="H326" s="234"/>
      <c r="I326" s="234"/>
      <c r="J326" s="234"/>
      <c r="K326" s="234"/>
      <c r="L326" s="234"/>
      <c r="M326" s="234"/>
      <c r="N326" s="236"/>
      <c r="O326" s="233"/>
      <c r="P326" s="859" t="str">
        <f>BI318</f>
        <v xml:space="preserve">We offer our ideologically diverse team to help you create advantage over your competitors. We optimize your use of this independent critique, and can follow-up to gage your improvements to establish competive advantage. </v>
      </c>
      <c r="Q326" s="859"/>
      <c r="R326" s="859"/>
      <c r="S326" s="859"/>
      <c r="T326" s="859"/>
      <c r="U326" s="859"/>
      <c r="V326" s="859"/>
      <c r="W326" s="859"/>
      <c r="X326" s="859"/>
      <c r="Y326" s="859"/>
      <c r="Z326" s="859"/>
      <c r="AA326" s="859"/>
      <c r="AB326" s="236"/>
      <c r="BI326" s="39" t="str">
        <f>CONCATENATE(BJ327,BK327,BL327,BM327,BN327)</f>
        <v>Jane Doe backed by Value Relating, a new kind of political consultancy.</v>
      </c>
      <c r="BY326" s="2" t="s">
        <v>1603</v>
      </c>
      <c r="BZ326" s="138" t="s">
        <v>1582</v>
      </c>
      <c r="CA326" s="2">
        <f>IF(I324=BZ326,1,IF(I324=BZ327,2,IF(I324=BZ328,3,IF(I324=BZ329,4,0))))</f>
        <v>0</v>
      </c>
    </row>
    <row r="327" spans="1:80" ht="15.6" customHeight="1">
      <c r="A327" s="233"/>
      <c r="B327" s="234"/>
      <c r="C327" s="234"/>
      <c r="D327" s="234"/>
      <c r="E327" s="234"/>
      <c r="F327" s="234"/>
      <c r="G327" s="234"/>
      <c r="H327" s="234"/>
      <c r="I327" s="234"/>
      <c r="J327" s="234"/>
      <c r="K327" s="234"/>
      <c r="L327" s="234"/>
      <c r="M327" s="234"/>
      <c r="N327" s="236"/>
      <c r="O327" s="233"/>
      <c r="P327" s="859"/>
      <c r="Q327" s="859"/>
      <c r="R327" s="859"/>
      <c r="S327" s="859"/>
      <c r="T327" s="859"/>
      <c r="U327" s="859"/>
      <c r="V327" s="859"/>
      <c r="W327" s="859"/>
      <c r="X327" s="859"/>
      <c r="Y327" s="859"/>
      <c r="Z327" s="859"/>
      <c r="AA327" s="859"/>
      <c r="AB327" s="236"/>
      <c r="BJ327" s="2" t="str">
        <f>IF(H259="","YOUR NAME HERE",H259)</f>
        <v>Jane Doe</v>
      </c>
      <c r="BK327" s="2" t="s">
        <v>1653</v>
      </c>
      <c r="BZ327" s="138" t="s">
        <v>1600</v>
      </c>
    </row>
    <row r="328" spans="1:80" ht="15.6" customHeight="1">
      <c r="A328" s="233"/>
      <c r="B328" s="234"/>
      <c r="C328" s="234"/>
      <c r="D328" s="234"/>
      <c r="E328" s="234"/>
      <c r="F328" s="234"/>
      <c r="G328" s="234"/>
      <c r="H328" s="234"/>
      <c r="I328" s="234"/>
      <c r="J328" s="234"/>
      <c r="K328" s="234"/>
      <c r="L328" s="234"/>
      <c r="M328" s="234"/>
      <c r="N328" s="236"/>
      <c r="O328" s="233"/>
      <c r="P328" s="859"/>
      <c r="Q328" s="859"/>
      <c r="R328" s="859"/>
      <c r="S328" s="859"/>
      <c r="T328" s="859"/>
      <c r="U328" s="859"/>
      <c r="V328" s="859"/>
      <c r="W328" s="859"/>
      <c r="X328" s="859"/>
      <c r="Y328" s="859"/>
      <c r="Z328" s="859"/>
      <c r="AA328" s="859"/>
      <c r="AB328" s="236"/>
      <c r="BZ328" s="138" t="s">
        <v>1601</v>
      </c>
    </row>
    <row r="329" spans="1:80" ht="15.6" customHeight="1">
      <c r="A329" s="233"/>
      <c r="B329" s="234"/>
      <c r="C329" s="234"/>
      <c r="D329" s="234"/>
      <c r="E329" s="234"/>
      <c r="F329" s="234"/>
      <c r="G329" s="234"/>
      <c r="H329" s="234"/>
      <c r="I329" s="234"/>
      <c r="J329" s="234"/>
      <c r="K329" s="234"/>
      <c r="L329" s="234"/>
      <c r="M329" s="234"/>
      <c r="N329" s="236"/>
      <c r="O329" s="233"/>
      <c r="P329" s="859"/>
      <c r="Q329" s="859"/>
      <c r="R329" s="859"/>
      <c r="S329" s="859"/>
      <c r="T329" s="859"/>
      <c r="U329" s="859"/>
      <c r="V329" s="859"/>
      <c r="W329" s="859"/>
      <c r="X329" s="859"/>
      <c r="Y329" s="859"/>
      <c r="Z329" s="859"/>
      <c r="AA329" s="859"/>
      <c r="AB329" s="236"/>
      <c r="BZ329" s="138" t="s">
        <v>1602</v>
      </c>
    </row>
    <row r="330" spans="1:80" ht="15.6" customHeight="1">
      <c r="A330" s="233"/>
      <c r="B330" s="234"/>
      <c r="C330" s="234"/>
      <c r="D330" s="234"/>
      <c r="E330" s="234"/>
      <c r="F330" s="234"/>
      <c r="G330" s="234"/>
      <c r="H330" s="234"/>
      <c r="I330" s="234"/>
      <c r="J330" s="234"/>
      <c r="K330" s="234"/>
      <c r="L330" s="234"/>
      <c r="M330" s="234"/>
      <c r="N330" s="236"/>
      <c r="O330" s="233"/>
      <c r="P330" s="859" t="str">
        <f>BI322</f>
        <v>We will wait a reasonable amount of time for you to decide if you are ready to invest in this value. If you do not see its value, we will move on, and offer this service to your competitors. We look forward to your response.</v>
      </c>
      <c r="Q330" s="859"/>
      <c r="R330" s="859"/>
      <c r="S330" s="859"/>
      <c r="T330" s="859"/>
      <c r="U330" s="859"/>
      <c r="V330" s="859"/>
      <c r="W330" s="859"/>
      <c r="X330" s="859"/>
      <c r="Y330" s="859"/>
      <c r="Z330" s="859"/>
      <c r="AA330" s="859"/>
      <c r="AB330" s="236"/>
      <c r="BY330" s="2" t="str">
        <f>IF(AND(CA330&gt;0,CA330&lt;=6),BZ331,IF(AND(CA330&gt;6,CA330&lt;=12),BZ332,IF(AND(CA330&gt;12,CA330&lt;=18),BZ333,IF(AND(CA330&gt;18,CA330&lt;=24),BZ334,""))))</f>
        <v/>
      </c>
      <c r="CA330" s="2">
        <f>SUM(CA307:CA329)</f>
        <v>0</v>
      </c>
      <c r="CB330" s="2">
        <v>24</v>
      </c>
    </row>
    <row r="331" spans="1:80" ht="15.6" customHeight="1">
      <c r="A331" s="233"/>
      <c r="B331" s="234"/>
      <c r="C331" s="234"/>
      <c r="D331" s="234"/>
      <c r="E331" s="234"/>
      <c r="F331" s="234"/>
      <c r="G331" s="234"/>
      <c r="H331" s="234"/>
      <c r="I331" s="234"/>
      <c r="J331" s="234"/>
      <c r="K331" s="234"/>
      <c r="L331" s="234"/>
      <c r="M331" s="234"/>
      <c r="N331" s="236"/>
      <c r="O331" s="233"/>
      <c r="P331" s="859"/>
      <c r="Q331" s="859"/>
      <c r="R331" s="859"/>
      <c r="S331" s="859"/>
      <c r="T331" s="859"/>
      <c r="U331" s="859"/>
      <c r="V331" s="859"/>
      <c r="W331" s="859"/>
      <c r="X331" s="859"/>
      <c r="Y331" s="859"/>
      <c r="Z331" s="859"/>
      <c r="AA331" s="859"/>
      <c r="AB331" s="236"/>
      <c r="BZ331" s="138" t="s">
        <v>721</v>
      </c>
      <c r="CA331" s="2" t="s">
        <v>1646</v>
      </c>
    </row>
    <row r="332" spans="1:80" ht="15.6" customHeight="1">
      <c r="A332" s="233"/>
      <c r="B332" s="234"/>
      <c r="C332" s="234"/>
      <c r="D332" s="234"/>
      <c r="E332" s="234"/>
      <c r="F332" s="234"/>
      <c r="G332" s="234"/>
      <c r="H332" s="234"/>
      <c r="I332" s="234"/>
      <c r="J332" s="234"/>
      <c r="K332" s="234"/>
      <c r="L332" s="234"/>
      <c r="M332" s="234"/>
      <c r="N332" s="236"/>
      <c r="O332" s="233"/>
      <c r="P332" s="859"/>
      <c r="Q332" s="859"/>
      <c r="R332" s="859"/>
      <c r="S332" s="859"/>
      <c r="T332" s="859"/>
      <c r="U332" s="859"/>
      <c r="V332" s="859"/>
      <c r="W332" s="859"/>
      <c r="X332" s="859"/>
      <c r="Y332" s="859"/>
      <c r="Z332" s="859"/>
      <c r="AA332" s="859"/>
      <c r="AB332" s="236"/>
      <c r="BZ332" s="138" t="s">
        <v>1004</v>
      </c>
      <c r="CA332" s="2" t="s">
        <v>1645</v>
      </c>
    </row>
    <row r="333" spans="1:80" ht="13.95" customHeight="1">
      <c r="A333" s="233"/>
      <c r="B333" s="234"/>
      <c r="C333" s="234"/>
      <c r="D333" s="234"/>
      <c r="E333" s="234"/>
      <c r="F333" s="234"/>
      <c r="G333" s="234"/>
      <c r="H333" s="234"/>
      <c r="I333" s="234"/>
      <c r="J333" s="234"/>
      <c r="K333" s="234"/>
      <c r="L333" s="234"/>
      <c r="M333" s="234"/>
      <c r="N333" s="236"/>
      <c r="O333" s="233"/>
      <c r="P333" s="859"/>
      <c r="Q333" s="859"/>
      <c r="R333" s="859"/>
      <c r="S333" s="859"/>
      <c r="T333" s="859"/>
      <c r="U333" s="859"/>
      <c r="V333" s="859"/>
      <c r="W333" s="859"/>
      <c r="X333" s="859"/>
      <c r="Y333" s="859"/>
      <c r="Z333" s="859"/>
      <c r="AA333" s="859"/>
      <c r="AB333" s="236"/>
      <c r="BZ333" s="138" t="s">
        <v>1637</v>
      </c>
      <c r="CA333" s="2" t="s">
        <v>1647</v>
      </c>
    </row>
    <row r="334" spans="1:80" ht="13.95" customHeight="1">
      <c r="A334" s="233"/>
      <c r="B334" s="234"/>
      <c r="C334" s="234"/>
      <c r="D334" s="234"/>
      <c r="E334" s="234"/>
      <c r="F334" s="234"/>
      <c r="G334" s="234"/>
      <c r="H334" s="234"/>
      <c r="I334" s="234"/>
      <c r="J334" s="234"/>
      <c r="K334" s="234"/>
      <c r="L334" s="234"/>
      <c r="M334" s="234"/>
      <c r="N334" s="236"/>
      <c r="O334" s="233"/>
      <c r="P334" s="417"/>
      <c r="Q334" s="417"/>
      <c r="R334" s="417"/>
      <c r="S334" s="417"/>
      <c r="T334" s="417"/>
      <c r="U334" s="417"/>
      <c r="V334" s="417"/>
      <c r="W334" s="417"/>
      <c r="X334" s="417"/>
      <c r="Y334" s="417"/>
      <c r="Z334" s="417"/>
      <c r="AA334" s="417"/>
      <c r="AB334" s="236"/>
      <c r="BZ334" s="138" t="s">
        <v>44</v>
      </c>
      <c r="CA334" s="2" t="s">
        <v>1644</v>
      </c>
    </row>
    <row r="335" spans="1:80" ht="13.95" customHeight="1">
      <c r="A335" s="233"/>
      <c r="B335" s="234"/>
      <c r="C335" s="234"/>
      <c r="D335" s="234"/>
      <c r="E335" s="234"/>
      <c r="F335" s="234"/>
      <c r="G335" s="234"/>
      <c r="H335" s="234"/>
      <c r="I335" s="234"/>
      <c r="J335" s="234"/>
      <c r="K335" s="234"/>
      <c r="L335" s="234"/>
      <c r="M335" s="234"/>
      <c r="N335" s="236"/>
      <c r="O335" s="233"/>
      <c r="P335" s="420" t="str">
        <f>BI326</f>
        <v>Jane Doe backed by Value Relating, a new kind of political consultancy.</v>
      </c>
      <c r="Q335" s="414"/>
      <c r="R335" s="414"/>
      <c r="S335" s="414"/>
      <c r="T335" s="414"/>
      <c r="U335" s="414"/>
      <c r="V335" s="414"/>
      <c r="W335" s="414"/>
      <c r="X335" s="414"/>
      <c r="Y335" s="414"/>
      <c r="Z335" s="414"/>
      <c r="AA335" s="414"/>
      <c r="AB335" s="236"/>
    </row>
    <row r="336" spans="1:80" ht="4.95" customHeight="1">
      <c r="A336" s="233"/>
      <c r="B336" s="234"/>
      <c r="C336" s="234"/>
      <c r="D336" s="234"/>
      <c r="E336" s="234"/>
      <c r="F336" s="234"/>
      <c r="G336" s="234"/>
      <c r="H336" s="234"/>
      <c r="I336" s="234"/>
      <c r="J336" s="234"/>
      <c r="K336" s="234"/>
      <c r="L336" s="234"/>
      <c r="M336" s="234"/>
      <c r="N336" s="236"/>
      <c r="O336" s="233"/>
      <c r="P336" s="414"/>
      <c r="Q336" s="414"/>
      <c r="R336" s="414"/>
      <c r="S336" s="414"/>
      <c r="T336" s="414"/>
      <c r="U336" s="414"/>
      <c r="V336" s="414"/>
      <c r="W336" s="414"/>
      <c r="X336" s="414"/>
      <c r="Y336" s="414"/>
      <c r="Z336" s="414"/>
      <c r="AA336" s="414"/>
      <c r="AB336" s="236"/>
      <c r="BZ336" s="2" t="s">
        <v>1648</v>
      </c>
    </row>
    <row r="337" spans="1:78" ht="4.95" customHeight="1">
      <c r="A337" s="237"/>
      <c r="B337" s="238"/>
      <c r="C337" s="238"/>
      <c r="D337" s="238"/>
      <c r="E337" s="238"/>
      <c r="F337" s="238"/>
      <c r="G337" s="238"/>
      <c r="H337" s="238"/>
      <c r="I337" s="238"/>
      <c r="J337" s="238"/>
      <c r="K337" s="238"/>
      <c r="L337" s="238"/>
      <c r="M337" s="238"/>
      <c r="N337" s="239"/>
      <c r="O337" s="237"/>
      <c r="P337" s="238"/>
      <c r="Q337" s="238"/>
      <c r="R337" s="238"/>
      <c r="S337" s="238"/>
      <c r="T337" s="238"/>
      <c r="U337" s="238"/>
      <c r="V337" s="238"/>
      <c r="W337" s="238"/>
      <c r="X337" s="238"/>
      <c r="Y337" s="238"/>
      <c r="Z337" s="238"/>
      <c r="AA337" s="238"/>
      <c r="AB337" s="239"/>
      <c r="BZ337" s="2" t="s">
        <v>1649</v>
      </c>
    </row>
    <row r="338" spans="1:78" ht="30" customHeight="1">
      <c r="A338" s="281" t="s">
        <v>1158</v>
      </c>
      <c r="B338" s="852" t="s">
        <v>1243</v>
      </c>
      <c r="C338" s="852"/>
      <c r="D338" s="852"/>
      <c r="E338" s="852"/>
      <c r="F338" s="852"/>
      <c r="G338" s="852"/>
      <c r="H338" s="852"/>
      <c r="I338" s="852"/>
      <c r="J338" s="852"/>
      <c r="K338" s="852"/>
      <c r="L338" s="852"/>
      <c r="M338" s="232"/>
      <c r="N338" s="283"/>
      <c r="O338" s="281"/>
      <c r="P338" s="852" t="s">
        <v>1391</v>
      </c>
      <c r="Q338" s="852"/>
      <c r="R338" s="852"/>
      <c r="S338" s="852"/>
      <c r="T338" s="852"/>
      <c r="U338" s="852"/>
      <c r="V338" s="852"/>
      <c r="W338" s="852"/>
      <c r="X338" s="852"/>
      <c r="Y338" s="232"/>
      <c r="Z338" s="232"/>
      <c r="AA338" s="232"/>
      <c r="AB338" s="283" t="s">
        <v>1159</v>
      </c>
    </row>
    <row r="339" spans="1:78">
      <c r="A339" s="233"/>
      <c r="B339" s="234"/>
      <c r="C339" s="234"/>
      <c r="D339" s="234"/>
      <c r="E339" s="234"/>
      <c r="F339" s="234"/>
      <c r="G339" s="234"/>
      <c r="H339" s="234"/>
      <c r="I339" s="234"/>
      <c r="J339" s="234"/>
      <c r="K339" s="234"/>
      <c r="L339" s="234"/>
      <c r="M339" s="234"/>
      <c r="N339" s="236"/>
      <c r="O339" s="233"/>
      <c r="P339" s="234"/>
      <c r="Q339" s="234"/>
      <c r="R339" s="234"/>
      <c r="S339" s="234"/>
      <c r="T339" s="234"/>
      <c r="U339" s="234"/>
      <c r="V339" s="234"/>
      <c r="W339" s="234"/>
      <c r="X339" s="234"/>
      <c r="Y339" s="234"/>
      <c r="Z339" s="234"/>
      <c r="AA339" s="234"/>
      <c r="AB339" s="236"/>
    </row>
    <row r="340" spans="1:78" ht="16.8">
      <c r="A340" s="233"/>
      <c r="B340" s="234"/>
      <c r="C340" s="234"/>
      <c r="D340" s="234"/>
      <c r="E340" s="234"/>
      <c r="F340" s="234"/>
      <c r="G340" s="234"/>
      <c r="H340" s="234"/>
      <c r="I340" s="234"/>
      <c r="J340" s="234"/>
      <c r="K340" s="234"/>
      <c r="L340" s="234"/>
      <c r="M340" s="234"/>
      <c r="N340" s="236"/>
      <c r="O340" s="233"/>
      <c r="P340" s="413" t="s">
        <v>1654</v>
      </c>
      <c r="Q340" s="234"/>
      <c r="R340" s="234"/>
      <c r="S340" s="234"/>
      <c r="T340" s="234"/>
      <c r="U340" s="234"/>
      <c r="V340" s="234"/>
      <c r="W340" s="234"/>
      <c r="X340" s="234"/>
      <c r="Y340" s="234"/>
      <c r="Z340" s="234"/>
      <c r="AA340" s="234"/>
      <c r="AB340" s="236"/>
    </row>
    <row r="341" spans="1:78">
      <c r="A341" s="233"/>
      <c r="B341" s="234"/>
      <c r="C341" s="234"/>
      <c r="D341" s="234"/>
      <c r="E341" s="234"/>
      <c r="F341" s="234"/>
      <c r="G341" s="234"/>
      <c r="H341" s="234"/>
      <c r="I341" s="234"/>
      <c r="J341" s="234"/>
      <c r="K341" s="234"/>
      <c r="L341" s="234"/>
      <c r="M341" s="234"/>
      <c r="N341" s="236"/>
      <c r="O341" s="233"/>
      <c r="P341" s="234"/>
      <c r="Q341" s="234"/>
      <c r="R341" s="234"/>
      <c r="S341" s="234"/>
      <c r="T341" s="234"/>
      <c r="U341" s="234"/>
      <c r="V341" s="234"/>
      <c r="W341" s="234"/>
      <c r="X341" s="234"/>
      <c r="Y341" s="234"/>
      <c r="Z341" s="234"/>
      <c r="AA341" s="234"/>
      <c r="AB341" s="236"/>
    </row>
    <row r="342" spans="1:78" ht="15">
      <c r="A342" s="233"/>
      <c r="B342" s="234"/>
      <c r="C342" s="234"/>
      <c r="D342" s="234"/>
      <c r="E342" s="234"/>
      <c r="F342" s="234"/>
      <c r="G342" s="234"/>
      <c r="H342" s="234"/>
      <c r="I342" s="234"/>
      <c r="J342" s="234"/>
      <c r="K342" s="234"/>
      <c r="L342" s="234"/>
      <c r="M342" s="234"/>
      <c r="N342" s="236"/>
      <c r="O342" s="233"/>
      <c r="P342" s="234"/>
      <c r="Q342" s="234"/>
      <c r="R342" s="234"/>
      <c r="S342" s="422" t="str">
        <f>IF(C361=BZ245,"thought",IF(C361=BZ246,"political","trusted"))</f>
        <v>trusted</v>
      </c>
      <c r="T342" s="234"/>
      <c r="U342" s="234"/>
      <c r="V342" s="234"/>
      <c r="W342" s="234"/>
      <c r="X342" s="234"/>
      <c r="Y342" s="234"/>
      <c r="Z342" s="234"/>
      <c r="AA342" s="234"/>
      <c r="AB342" s="236"/>
    </row>
    <row r="343" spans="1:78">
      <c r="A343" s="233"/>
      <c r="B343" s="234"/>
      <c r="C343" s="234"/>
      <c r="D343" s="234"/>
      <c r="E343" s="234"/>
      <c r="F343" s="234"/>
      <c r="G343" s="234"/>
      <c r="H343" s="234"/>
      <c r="I343" s="234"/>
      <c r="J343" s="234"/>
      <c r="K343" s="234"/>
      <c r="L343" s="234"/>
      <c r="M343" s="234"/>
      <c r="N343" s="236"/>
      <c r="O343" s="233"/>
      <c r="P343" s="234"/>
      <c r="Q343" s="234"/>
      <c r="R343" s="234"/>
      <c r="S343" s="234"/>
      <c r="T343" s="234"/>
      <c r="U343" s="234"/>
      <c r="V343" s="234"/>
      <c r="W343" s="234"/>
      <c r="X343" s="234"/>
      <c r="Y343" s="234"/>
      <c r="Z343" s="234"/>
      <c r="AA343" s="234"/>
      <c r="AB343" s="236"/>
    </row>
    <row r="344" spans="1:78">
      <c r="A344" s="233"/>
      <c r="B344" s="234"/>
      <c r="C344" s="234"/>
      <c r="D344" s="234"/>
      <c r="E344" s="234"/>
      <c r="F344" s="234"/>
      <c r="G344" s="234"/>
      <c r="H344" s="234"/>
      <c r="I344" s="234"/>
      <c r="J344" s="234"/>
      <c r="K344" s="234"/>
      <c r="L344" s="234"/>
      <c r="M344" s="234"/>
      <c r="N344" s="236"/>
      <c r="O344" s="233"/>
      <c r="P344" s="234"/>
      <c r="Q344" s="234"/>
      <c r="R344" s="234"/>
      <c r="S344" s="234"/>
      <c r="T344" s="234"/>
      <c r="U344" s="234"/>
      <c r="V344" s="234"/>
      <c r="W344" s="234"/>
      <c r="X344" s="234"/>
      <c r="Y344" s="234"/>
      <c r="Z344" s="234"/>
      <c r="AA344" s="234"/>
      <c r="AB344" s="236"/>
    </row>
    <row r="345" spans="1:78">
      <c r="A345" s="233"/>
      <c r="B345" s="234"/>
      <c r="C345" s="234"/>
      <c r="D345" s="234"/>
      <c r="E345" s="234"/>
      <c r="F345" s="234"/>
      <c r="G345" s="234"/>
      <c r="H345" s="234"/>
      <c r="I345" s="234"/>
      <c r="J345" s="234"/>
      <c r="K345" s="234"/>
      <c r="L345" s="234"/>
      <c r="M345" s="234"/>
      <c r="N345" s="236"/>
      <c r="O345" s="233"/>
      <c r="P345" s="234"/>
      <c r="Q345" s="234"/>
      <c r="R345" s="234"/>
      <c r="S345" s="234"/>
      <c r="T345" s="234"/>
      <c r="U345" s="234"/>
      <c r="V345" s="234"/>
      <c r="W345" s="234"/>
      <c r="X345" s="234"/>
      <c r="Y345" s="234"/>
      <c r="Z345" s="234"/>
      <c r="AA345" s="234"/>
      <c r="AB345" s="236"/>
    </row>
    <row r="346" spans="1:78">
      <c r="A346" s="233"/>
      <c r="B346" s="234"/>
      <c r="C346" s="234"/>
      <c r="D346" s="234"/>
      <c r="E346" s="234"/>
      <c r="F346" s="234"/>
      <c r="G346" s="234"/>
      <c r="H346" s="234"/>
      <c r="I346" s="234"/>
      <c r="J346" s="234"/>
      <c r="K346" s="234"/>
      <c r="L346" s="234"/>
      <c r="M346" s="234"/>
      <c r="N346" s="236"/>
      <c r="O346" s="233"/>
      <c r="P346" s="234"/>
      <c r="Q346" s="234"/>
      <c r="R346" s="234"/>
      <c r="S346" s="234"/>
      <c r="T346" s="234"/>
      <c r="U346" s="234"/>
      <c r="V346" s="234"/>
      <c r="W346" s="234"/>
      <c r="X346" s="234"/>
      <c r="Y346" s="234"/>
      <c r="Z346" s="234"/>
      <c r="AA346" s="234"/>
      <c r="AB346" s="236"/>
    </row>
    <row r="347" spans="1:78">
      <c r="A347" s="233"/>
      <c r="B347" s="234"/>
      <c r="C347" s="234"/>
      <c r="D347" s="234"/>
      <c r="E347" s="234"/>
      <c r="F347" s="234"/>
      <c r="G347" s="234"/>
      <c r="H347" s="234"/>
      <c r="I347" s="234"/>
      <c r="J347" s="234"/>
      <c r="K347" s="234"/>
      <c r="L347" s="234"/>
      <c r="M347" s="234"/>
      <c r="N347" s="236"/>
      <c r="O347" s="233"/>
      <c r="P347" s="234"/>
      <c r="Q347" s="234"/>
      <c r="R347" s="234"/>
      <c r="S347" s="234"/>
      <c r="T347" s="234"/>
      <c r="U347" s="234"/>
      <c r="V347" s="234"/>
      <c r="W347" s="234"/>
      <c r="X347" s="234"/>
      <c r="Y347" s="234"/>
      <c r="Z347" s="234"/>
      <c r="AA347" s="234"/>
      <c r="AB347" s="236"/>
    </row>
    <row r="348" spans="1:78">
      <c r="A348" s="233"/>
      <c r="B348" s="234"/>
      <c r="C348" s="234"/>
      <c r="D348" s="234"/>
      <c r="E348" s="234"/>
      <c r="F348" s="234"/>
      <c r="G348" s="234"/>
      <c r="H348" s="234"/>
      <c r="I348" s="234"/>
      <c r="J348" s="234"/>
      <c r="K348" s="234"/>
      <c r="L348" s="234"/>
      <c r="M348" s="234"/>
      <c r="N348" s="236"/>
      <c r="O348" s="233"/>
      <c r="P348" s="234"/>
      <c r="Q348" s="234"/>
      <c r="R348" s="234"/>
      <c r="S348" s="234"/>
      <c r="T348" s="234"/>
      <c r="U348" s="234"/>
      <c r="V348" s="234"/>
      <c r="W348" s="234"/>
      <c r="X348" s="234"/>
      <c r="Y348" s="234"/>
      <c r="Z348" s="234"/>
      <c r="AA348" s="234"/>
      <c r="AB348" s="236"/>
    </row>
    <row r="349" spans="1:78">
      <c r="A349" s="233"/>
      <c r="B349" s="234"/>
      <c r="C349" s="234"/>
      <c r="D349" s="234"/>
      <c r="E349" s="234"/>
      <c r="F349" s="234"/>
      <c r="G349" s="234"/>
      <c r="H349" s="234"/>
      <c r="I349" s="234"/>
      <c r="J349" s="234"/>
      <c r="K349" s="234"/>
      <c r="L349" s="234"/>
      <c r="M349" s="234"/>
      <c r="N349" s="236"/>
      <c r="O349" s="233"/>
      <c r="P349" s="234"/>
      <c r="Q349" s="234"/>
      <c r="R349" s="234"/>
      <c r="S349" s="234"/>
      <c r="T349" s="234"/>
      <c r="U349" s="234"/>
      <c r="V349" s="234"/>
      <c r="W349" s="234"/>
      <c r="X349" s="234"/>
      <c r="Y349" s="234"/>
      <c r="Z349" s="234"/>
      <c r="AA349" s="234"/>
      <c r="AB349" s="236"/>
    </row>
    <row r="350" spans="1:78">
      <c r="A350" s="233"/>
      <c r="B350" s="234"/>
      <c r="C350" s="234"/>
      <c r="D350" s="234"/>
      <c r="E350" s="234"/>
      <c r="F350" s="234"/>
      <c r="G350" s="234"/>
      <c r="H350" s="234"/>
      <c r="I350" s="234"/>
      <c r="J350" s="234"/>
      <c r="K350" s="234"/>
      <c r="L350" s="234"/>
      <c r="M350" s="234"/>
      <c r="N350" s="236"/>
      <c r="O350" s="233"/>
      <c r="P350" s="234"/>
      <c r="Q350" s="234"/>
      <c r="R350" s="234"/>
      <c r="S350" s="234"/>
      <c r="T350" s="234"/>
      <c r="U350" s="234"/>
      <c r="V350" s="234"/>
      <c r="W350" s="234"/>
      <c r="X350" s="234"/>
      <c r="Y350" s="234"/>
      <c r="Z350" s="234"/>
      <c r="AA350" s="234"/>
      <c r="AB350" s="236"/>
    </row>
    <row r="351" spans="1:78">
      <c r="A351" s="233"/>
      <c r="B351" s="234"/>
      <c r="C351" s="234"/>
      <c r="D351" s="234"/>
      <c r="E351" s="234"/>
      <c r="F351" s="234"/>
      <c r="G351" s="234"/>
      <c r="H351" s="234"/>
      <c r="I351" s="234"/>
      <c r="J351" s="234"/>
      <c r="K351" s="234"/>
      <c r="L351" s="234"/>
      <c r="M351" s="234"/>
      <c r="N351" s="236"/>
      <c r="O351" s="233"/>
      <c r="P351" s="234"/>
      <c r="Q351" s="234"/>
      <c r="R351" s="234"/>
      <c r="S351" s="234"/>
      <c r="T351" s="234"/>
      <c r="U351" s="234"/>
      <c r="V351" s="234"/>
      <c r="W351" s="234"/>
      <c r="X351" s="234"/>
      <c r="Y351" s="234"/>
      <c r="Z351" s="234"/>
      <c r="AA351" s="234"/>
      <c r="AB351" s="236"/>
    </row>
    <row r="352" spans="1:78">
      <c r="A352" s="233"/>
      <c r="B352" s="234"/>
      <c r="C352" s="234"/>
      <c r="D352" s="234"/>
      <c r="E352" s="234"/>
      <c r="F352" s="234"/>
      <c r="G352" s="234"/>
      <c r="H352" s="234"/>
      <c r="I352" s="234"/>
      <c r="J352" s="234"/>
      <c r="K352" s="234"/>
      <c r="L352" s="234"/>
      <c r="M352" s="234"/>
      <c r="N352" s="236"/>
      <c r="O352" s="233"/>
      <c r="P352" s="234"/>
      <c r="Q352" s="234"/>
      <c r="R352" s="234"/>
      <c r="S352" s="234"/>
      <c r="T352" s="234"/>
      <c r="U352" s="234"/>
      <c r="V352" s="234"/>
      <c r="W352" s="234"/>
      <c r="X352" s="234"/>
      <c r="Y352" s="234"/>
      <c r="Z352" s="234"/>
      <c r="AA352" s="234"/>
      <c r="AB352" s="236"/>
    </row>
    <row r="353" spans="1:80">
      <c r="A353" s="233"/>
      <c r="B353" s="234"/>
      <c r="C353" s="234"/>
      <c r="D353" s="234"/>
      <c r="E353" s="234"/>
      <c r="F353" s="234"/>
      <c r="G353" s="234"/>
      <c r="H353" s="234"/>
      <c r="I353" s="234"/>
      <c r="J353" s="234"/>
      <c r="K353" s="234"/>
      <c r="L353" s="234"/>
      <c r="M353" s="234"/>
      <c r="N353" s="236"/>
      <c r="O353" s="233"/>
      <c r="P353" s="234"/>
      <c r="Q353" s="234"/>
      <c r="R353" s="234"/>
      <c r="S353" s="234"/>
      <c r="T353" s="234"/>
      <c r="U353" s="234"/>
      <c r="V353" s="234"/>
      <c r="W353" s="234"/>
      <c r="X353" s="234"/>
      <c r="Y353" s="234"/>
      <c r="Z353" s="234"/>
      <c r="AA353" s="234"/>
      <c r="AB353" s="236"/>
    </row>
    <row r="354" spans="1:80">
      <c r="A354" s="233"/>
      <c r="B354" s="234"/>
      <c r="C354" s="234"/>
      <c r="D354" s="234"/>
      <c r="E354" s="234"/>
      <c r="F354" s="234"/>
      <c r="G354" s="234"/>
      <c r="H354" s="234"/>
      <c r="I354" s="234"/>
      <c r="J354" s="234"/>
      <c r="K354" s="234"/>
      <c r="L354" s="234"/>
      <c r="M354" s="234"/>
      <c r="N354" s="236"/>
      <c r="O354" s="233"/>
      <c r="P354" s="234"/>
      <c r="Q354" s="234"/>
      <c r="R354" s="234"/>
      <c r="S354" s="234"/>
      <c r="T354" s="234"/>
      <c r="U354" s="234"/>
      <c r="V354" s="234"/>
      <c r="W354" s="234"/>
      <c r="X354" s="234"/>
      <c r="Y354" s="234"/>
      <c r="Z354" s="234"/>
      <c r="AA354" s="234"/>
      <c r="AB354" s="236"/>
    </row>
    <row r="355" spans="1:80" ht="15.6">
      <c r="A355" s="233"/>
      <c r="B355" s="234"/>
      <c r="C355" s="234"/>
      <c r="D355" s="234"/>
      <c r="E355" s="234"/>
      <c r="F355" s="234"/>
      <c r="G355" s="234"/>
      <c r="H355" s="234"/>
      <c r="I355" s="234"/>
      <c r="J355" s="234"/>
      <c r="K355" s="234"/>
      <c r="L355" s="234"/>
      <c r="M355" s="234"/>
      <c r="N355" s="236"/>
      <c r="O355" s="233"/>
      <c r="P355" s="423" t="s">
        <v>1655</v>
      </c>
      <c r="Q355" s="234"/>
      <c r="R355" s="234"/>
      <c r="S355" s="234"/>
      <c r="T355" s="234"/>
      <c r="U355" s="234"/>
      <c r="V355" s="234"/>
      <c r="W355" s="234"/>
      <c r="X355" s="234"/>
      <c r="Y355" s="234"/>
      <c r="Z355" s="234"/>
      <c r="AA355" s="234"/>
      <c r="AB355" s="236"/>
      <c r="BI355" s="2" t="s">
        <v>1668</v>
      </c>
    </row>
    <row r="356" spans="1:80">
      <c r="A356" s="233"/>
      <c r="B356" s="234"/>
      <c r="C356" s="234"/>
      <c r="D356" s="234"/>
      <c r="E356" s="234"/>
      <c r="F356" s="234"/>
      <c r="G356" s="234"/>
      <c r="H356" s="234"/>
      <c r="I356" s="234"/>
      <c r="J356" s="234"/>
      <c r="K356" s="234"/>
      <c r="L356" s="234"/>
      <c r="M356" s="234"/>
      <c r="N356" s="236"/>
      <c r="O356" s="233"/>
      <c r="P356" s="828" t="str">
        <f>BI356</f>
        <v>FIRST SELECT 'THOUGHT LEADER' OR 'POLITICAL LEADER' ROLE</v>
      </c>
      <c r="Q356" s="828"/>
      <c r="R356" s="828"/>
      <c r="S356" s="828"/>
      <c r="T356" s="828"/>
      <c r="U356" s="828"/>
      <c r="V356" s="828"/>
      <c r="W356" s="828"/>
      <c r="X356" s="828"/>
      <c r="Y356" s="828"/>
      <c r="Z356" s="828"/>
      <c r="AA356" s="828"/>
      <c r="AB356" s="236"/>
      <c r="BI356" s="39" t="str">
        <f>IF($C$361=$BZ$245,BJ357,IF($C$361=$BZ$246,BJ358,$BI$355))</f>
        <v>FIRST SELECT 'THOUGHT LEADER' OR 'POLITICAL LEADER' ROLE</v>
      </c>
    </row>
    <row r="357" spans="1:80">
      <c r="A357" s="233"/>
      <c r="B357" s="234"/>
      <c r="C357" s="234"/>
      <c r="D357" s="234"/>
      <c r="E357" s="234"/>
      <c r="F357" s="234"/>
      <c r="G357" s="234"/>
      <c r="H357" s="234"/>
      <c r="I357" s="234"/>
      <c r="J357" s="234"/>
      <c r="K357" s="234"/>
      <c r="L357" s="234"/>
      <c r="M357" s="234"/>
      <c r="N357" s="236"/>
      <c r="O357" s="233"/>
      <c r="P357" s="828"/>
      <c r="Q357" s="828"/>
      <c r="R357" s="828"/>
      <c r="S357" s="828"/>
      <c r="T357" s="828"/>
      <c r="U357" s="828"/>
      <c r="V357" s="828"/>
      <c r="W357" s="828"/>
      <c r="X357" s="828"/>
      <c r="Y357" s="828"/>
      <c r="Z357" s="828"/>
      <c r="AA357" s="828"/>
      <c r="AB357" s="236"/>
      <c r="BJ357" s="2" t="str">
        <f>CONCATENATE(BK357,BL357,BM357,BN357,BO357,BP357)</f>
        <v>The more exaggerations of the others side, the more you alienate general election voters who then tune out, as indicated by a plateau or decline in your audience share.</v>
      </c>
      <c r="BK357" s="2" t="s">
        <v>1659</v>
      </c>
    </row>
    <row r="358" spans="1:80">
      <c r="A358" s="233"/>
      <c r="B358" s="234"/>
      <c r="C358" s="234"/>
      <c r="D358" s="234"/>
      <c r="E358" s="234"/>
      <c r="F358" s="234"/>
      <c r="G358" s="234"/>
      <c r="H358" s="234"/>
      <c r="I358" s="234"/>
      <c r="J358" s="234"/>
      <c r="K358" s="234"/>
      <c r="L358" s="234"/>
      <c r="M358" s="234"/>
      <c r="N358" s="236"/>
      <c r="O358" s="233"/>
      <c r="P358" s="828"/>
      <c r="Q358" s="828"/>
      <c r="R358" s="828"/>
      <c r="S358" s="828"/>
      <c r="T358" s="828"/>
      <c r="U358" s="828"/>
      <c r="V358" s="828"/>
      <c r="W358" s="828"/>
      <c r="X358" s="828"/>
      <c r="Y358" s="828"/>
      <c r="Z358" s="828"/>
      <c r="AA358" s="828"/>
      <c r="AB358" s="236"/>
      <c r="BJ358" s="2" t="str">
        <f>CONCATENATE(BK358,BL358,BM358,BN358,BO358,BP358)</f>
        <v>The more exaggerations of your opponent, the more you alienate general election voters who then don't vote, as indicated by response to a survey question.</v>
      </c>
      <c r="BK358" s="2" t="s">
        <v>1660</v>
      </c>
    </row>
    <row r="359" spans="1:80" ht="13.8" customHeight="1">
      <c r="A359" s="233"/>
      <c r="B359" s="234"/>
      <c r="C359" s="234"/>
      <c r="D359" s="234"/>
      <c r="E359" s="234"/>
      <c r="F359" s="234"/>
      <c r="G359" s="234"/>
      <c r="H359" s="234"/>
      <c r="I359" s="234"/>
      <c r="J359" s="234"/>
      <c r="K359" s="234"/>
      <c r="L359" s="234"/>
      <c r="M359" s="234"/>
      <c r="N359" s="236"/>
      <c r="O359" s="233"/>
      <c r="P359" s="828" t="str">
        <f>BI359</f>
        <v>FIRST SELECT 'THOUGHT LEADER' OR 'POLITICAL LEADER' ROLE</v>
      </c>
      <c r="Q359" s="828"/>
      <c r="R359" s="828"/>
      <c r="S359" s="828"/>
      <c r="T359" s="828"/>
      <c r="U359" s="828"/>
      <c r="V359" s="828"/>
      <c r="W359" s="828"/>
      <c r="X359" s="828"/>
      <c r="Y359" s="828"/>
      <c r="Z359" s="828"/>
      <c r="AA359" s="828"/>
      <c r="AB359" s="236"/>
      <c r="BI359" s="39" t="str">
        <f>IF($C$361=$BZ$245,BJ360,IF($C$361=$BZ$246,BJ361,$BI$355))</f>
        <v>FIRST SELECT 'THOUGHT LEADER' OR 'POLITICAL LEADER' ROLE</v>
      </c>
    </row>
    <row r="360" spans="1:80" ht="14.4" customHeight="1" thickBot="1">
      <c r="A360" s="233"/>
      <c r="B360" s="425" t="s">
        <v>1699</v>
      </c>
      <c r="C360" s="234"/>
      <c r="D360" s="234"/>
      <c r="E360" s="234"/>
      <c r="F360" s="234"/>
      <c r="G360" s="234"/>
      <c r="H360" s="234"/>
      <c r="I360" s="234"/>
      <c r="J360" s="234"/>
      <c r="K360" s="234"/>
      <c r="L360" s="234"/>
      <c r="M360" s="234"/>
      <c r="N360" s="236"/>
      <c r="O360" s="233"/>
      <c r="P360" s="828"/>
      <c r="Q360" s="828"/>
      <c r="R360" s="828"/>
      <c r="S360" s="828"/>
      <c r="T360" s="828"/>
      <c r="U360" s="828"/>
      <c r="V360" s="828"/>
      <c r="W360" s="828"/>
      <c r="X360" s="828"/>
      <c r="Y360" s="828"/>
      <c r="Z360" s="828"/>
      <c r="AA360" s="828"/>
      <c r="AB360" s="236"/>
      <c r="BJ360" s="2" t="str">
        <f>CONCATENATE(BK360,BL360,BM360,BN360,BO360,BP360)</f>
        <v xml:space="preserve">But the more you affirm specific needs on both side, the more you attract an audience from both sides, as indicated by an increase in listeners. </v>
      </c>
      <c r="BK360" s="2" t="s">
        <v>1670</v>
      </c>
      <c r="BL360" s="2" t="str">
        <f>IF(F230="","follower",F230)</f>
        <v>listener</v>
      </c>
      <c r="BM360" s="2" t="s">
        <v>1669</v>
      </c>
    </row>
    <row r="361" spans="1:80" ht="15.6" customHeight="1" thickBot="1">
      <c r="A361" s="233"/>
      <c r="B361" s="409" t="s">
        <v>1569</v>
      </c>
      <c r="C361" s="822"/>
      <c r="D361" s="823"/>
      <c r="E361" s="824"/>
      <c r="F361" s="234"/>
      <c r="G361" s="426" t="str">
        <f>IF($C$361&lt;&gt;"","t","")</f>
        <v/>
      </c>
      <c r="H361" s="842" t="str">
        <f>IF($C$361&lt;&gt;"","clear field for insight on therapy in 'psychosociotherapy'","")</f>
        <v/>
      </c>
      <c r="I361" s="842"/>
      <c r="J361" s="842"/>
      <c r="K361" s="842"/>
      <c r="L361" s="842"/>
      <c r="M361" s="842"/>
      <c r="N361" s="236"/>
      <c r="O361" s="233"/>
      <c r="P361" s="828"/>
      <c r="Q361" s="828"/>
      <c r="R361" s="828"/>
      <c r="S361" s="828"/>
      <c r="T361" s="828"/>
      <c r="U361" s="828"/>
      <c r="V361" s="828"/>
      <c r="W361" s="828"/>
      <c r="X361" s="828"/>
      <c r="Y361" s="828"/>
      <c r="Z361" s="828"/>
      <c r="AA361" s="828"/>
      <c r="AB361" s="236"/>
      <c r="BJ361" s="2" t="str">
        <f>CONCATENATE(BK361,BL361,BM361,BN361,BO361,BP361)</f>
        <v>But the more you affirm specific needs on both sides, the more you inspire voter turnout, as indicated by response to a survey question.</v>
      </c>
      <c r="BK361" s="2" t="s">
        <v>1661</v>
      </c>
    </row>
    <row r="362" spans="1:80" ht="16.2" thickBot="1">
      <c r="A362" s="233"/>
      <c r="B362" s="234"/>
      <c r="C362" s="234"/>
      <c r="D362" s="234"/>
      <c r="E362" s="234"/>
      <c r="F362" s="234"/>
      <c r="G362" s="234"/>
      <c r="H362" s="234"/>
      <c r="I362" s="234"/>
      <c r="J362" s="234"/>
      <c r="K362" s="234"/>
      <c r="L362" s="234"/>
      <c r="M362" s="234"/>
      <c r="N362" s="236"/>
      <c r="O362" s="233"/>
      <c r="P362" s="423" t="s">
        <v>1656</v>
      </c>
      <c r="Q362" s="234"/>
      <c r="R362" s="234"/>
      <c r="S362" s="234"/>
      <c r="T362" s="234"/>
      <c r="U362" s="234"/>
      <c r="V362" s="234"/>
      <c r="W362" s="234"/>
      <c r="X362" s="234"/>
      <c r="Y362" s="234"/>
      <c r="Z362" s="234"/>
      <c r="AA362" s="234"/>
      <c r="AB362" s="236"/>
    </row>
    <row r="363" spans="1:80" ht="13.8" customHeight="1" thickTop="1">
      <c r="A363" s="233"/>
      <c r="B363" s="836" t="str">
        <f>IF(C361="","Therapy means change, but who or what needs changing?","Sounds too much like extortion?")</f>
        <v>Therapy means change, but who or what needs changing?</v>
      </c>
      <c r="C363" s="837"/>
      <c r="D363" s="837"/>
      <c r="E363" s="837"/>
      <c r="F363" s="837"/>
      <c r="G363" s="837"/>
      <c r="H363" s="837"/>
      <c r="I363" s="837"/>
      <c r="J363" s="837"/>
      <c r="K363" s="837"/>
      <c r="L363" s="837"/>
      <c r="M363" s="838"/>
      <c r="N363" s="236"/>
      <c r="O363" s="233"/>
      <c r="P363" s="828" t="str">
        <f>BI363</f>
        <v>FIRST SELECT 'THOUGHT LEADER' OR 'POLITICAL LEADER' ROLE</v>
      </c>
      <c r="Q363" s="828"/>
      <c r="R363" s="828"/>
      <c r="S363" s="828"/>
      <c r="T363" s="828"/>
      <c r="U363" s="828"/>
      <c r="V363" s="828"/>
      <c r="W363" s="828"/>
      <c r="X363" s="828"/>
      <c r="Y363" s="828"/>
      <c r="Z363" s="828"/>
      <c r="AA363" s="828"/>
      <c r="AB363" s="236"/>
      <c r="BI363" s="39" t="str">
        <f>IF($C$361=$BZ$245,BJ364,IF($C$361=$BZ$246,BJ365,$BI$355))</f>
        <v>FIRST SELECT 'THOUGHT LEADER' OR 'POLITICAL LEADER' ROLE</v>
      </c>
    </row>
    <row r="364" spans="1:80" ht="13.8" customHeight="1">
      <c r="A364" s="233"/>
      <c r="B364" s="839"/>
      <c r="C364" s="840"/>
      <c r="D364" s="840"/>
      <c r="E364" s="840"/>
      <c r="F364" s="840"/>
      <c r="G364" s="840"/>
      <c r="H364" s="840"/>
      <c r="I364" s="840"/>
      <c r="J364" s="840"/>
      <c r="K364" s="840"/>
      <c r="L364" s="840"/>
      <c r="M364" s="841"/>
      <c r="N364" s="236"/>
      <c r="O364" s="233"/>
      <c r="P364" s="828"/>
      <c r="Q364" s="828"/>
      <c r="R364" s="828"/>
      <c r="S364" s="828"/>
      <c r="T364" s="828"/>
      <c r="U364" s="828"/>
      <c r="V364" s="828"/>
      <c r="W364" s="828"/>
      <c r="X364" s="828"/>
      <c r="Y364" s="828"/>
      <c r="Z364" s="828"/>
      <c r="AA364" s="828"/>
      <c r="AB364" s="236"/>
      <c r="BJ364" s="2" t="str">
        <f>CONCATENATE(BK364,BL364,BM364,BN364,BO364,BP364)</f>
        <v>The more you try to differentiate yourself by belittling the others side, the less of an audience share you hold, as indicated by a leveling or decline in subscriptions, page hits, etc.</v>
      </c>
      <c r="BK364" s="2" t="s">
        <v>1671</v>
      </c>
    </row>
    <row r="365" spans="1:80" ht="13.8" customHeight="1">
      <c r="A365" s="233"/>
      <c r="B365" s="830" t="str">
        <f>BI377</f>
        <v>Psychotherapy runs on the assumption that "the only person you can change is yourself." But taken to its extreme, it inexcusably tolerates toxic relationships. You can change relationships by leveraging your role in that relationship. Love can change the toxic person to either be more responsive to your affected needs, or see the wisdom in you removing yourself from it. Those totally unresponsive to love do not deserve to be in relationship with you. Psychosociotherapy gives you tools to alter power relations instead of adjusting yourself to power relations. Audits is one tool to get you there.</v>
      </c>
      <c r="C365" s="831"/>
      <c r="D365" s="831"/>
      <c r="E365" s="831"/>
      <c r="F365" s="831"/>
      <c r="G365" s="831"/>
      <c r="H365" s="831"/>
      <c r="I365" s="831"/>
      <c r="J365" s="831"/>
      <c r="K365" s="831"/>
      <c r="L365" s="831"/>
      <c r="M365" s="832"/>
      <c r="N365" s="236"/>
      <c r="O365" s="233"/>
      <c r="P365" s="828"/>
      <c r="Q365" s="828"/>
      <c r="R365" s="828"/>
      <c r="S365" s="828"/>
      <c r="T365" s="828"/>
      <c r="U365" s="828"/>
      <c r="V365" s="828"/>
      <c r="W365" s="828"/>
      <c r="X365" s="828"/>
      <c r="Y365" s="828"/>
      <c r="Z365" s="828"/>
      <c r="AA365" s="828"/>
      <c r="AB365" s="236"/>
      <c r="BJ365" s="2" t="str">
        <f>CONCATENATE(BK365,BL365,BM365,BN365,BO365,BP365)</f>
        <v>The more you try to differentiate yourself by belittling the other party, the less positive your engagement on social media, as indicated by fewer likes, shares, and retweets.</v>
      </c>
      <c r="BK365" s="2" t="s">
        <v>1662</v>
      </c>
      <c r="BZ365" s="207" t="s">
        <v>1674</v>
      </c>
      <c r="CB365" s="424" t="s">
        <v>1686</v>
      </c>
    </row>
    <row r="366" spans="1:80" ht="13.8" customHeight="1">
      <c r="A366" s="233"/>
      <c r="B366" s="830"/>
      <c r="C366" s="831"/>
      <c r="D366" s="831"/>
      <c r="E366" s="831"/>
      <c r="F366" s="831"/>
      <c r="G366" s="831"/>
      <c r="H366" s="831"/>
      <c r="I366" s="831"/>
      <c r="J366" s="831"/>
      <c r="K366" s="831"/>
      <c r="L366" s="831"/>
      <c r="M366" s="832"/>
      <c r="N366" s="236"/>
      <c r="O366" s="233"/>
      <c r="P366" s="828" t="str">
        <f>BI366</f>
        <v>FIRST SELECT 'THOUGHT LEADER' OR 'POLITICAL LEADER' ROLE</v>
      </c>
      <c r="Q366" s="828"/>
      <c r="R366" s="828"/>
      <c r="S366" s="828"/>
      <c r="T366" s="828"/>
      <c r="U366" s="828"/>
      <c r="V366" s="828"/>
      <c r="W366" s="828"/>
      <c r="X366" s="828"/>
      <c r="Y366" s="828"/>
      <c r="Z366" s="828"/>
      <c r="AA366" s="828"/>
      <c r="AB366" s="236"/>
      <c r="BI366" s="39" t="str">
        <f>IF($C$361=$BZ$245,BJ367,IF($C$361=$BZ$246,BJ368,$BI$355))</f>
        <v>FIRST SELECT 'THOUGHT LEADER' OR 'POLITICAL LEADER' ROLE</v>
      </c>
      <c r="BZ366" s="207" t="s">
        <v>1675</v>
      </c>
      <c r="CB366" s="424" t="s">
        <v>1687</v>
      </c>
    </row>
    <row r="367" spans="1:80" ht="13.8" customHeight="1">
      <c r="A367" s="233"/>
      <c r="B367" s="830"/>
      <c r="C367" s="831"/>
      <c r="D367" s="831"/>
      <c r="E367" s="831"/>
      <c r="F367" s="831"/>
      <c r="G367" s="831"/>
      <c r="H367" s="831"/>
      <c r="I367" s="831"/>
      <c r="J367" s="831"/>
      <c r="K367" s="831"/>
      <c r="L367" s="831"/>
      <c r="M367" s="832"/>
      <c r="N367" s="236"/>
      <c r="O367" s="233"/>
      <c r="P367" s="828"/>
      <c r="Q367" s="828"/>
      <c r="R367" s="828"/>
      <c r="S367" s="828"/>
      <c r="T367" s="828"/>
      <c r="U367" s="828"/>
      <c r="V367" s="828"/>
      <c r="W367" s="828"/>
      <c r="X367" s="828"/>
      <c r="Y367" s="828"/>
      <c r="Z367" s="828"/>
      <c r="AA367" s="828"/>
      <c r="AB367" s="236"/>
      <c r="BJ367" s="2" t="str">
        <f>CONCATENATE(BK367,BL367,BM367,BN367,BO367,BP367)</f>
        <v>But the more you differentiate yourself by responding to both side's needs, the more competitive your audience share, as incidacted by an increase in subscriptions, page hits, etc.</v>
      </c>
      <c r="BK367" s="2" t="s">
        <v>1672</v>
      </c>
      <c r="BZ367" s="207" t="s">
        <v>1676</v>
      </c>
      <c r="CB367" s="424" t="s">
        <v>1688</v>
      </c>
    </row>
    <row r="368" spans="1:80" ht="13.8" customHeight="1">
      <c r="A368" s="233"/>
      <c r="B368" s="830"/>
      <c r="C368" s="831"/>
      <c r="D368" s="831"/>
      <c r="E368" s="831"/>
      <c r="F368" s="831"/>
      <c r="G368" s="831"/>
      <c r="H368" s="831"/>
      <c r="I368" s="831"/>
      <c r="J368" s="831"/>
      <c r="K368" s="831"/>
      <c r="L368" s="831"/>
      <c r="M368" s="832"/>
      <c r="N368" s="236"/>
      <c r="O368" s="233"/>
      <c r="P368" s="828"/>
      <c r="Q368" s="828"/>
      <c r="R368" s="828"/>
      <c r="S368" s="828"/>
      <c r="T368" s="828"/>
      <c r="U368" s="828"/>
      <c r="V368" s="828"/>
      <c r="W368" s="828"/>
      <c r="X368" s="828"/>
      <c r="Y368" s="828"/>
      <c r="Z368" s="828"/>
      <c r="AA368" s="828"/>
      <c r="AB368" s="236"/>
      <c r="BJ368" s="2" t="str">
        <f>CONCATENATE(BK368,BL368,BM368,BN368,BO368,BP368)</f>
        <v>But the more you differentiate yourself by responding to both side's needs, the more positive your engagement on social media, as indicated by more likes, shares, and retweets.</v>
      </c>
      <c r="BK368" s="2" t="s">
        <v>1663</v>
      </c>
      <c r="BZ368" s="207" t="s">
        <v>1677</v>
      </c>
      <c r="CB368" s="424" t="s">
        <v>1688</v>
      </c>
    </row>
    <row r="369" spans="1:80" ht="15.6">
      <c r="A369" s="233"/>
      <c r="B369" s="830"/>
      <c r="C369" s="831"/>
      <c r="D369" s="831"/>
      <c r="E369" s="831"/>
      <c r="F369" s="831"/>
      <c r="G369" s="831"/>
      <c r="H369" s="831"/>
      <c r="I369" s="831"/>
      <c r="J369" s="831"/>
      <c r="K369" s="831"/>
      <c r="L369" s="831"/>
      <c r="M369" s="832"/>
      <c r="N369" s="236"/>
      <c r="O369" s="233"/>
      <c r="P369" s="423" t="s">
        <v>1657</v>
      </c>
      <c r="Q369" s="234"/>
      <c r="R369" s="234"/>
      <c r="S369" s="234"/>
      <c r="T369" s="234"/>
      <c r="U369" s="234"/>
      <c r="V369" s="234"/>
      <c r="W369" s="234"/>
      <c r="X369" s="234"/>
      <c r="Y369" s="234"/>
      <c r="Z369" s="234"/>
      <c r="AA369" s="234"/>
      <c r="AB369" s="236"/>
      <c r="BZ369" s="207" t="s">
        <v>1678</v>
      </c>
      <c r="CB369" s="424" t="s">
        <v>1689</v>
      </c>
    </row>
    <row r="370" spans="1:80" ht="13.8" customHeight="1">
      <c r="A370" s="233"/>
      <c r="B370" s="830"/>
      <c r="C370" s="831"/>
      <c r="D370" s="831"/>
      <c r="E370" s="831"/>
      <c r="F370" s="831"/>
      <c r="G370" s="831"/>
      <c r="H370" s="831"/>
      <c r="I370" s="831"/>
      <c r="J370" s="831"/>
      <c r="K370" s="831"/>
      <c r="L370" s="831"/>
      <c r="M370" s="832"/>
      <c r="N370" s="236"/>
      <c r="O370" s="233"/>
      <c r="P370" s="828" t="str">
        <f>BI370</f>
        <v>FIRST SELECT 'THOUGHT LEADER' OR 'POLITICAL LEADER' ROLE</v>
      </c>
      <c r="Q370" s="828"/>
      <c r="R370" s="828"/>
      <c r="S370" s="828"/>
      <c r="T370" s="828"/>
      <c r="U370" s="828"/>
      <c r="V370" s="828"/>
      <c r="W370" s="828"/>
      <c r="X370" s="828"/>
      <c r="Y370" s="828"/>
      <c r="Z370" s="828"/>
      <c r="AA370" s="828"/>
      <c r="AB370" s="236"/>
      <c r="BI370" s="39" t="str">
        <f>IF($C$361=$BZ$245,BJ371,IF($C$361=$BZ$246,BJ372,$BI$355))</f>
        <v>FIRST SELECT 'THOUGHT LEADER' OR 'POLITICAL LEADER' ROLE</v>
      </c>
      <c r="BZ370" s="207" t="s">
        <v>1679</v>
      </c>
      <c r="CB370" s="424" t="s">
        <v>1689</v>
      </c>
    </row>
    <row r="371" spans="1:80" ht="13.8" customHeight="1">
      <c r="A371" s="233"/>
      <c r="B371" s="830"/>
      <c r="C371" s="831"/>
      <c r="D371" s="831"/>
      <c r="E371" s="831"/>
      <c r="F371" s="831"/>
      <c r="G371" s="831"/>
      <c r="H371" s="831"/>
      <c r="I371" s="831"/>
      <c r="J371" s="831"/>
      <c r="K371" s="831"/>
      <c r="L371" s="831"/>
      <c r="M371" s="832"/>
      <c r="N371" s="236"/>
      <c r="O371" s="233"/>
      <c r="P371" s="828"/>
      <c r="Q371" s="828"/>
      <c r="R371" s="828"/>
      <c r="S371" s="828"/>
      <c r="T371" s="828"/>
      <c r="U371" s="828"/>
      <c r="V371" s="828"/>
      <c r="W371" s="828"/>
      <c r="X371" s="828"/>
      <c r="Y371" s="828"/>
      <c r="Z371" s="828"/>
      <c r="AA371" s="828"/>
      <c r="AB371" s="236"/>
      <c r="BJ371" s="2" t="str">
        <f>CONCATENATE(BK371,BL371,BM371,BN371,BO371,BP371)</f>
        <v>The more you emphasize pain relief over resolving specific audience needs, the less your audience tunes in, as indicated by decreasing audience share.</v>
      </c>
      <c r="BK371" s="2" t="s">
        <v>1664</v>
      </c>
      <c r="BZ371" s="207" t="s">
        <v>1340</v>
      </c>
    </row>
    <row r="372" spans="1:80" ht="13.8" customHeight="1">
      <c r="A372" s="233"/>
      <c r="B372" s="830"/>
      <c r="C372" s="831"/>
      <c r="D372" s="831"/>
      <c r="E372" s="831"/>
      <c r="F372" s="831"/>
      <c r="G372" s="831"/>
      <c r="H372" s="831"/>
      <c r="I372" s="831"/>
      <c r="J372" s="831"/>
      <c r="K372" s="831"/>
      <c r="L372" s="831"/>
      <c r="M372" s="832"/>
      <c r="N372" s="236"/>
      <c r="O372" s="233"/>
      <c r="P372" s="828"/>
      <c r="Q372" s="828"/>
      <c r="R372" s="828"/>
      <c r="S372" s="828"/>
      <c r="T372" s="828"/>
      <c r="U372" s="828"/>
      <c r="V372" s="828"/>
      <c r="W372" s="828"/>
      <c r="X372" s="828"/>
      <c r="Y372" s="828"/>
      <c r="Z372" s="828"/>
      <c r="AA372" s="828"/>
      <c r="AB372" s="236"/>
      <c r="BJ372" s="2" t="str">
        <f>CONCATENATE(BK372,BL372,BM372,BN372,BO372,BP372)</f>
        <v>The more you emphasize pain relief over resolving specific voter needs, the less voters will be inspired to vote for you, as indicated by lower voter turnout (and likely loss).</v>
      </c>
      <c r="BK372" s="2" t="s">
        <v>1666</v>
      </c>
      <c r="BZ372" s="207" t="s">
        <v>1680</v>
      </c>
    </row>
    <row r="373" spans="1:80" ht="13.8" customHeight="1" thickBot="1">
      <c r="A373" s="233"/>
      <c r="B373" s="833"/>
      <c r="C373" s="834"/>
      <c r="D373" s="834"/>
      <c r="E373" s="834"/>
      <c r="F373" s="834"/>
      <c r="G373" s="834"/>
      <c r="H373" s="834"/>
      <c r="I373" s="834"/>
      <c r="J373" s="834"/>
      <c r="K373" s="834"/>
      <c r="L373" s="834"/>
      <c r="M373" s="835"/>
      <c r="N373" s="236"/>
      <c r="O373" s="233"/>
      <c r="P373" s="828" t="str">
        <f>BI373</f>
        <v>FIRST SELECT 'THOUGHT LEADER' OR 'POLITICAL LEADER' ROLE</v>
      </c>
      <c r="Q373" s="828"/>
      <c r="R373" s="828"/>
      <c r="S373" s="828"/>
      <c r="T373" s="828"/>
      <c r="U373" s="828"/>
      <c r="V373" s="828"/>
      <c r="W373" s="828"/>
      <c r="X373" s="828"/>
      <c r="Y373" s="828"/>
      <c r="Z373" s="828"/>
      <c r="AA373" s="828"/>
      <c r="AB373" s="236"/>
      <c r="BI373" s="39" t="str">
        <f>IF($C$361=$BZ$245,BJ374,IF($C$361=$BZ$246,BJ375,$BI$355))</f>
        <v>FIRST SELECT 'THOUGHT LEADER' OR 'POLITICAL LEADER' ROLE</v>
      </c>
      <c r="BZ373" s="207" t="s">
        <v>1681</v>
      </c>
    </row>
    <row r="374" spans="1:80" ht="13.8" customHeight="1" thickTop="1">
      <c r="A374" s="233"/>
      <c r="B374" s="234"/>
      <c r="C374" s="234"/>
      <c r="D374" s="234"/>
      <c r="E374" s="234"/>
      <c r="F374" s="234"/>
      <c r="G374" s="234"/>
      <c r="H374" s="234"/>
      <c r="I374" s="234"/>
      <c r="J374" s="234"/>
      <c r="K374" s="234"/>
      <c r="L374" s="234"/>
      <c r="M374" s="234"/>
      <c r="N374" s="236"/>
      <c r="O374" s="233"/>
      <c r="P374" s="828"/>
      <c r="Q374" s="828"/>
      <c r="R374" s="828"/>
      <c r="S374" s="828"/>
      <c r="T374" s="828"/>
      <c r="U374" s="828"/>
      <c r="V374" s="828"/>
      <c r="W374" s="828"/>
      <c r="X374" s="828"/>
      <c r="Y374" s="828"/>
      <c r="Z374" s="828"/>
      <c r="AA374" s="828"/>
      <c r="AB374" s="236"/>
      <c r="BJ374" s="2" t="str">
        <f>CONCATENATE(BK374,BL374,BM374,BN374,BO374,BP374)</f>
        <v>But the more you emphasize resolving specific audience needs over pain relief, the more inspired your audience responses, as indicated by increasing audience share.</v>
      </c>
      <c r="BK374" s="2" t="s">
        <v>1665</v>
      </c>
      <c r="BZ374" s="207" t="s">
        <v>1682</v>
      </c>
    </row>
    <row r="375" spans="1:80" ht="13.8" customHeight="1">
      <c r="A375" s="233"/>
      <c r="B375" s="234"/>
      <c r="C375" s="234"/>
      <c r="D375" s="234"/>
      <c r="E375" s="234"/>
      <c r="F375" s="234"/>
      <c r="G375" s="234"/>
      <c r="H375" s="234"/>
      <c r="I375" s="234"/>
      <c r="J375" s="234"/>
      <c r="K375" s="234"/>
      <c r="L375" s="234"/>
      <c r="M375" s="234"/>
      <c r="N375" s="236"/>
      <c r="O375" s="233"/>
      <c r="P375" s="828"/>
      <c r="Q375" s="828"/>
      <c r="R375" s="828"/>
      <c r="S375" s="828"/>
      <c r="T375" s="828"/>
      <c r="U375" s="828"/>
      <c r="V375" s="828"/>
      <c r="W375" s="828"/>
      <c r="X375" s="828"/>
      <c r="Y375" s="828"/>
      <c r="Z375" s="828"/>
      <c r="AA375" s="828"/>
      <c r="AB375" s="236"/>
      <c r="BJ375" s="2" t="str">
        <f>CONCATENATE(BK375,BL375,BM375,BN375,BO375,BP375)</f>
        <v>But the more you emphasize resolving specific voter needs over pain relief, the more voters will be inspired to vote for you, as indicated by higher voter turnout (and likely win).</v>
      </c>
      <c r="BK375" s="2" t="s">
        <v>1667</v>
      </c>
      <c r="BZ375" s="207" t="s">
        <v>1683</v>
      </c>
    </row>
    <row r="376" spans="1:80" ht="13.8" customHeight="1">
      <c r="A376" s="233"/>
      <c r="B376" s="234"/>
      <c r="C376" s="234"/>
      <c r="D376" s="234"/>
      <c r="E376" s="234"/>
      <c r="F376" s="234"/>
      <c r="G376" s="234"/>
      <c r="H376" s="234"/>
      <c r="I376" s="234"/>
      <c r="J376" s="234"/>
      <c r="K376" s="234"/>
      <c r="L376" s="234"/>
      <c r="M376" s="234"/>
      <c r="N376" s="236"/>
      <c r="O376" s="233"/>
      <c r="P376" s="825" t="s">
        <v>1658</v>
      </c>
      <c r="Q376" s="825"/>
      <c r="R376" s="825"/>
      <c r="S376" s="825"/>
      <c r="T376" s="825"/>
      <c r="U376" s="825"/>
      <c r="V376" s="825"/>
      <c r="W376" s="825"/>
      <c r="X376" s="825"/>
      <c r="Y376" s="825"/>
      <c r="Z376" s="825"/>
      <c r="AA376" s="825"/>
      <c r="AB376" s="236"/>
      <c r="BZ376" s="207" t="s">
        <v>1684</v>
      </c>
    </row>
    <row r="377" spans="1:80" ht="13.8" customHeight="1">
      <c r="A377" s="233"/>
      <c r="B377" s="234"/>
      <c r="C377" s="234"/>
      <c r="D377" s="234"/>
      <c r="E377" s="234"/>
      <c r="F377" s="234"/>
      <c r="G377" s="234"/>
      <c r="H377" s="234"/>
      <c r="I377" s="234"/>
      <c r="J377" s="234"/>
      <c r="K377" s="234"/>
      <c r="L377" s="234"/>
      <c r="M377" s="234"/>
      <c r="N377" s="236"/>
      <c r="O377" s="233"/>
      <c r="P377" s="825"/>
      <c r="Q377" s="825"/>
      <c r="R377" s="825"/>
      <c r="S377" s="825"/>
      <c r="T377" s="825"/>
      <c r="U377" s="825"/>
      <c r="V377" s="825"/>
      <c r="W377" s="825"/>
      <c r="X377" s="825"/>
      <c r="Y377" s="825"/>
      <c r="Z377" s="825"/>
      <c r="AA377" s="825"/>
      <c r="AB377" s="236"/>
      <c r="BI377" s="39" t="str">
        <f>IF(C361="",BJ378,BJ379)</f>
        <v>Psychotherapy runs on the assumption that "the only person you can change is yourself." But taken to its extreme, it inexcusably tolerates toxic relationships. You can change relationships by leveraging your role in that relationship. Love can change the toxic person to either be more responsive to your affected needs, or see the wisdom in you removing yourself from it. Those totally unresponsive to love do not deserve to be in relationship with you. Psychosociotherapy gives you tools to alter power relations instead of adjusting yourself to power relations. Audits is one tool to get you there.</v>
      </c>
      <c r="BZ377" s="207" t="s">
        <v>1751</v>
      </c>
    </row>
    <row r="378" spans="1:80" ht="13.8" customHeight="1">
      <c r="A378" s="233"/>
      <c r="B378" s="234"/>
      <c r="C378" s="234"/>
      <c r="D378" s="234"/>
      <c r="E378" s="234"/>
      <c r="F378" s="234"/>
      <c r="G378" s="234"/>
      <c r="H378" s="234"/>
      <c r="I378" s="234"/>
      <c r="J378" s="234"/>
      <c r="K378" s="234"/>
      <c r="L378" s="234"/>
      <c r="M378" s="234"/>
      <c r="N378" s="236"/>
      <c r="O378" s="233"/>
      <c r="P378" s="825"/>
      <c r="Q378" s="825"/>
      <c r="R378" s="825"/>
      <c r="S378" s="825"/>
      <c r="T378" s="825"/>
      <c r="U378" s="825"/>
      <c r="V378" s="825"/>
      <c r="W378" s="825"/>
      <c r="X378" s="825"/>
      <c r="Y378" s="825"/>
      <c r="Z378" s="825"/>
      <c r="AA378" s="825"/>
      <c r="AB378" s="236"/>
      <c r="BJ378" s="2" t="s">
        <v>1696</v>
      </c>
      <c r="BW378" s="49"/>
      <c r="BX378" s="49" t="s">
        <v>3</v>
      </c>
    </row>
    <row r="379" spans="1:80" ht="13.8" customHeight="1">
      <c r="A379" s="233"/>
      <c r="B379" s="234"/>
      <c r="C379" s="234"/>
      <c r="D379" s="234"/>
      <c r="E379" s="234"/>
      <c r="F379" s="234"/>
      <c r="G379" s="234"/>
      <c r="H379" s="234"/>
      <c r="I379" s="234"/>
      <c r="J379" s="234"/>
      <c r="K379" s="234"/>
      <c r="L379" s="234"/>
      <c r="M379" s="234"/>
      <c r="N379" s="236"/>
      <c r="O379" s="233"/>
      <c r="P379" s="825"/>
      <c r="Q379" s="825"/>
      <c r="R379" s="825"/>
      <c r="S379" s="825"/>
      <c r="T379" s="825"/>
      <c r="U379" s="825"/>
      <c r="V379" s="825"/>
      <c r="W379" s="825"/>
      <c r="X379" s="825"/>
      <c r="Y379" s="825"/>
      <c r="Z379" s="825"/>
      <c r="AA379" s="825"/>
      <c r="AB379" s="236"/>
      <c r="BJ379" s="2" t="str">
        <f>CONCATENATE(BK379,C361,BM379)</f>
        <v>"Sounds like we're threatening painful reaction if the  fails to respond to us with something of value. Isn't this extortion?" you may well wonder. If the leader already coerces benefit from you from a position of greater resources, then anankelogy calls this "structural exaction." Which is legally privileged forms of coercively obtained benefits from others against their best interests. Extortion, by contrast, is legally defined as obtaining benefit through coersion in ways explicitly forbidden by statute. Anankelogy covers this problem beyond the scope of arbitrary law. Audits can reveal its hidden yet toxic impacts.</v>
      </c>
      <c r="BK379" s="2" t="s">
        <v>1697</v>
      </c>
      <c r="BM379" s="2" t="s">
        <v>1698</v>
      </c>
      <c r="BW379" s="49"/>
      <c r="BX379" s="49" t="s">
        <v>3</v>
      </c>
    </row>
    <row r="380" spans="1:80" ht="13.8" customHeight="1">
      <c r="A380" s="233"/>
      <c r="B380" s="234"/>
      <c r="C380" s="234"/>
      <c r="D380" s="234"/>
      <c r="E380" s="234"/>
      <c r="F380" s="234"/>
      <c r="G380" s="234"/>
      <c r="H380" s="234"/>
      <c r="I380" s="234"/>
      <c r="J380" s="234"/>
      <c r="K380" s="234"/>
      <c r="L380" s="234"/>
      <c r="M380" s="234"/>
      <c r="N380" s="236"/>
      <c r="O380" s="233"/>
      <c r="P380" s="825"/>
      <c r="Q380" s="825"/>
      <c r="R380" s="825"/>
      <c r="S380" s="825"/>
      <c r="T380" s="825"/>
      <c r="U380" s="825"/>
      <c r="V380" s="825"/>
      <c r="W380" s="825"/>
      <c r="X380" s="825"/>
      <c r="Y380" s="825"/>
      <c r="Z380" s="825"/>
      <c r="AA380" s="825"/>
      <c r="AB380" s="236"/>
    </row>
    <row r="381" spans="1:80">
      <c r="A381" s="233"/>
      <c r="B381" s="234"/>
      <c r="C381" s="234"/>
      <c r="D381" s="234"/>
      <c r="E381" s="234"/>
      <c r="F381" s="234"/>
      <c r="G381" s="234"/>
      <c r="H381" s="234"/>
      <c r="I381" s="234"/>
      <c r="J381" s="234"/>
      <c r="K381" s="234"/>
      <c r="L381" s="234"/>
      <c r="M381" s="234"/>
      <c r="N381" s="236"/>
      <c r="O381" s="233"/>
      <c r="P381" s="234"/>
      <c r="Q381" s="234"/>
      <c r="R381" s="234"/>
      <c r="S381" s="234"/>
      <c r="T381" s="234"/>
      <c r="U381" s="234"/>
      <c r="V381" s="234"/>
      <c r="W381" s="234"/>
      <c r="X381" s="234"/>
      <c r="Y381" s="234"/>
      <c r="Z381" s="234"/>
      <c r="AA381" s="234"/>
      <c r="AB381" s="236"/>
    </row>
    <row r="382" spans="1:80" ht="15.6">
      <c r="A382" s="233"/>
      <c r="B382" s="234"/>
      <c r="C382" s="234"/>
      <c r="D382" s="234"/>
      <c r="E382" s="234"/>
      <c r="F382" s="234"/>
      <c r="G382" s="234"/>
      <c r="H382" s="234"/>
      <c r="I382" s="234"/>
      <c r="J382" s="234"/>
      <c r="K382" s="234"/>
      <c r="L382" s="234"/>
      <c r="M382" s="234"/>
      <c r="N382" s="236"/>
      <c r="O382" s="233"/>
      <c r="P382" s="414" t="s">
        <v>1673</v>
      </c>
      <c r="Q382" s="234"/>
      <c r="R382" s="234"/>
      <c r="S382" s="234"/>
      <c r="T382" s="234"/>
      <c r="U382" s="234"/>
      <c r="V382" s="234"/>
      <c r="W382" s="234"/>
      <c r="X382" s="234"/>
      <c r="Y382" s="234"/>
      <c r="Z382" s="234"/>
      <c r="AA382" s="234"/>
      <c r="AB382" s="236"/>
    </row>
    <row r="383" spans="1:80">
      <c r="A383" s="233"/>
      <c r="B383" s="234"/>
      <c r="C383" s="234"/>
      <c r="D383" s="234"/>
      <c r="E383" s="234"/>
      <c r="F383" s="234"/>
      <c r="G383" s="234"/>
      <c r="H383" s="234"/>
      <c r="I383" s="234"/>
      <c r="J383" s="234"/>
      <c r="K383" s="234"/>
      <c r="L383" s="234"/>
      <c r="M383" s="234"/>
      <c r="N383" s="236"/>
      <c r="O383" s="233"/>
      <c r="P383" s="234"/>
      <c r="Q383" s="234"/>
      <c r="R383" s="234"/>
      <c r="S383" s="234"/>
      <c r="T383" s="234"/>
      <c r="U383" s="234"/>
      <c r="V383" s="234"/>
      <c r="W383" s="234"/>
      <c r="X383" s="234"/>
      <c r="Y383" s="234"/>
      <c r="Z383" s="234"/>
      <c r="AA383" s="234"/>
      <c r="AB383" s="236"/>
    </row>
    <row r="384" spans="1:80" ht="4.95" customHeight="1">
      <c r="A384" s="237"/>
      <c r="B384" s="238"/>
      <c r="C384" s="238"/>
      <c r="D384" s="238"/>
      <c r="E384" s="238"/>
      <c r="F384" s="238"/>
      <c r="G384" s="238"/>
      <c r="H384" s="238"/>
      <c r="I384" s="238"/>
      <c r="J384" s="238"/>
      <c r="K384" s="238"/>
      <c r="L384" s="238"/>
      <c r="M384" s="238"/>
      <c r="N384" s="239"/>
      <c r="O384" s="237"/>
      <c r="P384" s="238"/>
      <c r="Q384" s="238"/>
      <c r="R384" s="238"/>
      <c r="S384" s="238"/>
      <c r="T384" s="238"/>
      <c r="U384" s="238"/>
      <c r="V384" s="238"/>
      <c r="W384" s="238"/>
      <c r="X384" s="238"/>
      <c r="Y384" s="238"/>
      <c r="Z384" s="238"/>
      <c r="AA384" s="238"/>
      <c r="AB384" s="239"/>
    </row>
    <row r="385" spans="1:70" ht="30" customHeight="1">
      <c r="A385" s="281" t="s">
        <v>1158</v>
      </c>
      <c r="B385" s="852" t="s">
        <v>1244</v>
      </c>
      <c r="C385" s="852"/>
      <c r="D385" s="852"/>
      <c r="E385" s="852"/>
      <c r="F385" s="852"/>
      <c r="G385" s="852"/>
      <c r="H385" s="852"/>
      <c r="I385" s="852"/>
      <c r="J385" s="852"/>
      <c r="K385" s="852"/>
      <c r="L385" s="852"/>
      <c r="M385" s="232"/>
      <c r="N385" s="283"/>
      <c r="O385" s="281"/>
      <c r="P385" s="852" t="s">
        <v>1392</v>
      </c>
      <c r="Q385" s="852"/>
      <c r="R385" s="852"/>
      <c r="S385" s="852"/>
      <c r="T385" s="852"/>
      <c r="U385" s="852"/>
      <c r="V385" s="852"/>
      <c r="W385" s="852"/>
      <c r="X385" s="852"/>
      <c r="Y385" s="232"/>
      <c r="Z385" s="232"/>
      <c r="AA385" s="232"/>
      <c r="AB385" s="283" t="s">
        <v>1159</v>
      </c>
    </row>
    <row r="386" spans="1:70" ht="25.8">
      <c r="A386" s="233"/>
      <c r="B386" s="234"/>
      <c r="C386" s="234"/>
      <c r="D386" s="234"/>
      <c r="E386" s="234"/>
      <c r="F386" s="234"/>
      <c r="G386" s="234"/>
      <c r="H386" s="234"/>
      <c r="I386" s="234"/>
      <c r="J386" s="234"/>
      <c r="K386" s="234"/>
      <c r="L386" s="234"/>
      <c r="M386" s="234"/>
      <c r="N386" s="235"/>
      <c r="O386" s="233"/>
      <c r="P386" s="829" t="s">
        <v>1641</v>
      </c>
      <c r="Q386" s="829"/>
      <c r="R386" s="829"/>
      <c r="S386" s="829"/>
      <c r="T386" s="829"/>
      <c r="U386" s="829"/>
      <c r="V386" s="829"/>
      <c r="W386" s="829"/>
      <c r="X386" s="829"/>
      <c r="Y386" s="829"/>
      <c r="Z386" s="829"/>
      <c r="AA386" s="829"/>
      <c r="AB386" s="235"/>
    </row>
    <row r="387" spans="1:70" ht="18" customHeight="1">
      <c r="A387" s="233"/>
      <c r="B387" s="234"/>
      <c r="C387" s="234"/>
      <c r="D387" s="234"/>
      <c r="E387" s="234"/>
      <c r="F387" s="234"/>
      <c r="G387" s="234"/>
      <c r="H387" s="234"/>
      <c r="I387" s="234"/>
      <c r="J387" s="234"/>
      <c r="K387" s="234"/>
      <c r="L387" s="234"/>
      <c r="M387" s="234"/>
      <c r="N387" s="235"/>
      <c r="O387" s="233"/>
      <c r="P387" s="849" t="s">
        <v>1690</v>
      </c>
      <c r="Q387" s="850"/>
      <c r="R387" s="850"/>
      <c r="S387" s="850"/>
      <c r="T387" s="850"/>
      <c r="U387" s="850"/>
      <c r="V387" s="850"/>
      <c r="W387" s="850"/>
      <c r="X387" s="850"/>
      <c r="Y387" s="850"/>
      <c r="Z387" s="850"/>
      <c r="AA387" s="850"/>
      <c r="AB387" s="235"/>
    </row>
    <row r="388" spans="1:70" ht="18" customHeight="1">
      <c r="A388" s="233"/>
      <c r="B388" s="234"/>
      <c r="C388" s="234"/>
      <c r="D388" s="234"/>
      <c r="E388" s="234"/>
      <c r="F388" s="234"/>
      <c r="G388" s="234"/>
      <c r="H388" s="234"/>
      <c r="I388" s="234"/>
      <c r="J388" s="234"/>
      <c r="K388" s="234"/>
      <c r="L388" s="234"/>
      <c r="M388" s="234"/>
      <c r="N388" s="235"/>
      <c r="O388" s="233"/>
      <c r="P388" s="850"/>
      <c r="Q388" s="850"/>
      <c r="R388" s="850"/>
      <c r="S388" s="850"/>
      <c r="T388" s="850"/>
      <c r="U388" s="850"/>
      <c r="V388" s="850"/>
      <c r="W388" s="850"/>
      <c r="X388" s="850"/>
      <c r="Y388" s="850"/>
      <c r="Z388" s="850"/>
      <c r="AA388" s="850"/>
      <c r="AB388" s="235"/>
    </row>
    <row r="389" spans="1:70" ht="18" customHeight="1">
      <c r="A389" s="233"/>
      <c r="B389" s="234"/>
      <c r="C389" s="234"/>
      <c r="D389" s="234"/>
      <c r="E389" s="234"/>
      <c r="F389" s="234"/>
      <c r="G389" s="234"/>
      <c r="H389" s="234"/>
      <c r="I389" s="234"/>
      <c r="J389" s="234"/>
      <c r="K389" s="234"/>
      <c r="L389" s="234"/>
      <c r="M389" s="234"/>
      <c r="N389" s="235"/>
      <c r="O389" s="233"/>
      <c r="P389" s="850"/>
      <c r="Q389" s="850"/>
      <c r="R389" s="850"/>
      <c r="S389" s="850"/>
      <c r="T389" s="850"/>
      <c r="U389" s="850"/>
      <c r="V389" s="850"/>
      <c r="W389" s="850"/>
      <c r="X389" s="850"/>
      <c r="Y389" s="850"/>
      <c r="Z389" s="850"/>
      <c r="AA389" s="850"/>
      <c r="AB389" s="235"/>
    </row>
    <row r="390" spans="1:70" ht="18" customHeight="1">
      <c r="A390" s="233"/>
      <c r="B390" s="234"/>
      <c r="C390" s="234"/>
      <c r="D390" s="234"/>
      <c r="E390" s="234"/>
      <c r="F390" s="234"/>
      <c r="G390" s="234"/>
      <c r="H390" s="234"/>
      <c r="I390" s="234"/>
      <c r="J390" s="234"/>
      <c r="K390" s="234"/>
      <c r="L390" s="234"/>
      <c r="M390" s="234"/>
      <c r="N390" s="235"/>
      <c r="O390" s="233"/>
      <c r="P390" s="844" t="s">
        <v>1691</v>
      </c>
      <c r="Q390" s="851"/>
      <c r="R390" s="851"/>
      <c r="S390" s="851"/>
      <c r="T390" s="851"/>
      <c r="U390" s="851"/>
      <c r="V390" s="851"/>
      <c r="W390" s="851"/>
      <c r="X390" s="851"/>
      <c r="Y390" s="851"/>
      <c r="Z390" s="851"/>
      <c r="AA390" s="851"/>
      <c r="AB390" s="235"/>
    </row>
    <row r="391" spans="1:70" ht="18" customHeight="1">
      <c r="A391" s="233"/>
      <c r="B391" s="234"/>
      <c r="C391" s="234"/>
      <c r="D391" s="234"/>
      <c r="E391" s="234"/>
      <c r="F391" s="234"/>
      <c r="G391" s="234"/>
      <c r="H391" s="234"/>
      <c r="I391" s="234"/>
      <c r="J391" s="234"/>
      <c r="K391" s="234"/>
      <c r="L391" s="234"/>
      <c r="M391" s="234"/>
      <c r="N391" s="235"/>
      <c r="O391" s="233"/>
      <c r="P391" s="851"/>
      <c r="Q391" s="851"/>
      <c r="R391" s="851"/>
      <c r="S391" s="851"/>
      <c r="T391" s="851"/>
      <c r="U391" s="851"/>
      <c r="V391" s="851"/>
      <c r="W391" s="851"/>
      <c r="X391" s="851"/>
      <c r="Y391" s="851"/>
      <c r="Z391" s="851"/>
      <c r="AA391" s="851"/>
      <c r="AB391" s="235"/>
    </row>
    <row r="392" spans="1:70" ht="18" customHeight="1">
      <c r="A392" s="233"/>
      <c r="B392" s="234"/>
      <c r="C392" s="234"/>
      <c r="D392" s="234"/>
      <c r="E392" s="234"/>
      <c r="F392" s="234"/>
      <c r="G392" s="234"/>
      <c r="H392" s="234"/>
      <c r="I392" s="234"/>
      <c r="J392" s="234"/>
      <c r="K392" s="234"/>
      <c r="L392" s="234"/>
      <c r="M392" s="234"/>
      <c r="N392" s="235"/>
      <c r="O392" s="233"/>
      <c r="P392" s="851"/>
      <c r="Q392" s="851"/>
      <c r="R392" s="851"/>
      <c r="S392" s="851"/>
      <c r="T392" s="851"/>
      <c r="U392" s="851"/>
      <c r="V392" s="851"/>
      <c r="W392" s="851"/>
      <c r="X392" s="851"/>
      <c r="Y392" s="851"/>
      <c r="Z392" s="851"/>
      <c r="AA392" s="851"/>
      <c r="AB392" s="235"/>
    </row>
    <row r="393" spans="1:70" ht="18" customHeight="1">
      <c r="A393" s="233"/>
      <c r="B393" s="234"/>
      <c r="C393" s="234"/>
      <c r="D393" s="234"/>
      <c r="E393" s="234"/>
      <c r="F393" s="234"/>
      <c r="G393" s="234"/>
      <c r="H393" s="234"/>
      <c r="I393" s="234"/>
      <c r="J393" s="234"/>
      <c r="K393" s="234"/>
      <c r="L393" s="234"/>
      <c r="M393" s="234"/>
      <c r="N393" s="235"/>
      <c r="O393" s="233"/>
      <c r="P393" s="419" t="s">
        <v>1692</v>
      </c>
      <c r="Q393" s="421"/>
      <c r="R393" s="421"/>
      <c r="S393" s="421"/>
      <c r="T393" s="421"/>
      <c r="U393" s="421"/>
      <c r="V393" s="421"/>
      <c r="W393" s="421"/>
      <c r="X393" s="421"/>
      <c r="Y393" s="421"/>
      <c r="Z393" s="421"/>
      <c r="AA393" s="421"/>
      <c r="AB393" s="235"/>
    </row>
    <row r="394" spans="1:70" ht="18" customHeight="1">
      <c r="A394" s="233"/>
      <c r="B394" s="234"/>
      <c r="C394" s="234"/>
      <c r="D394" s="234"/>
      <c r="E394" s="234"/>
      <c r="F394" s="234"/>
      <c r="G394" s="234"/>
      <c r="H394" s="234"/>
      <c r="I394" s="234"/>
      <c r="J394" s="234"/>
      <c r="K394" s="234"/>
      <c r="L394" s="234"/>
      <c r="M394" s="234"/>
      <c r="N394" s="235"/>
      <c r="O394" s="233"/>
      <c r="P394" s="844" t="str">
        <f>BI394</f>
        <v xml:space="preserve">Is it not self-evident that authority is only as legitimate as its accountability to the needs it serves? The more those subjected to coercion dispose themselves to suffer it, the more authorities become blindly accustomed to their toxic impacts. Where authorities manipulate the “consent of the governed” to serve its own ends, at the expense of the governed, the standard now raises to the more objective measurable accountability of impacted needs. </v>
      </c>
      <c r="Q394" s="844"/>
      <c r="R394" s="844"/>
      <c r="S394" s="844"/>
      <c r="T394" s="844"/>
      <c r="U394" s="844"/>
      <c r="V394" s="844"/>
      <c r="W394" s="844"/>
      <c r="X394" s="844"/>
      <c r="Y394" s="844"/>
      <c r="Z394" s="844"/>
      <c r="AA394" s="844"/>
      <c r="AB394" s="235"/>
      <c r="BI394" s="39" t="str">
        <f>CONCATENATE(BJ395,BK396,BL396,BM396,BN396,BO396,BP396,)</f>
        <v xml:space="preserve">Is it not self-evident that authority is only as legitimate as its accountability to the needs it serves? The more those subjected to coercion dispose themselves to suffer it, the more authorities become blindly accustomed to their toxic impacts. Where authorities manipulate the “consent of the governed” to serve its own ends, at the expense of the governed, the standard now raises to the more objective measurable accountability of impacted needs. </v>
      </c>
    </row>
    <row r="395" spans="1:70" ht="18" customHeight="1">
      <c r="A395" s="233"/>
      <c r="B395" s="234"/>
      <c r="C395" s="234"/>
      <c r="D395" s="234"/>
      <c r="E395" s="234"/>
      <c r="F395" s="234"/>
      <c r="G395" s="234"/>
      <c r="H395" s="234"/>
      <c r="I395" s="234"/>
      <c r="J395" s="234"/>
      <c r="K395" s="234"/>
      <c r="L395" s="234"/>
      <c r="M395" s="234"/>
      <c r="N395" s="235"/>
      <c r="O395" s="233"/>
      <c r="P395" s="844"/>
      <c r="Q395" s="844"/>
      <c r="R395" s="844"/>
      <c r="S395" s="844"/>
      <c r="T395" s="844"/>
      <c r="U395" s="844"/>
      <c r="V395" s="844"/>
      <c r="W395" s="844"/>
      <c r="X395" s="844"/>
      <c r="Y395" s="844"/>
      <c r="Z395" s="844"/>
      <c r="AA395" s="844"/>
      <c r="AB395" s="235"/>
      <c r="BJ395" s="2" t="s">
        <v>1693</v>
      </c>
      <c r="BK395" s="2" t="str">
        <f>F400</f>
        <v>Leadership standard challenge</v>
      </c>
    </row>
    <row r="396" spans="1:70" ht="18" customHeight="1">
      <c r="A396" s="233"/>
      <c r="B396" s="234"/>
      <c r="C396" s="234"/>
      <c r="D396" s="234"/>
      <c r="E396" s="234"/>
      <c r="F396" s="234"/>
      <c r="G396" s="234"/>
      <c r="H396" s="234"/>
      <c r="I396" s="234"/>
      <c r="J396" s="234"/>
      <c r="K396" s="234"/>
      <c r="L396" s="234"/>
      <c r="M396" s="234"/>
      <c r="N396" s="235"/>
      <c r="O396" s="233"/>
      <c r="P396" s="844"/>
      <c r="Q396" s="844"/>
      <c r="R396" s="844"/>
      <c r="S396" s="844"/>
      <c r="T396" s="844"/>
      <c r="U396" s="844"/>
      <c r="V396" s="844"/>
      <c r="W396" s="844"/>
      <c r="X396" s="844"/>
      <c r="Y396" s="844"/>
      <c r="Z396" s="844"/>
      <c r="AA396" s="844"/>
      <c r="AB396" s="235"/>
    </row>
    <row r="397" spans="1:70" ht="18" customHeight="1">
      <c r="A397" s="233"/>
      <c r="B397" s="234"/>
      <c r="C397" s="234"/>
      <c r="D397" s="234"/>
      <c r="E397" s="234"/>
      <c r="F397" s="234"/>
      <c r="G397" s="234"/>
      <c r="H397" s="234"/>
      <c r="I397" s="234"/>
      <c r="J397" s="234"/>
      <c r="K397" s="234"/>
      <c r="L397" s="234"/>
      <c r="M397" s="234"/>
      <c r="N397" s="235"/>
      <c r="O397" s="233"/>
      <c r="P397" s="844"/>
      <c r="Q397" s="844"/>
      <c r="R397" s="844"/>
      <c r="S397" s="844"/>
      <c r="T397" s="844"/>
      <c r="U397" s="844"/>
      <c r="V397" s="844"/>
      <c r="W397" s="844"/>
      <c r="X397" s="844"/>
      <c r="Y397" s="844"/>
      <c r="Z397" s="844"/>
      <c r="AA397" s="844"/>
      <c r="AB397" s="235"/>
      <c r="BJ397" s="2" t="s">
        <v>1725</v>
      </c>
    </row>
    <row r="398" spans="1:70" ht="18" customHeight="1">
      <c r="A398" s="233"/>
      <c r="B398" s="234"/>
      <c r="C398" s="234"/>
      <c r="D398" s="234"/>
      <c r="E398" s="234"/>
      <c r="F398" s="234"/>
      <c r="G398" s="234"/>
      <c r="H398" s="234"/>
      <c r="I398" s="234"/>
      <c r="J398" s="234"/>
      <c r="K398" s="234"/>
      <c r="L398" s="234"/>
      <c r="M398" s="234"/>
      <c r="N398" s="235"/>
      <c r="O398" s="233"/>
      <c r="P398" s="843" t="str">
        <f>BI398</f>
        <v>FIRST SELECT A 'LEADERSHIP STANDARD CHALLENGE'</v>
      </c>
      <c r="Q398" s="843"/>
      <c r="R398" s="843"/>
      <c r="S398" s="843"/>
      <c r="T398" s="843"/>
      <c r="U398" s="843"/>
      <c r="V398" s="843"/>
      <c r="W398" s="843"/>
      <c r="X398" s="843"/>
      <c r="Y398" s="843"/>
      <c r="Z398" s="843"/>
      <c r="AA398" s="843"/>
      <c r="AB398" s="236"/>
      <c r="BI398" s="39" t="str">
        <f>IF($F$401=$BZ$372,BJ399,IF($F$401=$BZ$373,BK399,IF($F$401=$BZ$374,BL399,IF($F$401=$BZ$375,BM399,IF($F$401=$BZ$376,BN399,IF($F$401=$BZ$377,BO399,IF($F$401="",BR399)))))))</f>
        <v>FIRST SELECT A 'LEADERSHIP STANDARD CHALLENGE'</v>
      </c>
    </row>
    <row r="399" spans="1:70" ht="18" customHeight="1">
      <c r="A399" s="233"/>
      <c r="B399" s="234"/>
      <c r="C399" s="234"/>
      <c r="D399" s="234"/>
      <c r="E399" s="234"/>
      <c r="F399" s="234"/>
      <c r="G399" s="234"/>
      <c r="H399" s="234"/>
      <c r="I399" s="234"/>
      <c r="J399" s="234"/>
      <c r="K399" s="234"/>
      <c r="L399" s="234"/>
      <c r="M399" s="234"/>
      <c r="N399" s="235"/>
      <c r="O399" s="233"/>
      <c r="P399" s="843"/>
      <c r="Q399" s="843"/>
      <c r="R399" s="843"/>
      <c r="S399" s="843"/>
      <c r="T399" s="843"/>
      <c r="U399" s="843"/>
      <c r="V399" s="843"/>
      <c r="W399" s="843"/>
      <c r="X399" s="843"/>
      <c r="Y399" s="843"/>
      <c r="Z399" s="843"/>
      <c r="AA399" s="843"/>
      <c r="AB399" s="236"/>
      <c r="BJ399" s="48" t="s">
        <v>1723</v>
      </c>
      <c r="BK399" s="48" t="s">
        <v>1710</v>
      </c>
      <c r="BL399" s="2" t="s">
        <v>1711</v>
      </c>
      <c r="BM399" s="2" t="s">
        <v>1715</v>
      </c>
      <c r="BN399" s="2" t="s">
        <v>1717</v>
      </c>
      <c r="BO399" s="2" t="s">
        <v>1753</v>
      </c>
      <c r="BP399" s="49" t="s">
        <v>3</v>
      </c>
      <c r="BR399" s="2" t="str">
        <f>BJ$397</f>
        <v>FIRST SELECT A 'LEADERSHIP STANDARD CHALLENGE'</v>
      </c>
    </row>
    <row r="400" spans="1:70" ht="18" customHeight="1" thickBot="1">
      <c r="A400" s="233"/>
      <c r="B400" s="418" t="s">
        <v>1685</v>
      </c>
      <c r="C400" s="413"/>
      <c r="D400" s="413"/>
      <c r="E400" s="413"/>
      <c r="F400" s="418" t="str">
        <f>IF(B401=BZ365,CB365,IF(B401=BZ366,CB366,IF(B401=BZ367,CB367,IF(B401=BZ368,CB368,IF(B401=BZ369,CB369,IF(B401=BZ370,CB370,"Leadership standard challenge"))))))</f>
        <v>Leadership standard challenge</v>
      </c>
      <c r="G400" s="413"/>
      <c r="H400" s="413"/>
      <c r="I400" s="413"/>
      <c r="J400" s="413"/>
      <c r="K400" s="413"/>
      <c r="L400" s="413"/>
      <c r="M400" s="413"/>
      <c r="N400" s="235"/>
      <c r="O400" s="233"/>
      <c r="P400" s="843"/>
      <c r="Q400" s="843"/>
      <c r="R400" s="843"/>
      <c r="S400" s="843"/>
      <c r="T400" s="843"/>
      <c r="U400" s="843"/>
      <c r="V400" s="843"/>
      <c r="W400" s="843"/>
      <c r="X400" s="843"/>
      <c r="Y400" s="843"/>
      <c r="Z400" s="843"/>
      <c r="AA400" s="843"/>
      <c r="AB400" s="236"/>
    </row>
    <row r="401" spans="1:70" ht="18" customHeight="1" thickBot="1">
      <c r="A401" s="233"/>
      <c r="B401" s="846"/>
      <c r="C401" s="847"/>
      <c r="D401" s="848"/>
      <c r="E401" s="234"/>
      <c r="F401" s="846"/>
      <c r="G401" s="847"/>
      <c r="H401" s="847"/>
      <c r="I401" s="847"/>
      <c r="J401" s="847"/>
      <c r="K401" s="847"/>
      <c r="L401" s="847"/>
      <c r="M401" s="848"/>
      <c r="N401" s="235"/>
      <c r="O401" s="233"/>
      <c r="P401" s="843" t="str">
        <f t="shared" ref="P401" si="5">BI401</f>
        <v>FIRST SELECT A 'LEADERSHIP STANDARD CHALLENGE'</v>
      </c>
      <c r="Q401" s="843"/>
      <c r="R401" s="843"/>
      <c r="S401" s="843"/>
      <c r="T401" s="843"/>
      <c r="U401" s="843"/>
      <c r="V401" s="843"/>
      <c r="W401" s="843"/>
      <c r="X401" s="843"/>
      <c r="Y401" s="843"/>
      <c r="Z401" s="843"/>
      <c r="AA401" s="843"/>
      <c r="AB401" s="236"/>
      <c r="BI401" s="39" t="str">
        <f>IF($F$401=$BZ$372,BJ402,IF($F$401=$BZ$373,BK402,IF($F$401=$BZ$374,BL402,IF($F$401=$BZ$375,BM402,IF($F$401=$BZ$376,BN402,IF($F$401=$BZ$377,BO402,IF($F$401="",BR402)))))))</f>
        <v>FIRST SELECT A 'LEADERSHIP STANDARD CHALLENGE'</v>
      </c>
    </row>
    <row r="402" spans="1:70" ht="18" customHeight="1">
      <c r="A402" s="233"/>
      <c r="B402" s="234"/>
      <c r="C402" s="234"/>
      <c r="D402" s="234"/>
      <c r="E402" s="234"/>
      <c r="F402" s="234"/>
      <c r="G402" s="234"/>
      <c r="H402" s="234"/>
      <c r="I402" s="234"/>
      <c r="J402" s="234"/>
      <c r="K402" s="234"/>
      <c r="L402" s="234"/>
      <c r="M402" s="234"/>
      <c r="N402" s="235"/>
      <c r="O402" s="233"/>
      <c r="P402" s="843"/>
      <c r="Q402" s="843"/>
      <c r="R402" s="843"/>
      <c r="S402" s="843"/>
      <c r="T402" s="843"/>
      <c r="U402" s="843"/>
      <c r="V402" s="843"/>
      <c r="W402" s="843"/>
      <c r="X402" s="843"/>
      <c r="Y402" s="843"/>
      <c r="Z402" s="843"/>
      <c r="AA402" s="843"/>
      <c r="AB402" s="236"/>
      <c r="BJ402" s="48" t="s">
        <v>1706</v>
      </c>
      <c r="BK402" s="48" t="s">
        <v>1707</v>
      </c>
      <c r="BL402" s="2" t="s">
        <v>1712</v>
      </c>
      <c r="BM402" s="48" t="s">
        <v>1716</v>
      </c>
      <c r="BN402" s="2" t="s">
        <v>1718</v>
      </c>
      <c r="BO402" s="2" t="s">
        <v>1756</v>
      </c>
      <c r="BP402" s="49" t="s">
        <v>3</v>
      </c>
      <c r="BR402" s="2" t="str">
        <f t="shared" ref="BR402:BR408" si="6">BJ$397</f>
        <v>FIRST SELECT A 'LEADERSHIP STANDARD CHALLENGE'</v>
      </c>
    </row>
    <row r="403" spans="1:70" ht="18" customHeight="1">
      <c r="A403" s="233"/>
      <c r="B403" s="234"/>
      <c r="C403" s="234"/>
      <c r="D403" s="234"/>
      <c r="E403" s="234"/>
      <c r="F403" s="234"/>
      <c r="G403" s="234"/>
      <c r="H403" s="234"/>
      <c r="I403" s="234"/>
      <c r="J403" s="234"/>
      <c r="K403" s="234"/>
      <c r="L403" s="234"/>
      <c r="M403" s="234"/>
      <c r="N403" s="235"/>
      <c r="O403" s="233"/>
      <c r="P403" s="843"/>
      <c r="Q403" s="843"/>
      <c r="R403" s="843"/>
      <c r="S403" s="843"/>
      <c r="T403" s="843"/>
      <c r="U403" s="843"/>
      <c r="V403" s="843"/>
      <c r="W403" s="843"/>
      <c r="X403" s="843"/>
      <c r="Y403" s="843"/>
      <c r="Z403" s="843"/>
      <c r="AA403" s="843"/>
      <c r="AB403" s="236"/>
    </row>
    <row r="404" spans="1:70" ht="18" customHeight="1">
      <c r="A404" s="233"/>
      <c r="B404" s="234"/>
      <c r="C404" s="234"/>
      <c r="D404" s="234"/>
      <c r="E404" s="234"/>
      <c r="F404" s="234"/>
      <c r="G404" s="234"/>
      <c r="H404" s="234"/>
      <c r="I404" s="234"/>
      <c r="J404" s="234"/>
      <c r="K404" s="234"/>
      <c r="L404" s="234"/>
      <c r="M404" s="234"/>
      <c r="N404" s="235"/>
      <c r="O404" s="233"/>
      <c r="P404" s="843" t="str">
        <f t="shared" ref="P404" si="7">BI404</f>
        <v>FIRST SELECT A 'LEADERSHIP STANDARD CHALLENGE'</v>
      </c>
      <c r="Q404" s="843"/>
      <c r="R404" s="843"/>
      <c r="S404" s="843"/>
      <c r="T404" s="843"/>
      <c r="U404" s="843"/>
      <c r="V404" s="843"/>
      <c r="W404" s="843"/>
      <c r="X404" s="843"/>
      <c r="Y404" s="843"/>
      <c r="Z404" s="843"/>
      <c r="AA404" s="843"/>
      <c r="AB404" s="236"/>
      <c r="BI404" s="39" t="str">
        <f>IF($F$401=$BZ$372,BJ405,IF($F$401=$BZ$373,BK405,IF($F$401=$BZ$374,BL405,IF($F$401=$BZ$375,BM405,IF($F$401=$BZ$376,BN405,IF($F$401=$BZ$377,BO405,IF($F$401="",BR405)))))))</f>
        <v>FIRST SELECT A 'LEADERSHIP STANDARD CHALLENGE'</v>
      </c>
    </row>
    <row r="405" spans="1:70" ht="18" customHeight="1">
      <c r="A405" s="233"/>
      <c r="B405" s="234"/>
      <c r="C405" s="234"/>
      <c r="D405" s="234"/>
      <c r="E405" s="234"/>
      <c r="F405" s="234"/>
      <c r="G405" s="234"/>
      <c r="H405" s="234"/>
      <c r="I405" s="234"/>
      <c r="J405" s="234"/>
      <c r="K405" s="234"/>
      <c r="L405" s="234"/>
      <c r="M405" s="234"/>
      <c r="N405" s="235"/>
      <c r="O405" s="233"/>
      <c r="P405" s="843"/>
      <c r="Q405" s="843"/>
      <c r="R405" s="843"/>
      <c r="S405" s="843"/>
      <c r="T405" s="843"/>
      <c r="U405" s="843"/>
      <c r="V405" s="843"/>
      <c r="W405" s="843"/>
      <c r="X405" s="843"/>
      <c r="Y405" s="843"/>
      <c r="Z405" s="843"/>
      <c r="AA405" s="843"/>
      <c r="AB405" s="236"/>
      <c r="BJ405" s="2" t="s">
        <v>1721</v>
      </c>
      <c r="BK405" s="48" t="s">
        <v>1709</v>
      </c>
      <c r="BL405" s="2" t="s">
        <v>1713</v>
      </c>
      <c r="BM405" s="48" t="s">
        <v>1752</v>
      </c>
      <c r="BN405" s="2" t="s">
        <v>1719</v>
      </c>
      <c r="BO405" s="2" t="s">
        <v>1754</v>
      </c>
      <c r="BP405" s="49" t="s">
        <v>3</v>
      </c>
      <c r="BR405" s="2" t="str">
        <f t="shared" ref="BR405:BR408" si="8">BJ$397</f>
        <v>FIRST SELECT A 'LEADERSHIP STANDARD CHALLENGE'</v>
      </c>
    </row>
    <row r="406" spans="1:70" ht="18" customHeight="1">
      <c r="A406" s="233"/>
      <c r="B406" s="234"/>
      <c r="C406" s="234"/>
      <c r="D406" s="234"/>
      <c r="E406" s="234"/>
      <c r="F406" s="234"/>
      <c r="G406" s="234"/>
      <c r="H406" s="234"/>
      <c r="I406" s="234"/>
      <c r="J406" s="234"/>
      <c r="K406" s="234"/>
      <c r="L406" s="234"/>
      <c r="M406" s="234"/>
      <c r="N406" s="235"/>
      <c r="O406" s="233"/>
      <c r="P406" s="843"/>
      <c r="Q406" s="843"/>
      <c r="R406" s="843"/>
      <c r="S406" s="843"/>
      <c r="T406" s="843"/>
      <c r="U406" s="843"/>
      <c r="V406" s="843"/>
      <c r="W406" s="843"/>
      <c r="X406" s="843"/>
      <c r="Y406" s="843"/>
      <c r="Z406" s="843"/>
      <c r="AA406" s="843"/>
      <c r="AB406" s="236"/>
    </row>
    <row r="407" spans="1:70" ht="18" customHeight="1">
      <c r="A407" s="233"/>
      <c r="B407" s="234"/>
      <c r="C407" s="234"/>
      <c r="D407" s="234"/>
      <c r="E407" s="234"/>
      <c r="F407" s="234"/>
      <c r="G407" s="234"/>
      <c r="H407" s="234"/>
      <c r="I407" s="234"/>
      <c r="J407" s="234"/>
      <c r="K407" s="234"/>
      <c r="L407" s="234"/>
      <c r="M407" s="234"/>
      <c r="N407" s="235"/>
      <c r="O407" s="233"/>
      <c r="P407" s="843" t="str">
        <f t="shared" ref="P407" si="9">BI407</f>
        <v>FIRST SELECT A 'LEADERSHIP STANDARD CHALLENGE'</v>
      </c>
      <c r="Q407" s="843"/>
      <c r="R407" s="843"/>
      <c r="S407" s="843"/>
      <c r="T407" s="843"/>
      <c r="U407" s="843"/>
      <c r="V407" s="843"/>
      <c r="W407" s="843"/>
      <c r="X407" s="843"/>
      <c r="Y407" s="843"/>
      <c r="Z407" s="843"/>
      <c r="AA407" s="843"/>
      <c r="AB407" s="236"/>
      <c r="BI407" s="39" t="str">
        <f>IF($F$401=$BZ$372,BJ408,IF($F$401=$BZ$373,BK408,IF($F$401=$BZ$374,BL408,IF($F$401=$BZ$375,BM408,IF($F$401=$BZ$376,BN408,IF($F$401=$BZ$377,BO408,IF($F$401="",BR408)))))))</f>
        <v>FIRST SELECT A 'LEADERSHIP STANDARD CHALLENGE'</v>
      </c>
    </row>
    <row r="408" spans="1:70" ht="18" customHeight="1">
      <c r="A408" s="233"/>
      <c r="B408" s="234"/>
      <c r="C408" s="234"/>
      <c r="D408" s="234"/>
      <c r="E408" s="234"/>
      <c r="F408" s="234"/>
      <c r="G408" s="234"/>
      <c r="H408" s="234"/>
      <c r="I408" s="234"/>
      <c r="J408" s="234"/>
      <c r="K408" s="234"/>
      <c r="L408" s="234"/>
      <c r="M408" s="234"/>
      <c r="N408" s="235"/>
      <c r="O408" s="233"/>
      <c r="P408" s="843"/>
      <c r="Q408" s="843"/>
      <c r="R408" s="843"/>
      <c r="S408" s="843"/>
      <c r="T408" s="843"/>
      <c r="U408" s="843"/>
      <c r="V408" s="843"/>
      <c r="W408" s="843"/>
      <c r="X408" s="843"/>
      <c r="Y408" s="843"/>
      <c r="Z408" s="843"/>
      <c r="AA408" s="843"/>
      <c r="AB408" s="236"/>
      <c r="BJ408" s="48" t="s">
        <v>1722</v>
      </c>
      <c r="BK408" s="2" t="s">
        <v>1708</v>
      </c>
      <c r="BL408" s="2" t="s">
        <v>1714</v>
      </c>
      <c r="BM408" s="48" t="s">
        <v>1724</v>
      </c>
      <c r="BN408" s="2" t="s">
        <v>1720</v>
      </c>
      <c r="BO408" s="2" t="s">
        <v>1755</v>
      </c>
      <c r="BP408" s="49" t="s">
        <v>3</v>
      </c>
      <c r="BR408" s="2" t="str">
        <f t="shared" ref="BR408" si="10">BJ$397</f>
        <v>FIRST SELECT A 'LEADERSHIP STANDARD CHALLENGE'</v>
      </c>
    </row>
    <row r="409" spans="1:70" ht="18" customHeight="1">
      <c r="A409" s="233"/>
      <c r="B409" s="234"/>
      <c r="C409" s="234"/>
      <c r="D409" s="234"/>
      <c r="E409" s="234"/>
      <c r="F409" s="234"/>
      <c r="G409" s="234"/>
      <c r="H409" s="234"/>
      <c r="I409" s="234"/>
      <c r="J409" s="234"/>
      <c r="K409" s="234"/>
      <c r="L409" s="234"/>
      <c r="M409" s="234"/>
      <c r="N409" s="235"/>
      <c r="O409" s="233"/>
      <c r="P409" s="843"/>
      <c r="Q409" s="843"/>
      <c r="R409" s="843"/>
      <c r="S409" s="843"/>
      <c r="T409" s="843"/>
      <c r="U409" s="843"/>
      <c r="V409" s="843"/>
      <c r="W409" s="843"/>
      <c r="X409" s="843"/>
      <c r="Y409" s="843"/>
      <c r="Z409" s="843"/>
      <c r="AA409" s="843"/>
      <c r="AB409" s="236"/>
    </row>
    <row r="410" spans="1:70" ht="25.05" customHeight="1">
      <c r="A410" s="233"/>
      <c r="B410" s="234"/>
      <c r="C410" s="234"/>
      <c r="D410" s="234"/>
      <c r="E410" s="234"/>
      <c r="F410" s="234"/>
      <c r="G410" s="234"/>
      <c r="H410" s="234"/>
      <c r="I410" s="234"/>
      <c r="J410" s="234"/>
      <c r="K410" s="234"/>
      <c r="L410" s="234"/>
      <c r="M410" s="234"/>
      <c r="N410" s="235"/>
      <c r="O410" s="233"/>
      <c r="P410" s="419" t="s">
        <v>1694</v>
      </c>
      <c r="Q410" s="419"/>
      <c r="R410" s="421"/>
      <c r="S410" s="421"/>
      <c r="T410" s="421"/>
      <c r="U410" s="421"/>
      <c r="V410" s="421"/>
      <c r="W410" s="421"/>
      <c r="X410" s="421"/>
      <c r="Y410" s="421"/>
      <c r="Z410" s="421"/>
      <c r="AA410" s="421"/>
      <c r="AB410" s="236"/>
      <c r="BJ410" s="2" t="s">
        <v>1726</v>
      </c>
    </row>
    <row r="411" spans="1:70" ht="18" customHeight="1">
      <c r="A411" s="233"/>
      <c r="B411" s="234"/>
      <c r="C411" s="234"/>
      <c r="D411" s="234"/>
      <c r="E411" s="234"/>
      <c r="F411" s="234"/>
      <c r="G411" s="234"/>
      <c r="H411" s="234"/>
      <c r="I411" s="234"/>
      <c r="J411" s="234"/>
      <c r="K411" s="234"/>
      <c r="L411" s="234"/>
      <c r="M411" s="234"/>
      <c r="N411" s="235"/>
      <c r="O411" s="233"/>
      <c r="P411" s="844" t="str">
        <f>BI411</f>
        <v>FIRST SELECT A 'LEADER RESPONSE'</v>
      </c>
      <c r="Q411" s="844"/>
      <c r="R411" s="844"/>
      <c r="S411" s="844"/>
      <c r="T411" s="844"/>
      <c r="U411" s="844"/>
      <c r="V411" s="844"/>
      <c r="W411" s="844"/>
      <c r="X411" s="844"/>
      <c r="Y411" s="844"/>
      <c r="Z411" s="844"/>
      <c r="AA411" s="844"/>
      <c r="AB411" s="236"/>
      <c r="BI411" s="39" t="str">
        <f>IF($B$401=$BZ$365,BJ412,IF($B$401=$BZ$366,BK412,IF($B$401=$BZ$367,BL412,IF($B$401=$BZ$368,BM412,IF($B$401=$BZ$369,BM412,IF($B$401=$BZ$370,BN412,BJ410))))))</f>
        <v>FIRST SELECT A 'LEADER RESPONSE'</v>
      </c>
    </row>
    <row r="412" spans="1:70" ht="18" customHeight="1">
      <c r="A412" s="233"/>
      <c r="B412" s="234"/>
      <c r="C412" s="234"/>
      <c r="D412" s="234"/>
      <c r="E412" s="234"/>
      <c r="F412" s="234"/>
      <c r="G412" s="234"/>
      <c r="H412" s="234"/>
      <c r="I412" s="234"/>
      <c r="J412" s="234"/>
      <c r="K412" s="234"/>
      <c r="L412" s="234"/>
      <c r="M412" s="234"/>
      <c r="N412" s="235"/>
      <c r="O412" s="233"/>
      <c r="P412" s="844"/>
      <c r="Q412" s="844"/>
      <c r="R412" s="844"/>
      <c r="S412" s="844"/>
      <c r="T412" s="844"/>
      <c r="U412" s="844"/>
      <c r="V412" s="844"/>
      <c r="W412" s="844"/>
      <c r="X412" s="844"/>
      <c r="Y412" s="844"/>
      <c r="Z412" s="844"/>
      <c r="AA412" s="844"/>
      <c r="AB412" s="236"/>
      <c r="BJ412" s="2" t="s">
        <v>1700</v>
      </c>
      <c r="BK412" s="2" t="s">
        <v>1701</v>
      </c>
      <c r="BL412" s="2" t="s">
        <v>1702</v>
      </c>
      <c r="BM412" s="2" t="s">
        <v>1702</v>
      </c>
      <c r="BN412" s="2" t="s">
        <v>1702</v>
      </c>
      <c r="BO412" s="2" t="s">
        <v>1702</v>
      </c>
    </row>
    <row r="413" spans="1:70" ht="18" customHeight="1">
      <c r="A413" s="233"/>
      <c r="B413" s="234"/>
      <c r="C413" s="234"/>
      <c r="D413" s="234"/>
      <c r="E413" s="234"/>
      <c r="F413" s="234"/>
      <c r="G413" s="234"/>
      <c r="H413" s="234"/>
      <c r="I413" s="234"/>
      <c r="J413" s="234"/>
      <c r="K413" s="234"/>
      <c r="L413" s="234"/>
      <c r="M413" s="234"/>
      <c r="N413" s="235"/>
      <c r="O413" s="233"/>
      <c r="P413" s="844"/>
      <c r="Q413" s="844"/>
      <c r="R413" s="844"/>
      <c r="S413" s="844"/>
      <c r="T413" s="844"/>
      <c r="U413" s="844"/>
      <c r="V413" s="844"/>
      <c r="W413" s="844"/>
      <c r="X413" s="844"/>
      <c r="Y413" s="844"/>
      <c r="Z413" s="844"/>
      <c r="AA413" s="844"/>
      <c r="AB413" s="236"/>
    </row>
    <row r="414" spans="1:70" ht="18" customHeight="1">
      <c r="A414" s="233"/>
      <c r="B414" s="234"/>
      <c r="C414" s="234"/>
      <c r="D414" s="234"/>
      <c r="E414" s="234"/>
      <c r="F414" s="234"/>
      <c r="G414" s="234"/>
      <c r="H414" s="234"/>
      <c r="I414" s="234"/>
      <c r="J414" s="234"/>
      <c r="K414" s="234"/>
      <c r="L414" s="234"/>
      <c r="M414" s="234"/>
      <c r="N414" s="235"/>
      <c r="O414" s="233"/>
      <c r="P414" s="844" t="str">
        <f>BI414</f>
        <v>FIRST SELECT A 'LEADER RESPONSE'</v>
      </c>
      <c r="Q414" s="844"/>
      <c r="R414" s="844"/>
      <c r="S414" s="844"/>
      <c r="T414" s="844"/>
      <c r="U414" s="844"/>
      <c r="V414" s="844"/>
      <c r="W414" s="844"/>
      <c r="X414" s="844"/>
      <c r="Y414" s="844"/>
      <c r="Z414" s="844"/>
      <c r="AA414" s="844"/>
      <c r="AB414" s="236"/>
      <c r="BI414" s="39" t="str">
        <f>IF($B$401=$BZ$365,BJ415,IF($B$401=$BZ$366,BK415,IF($B$401=$BZ$367,BL415,IF($B$401=$BZ$368,BM415,IF($B$401=$BZ$369,BM415,IF($B$401=$BZ$370,BN415,BJ410))))))</f>
        <v>FIRST SELECT A 'LEADER RESPONSE'</v>
      </c>
    </row>
    <row r="415" spans="1:70" ht="18" customHeight="1">
      <c r="A415" s="233"/>
      <c r="B415" s="234"/>
      <c r="C415" s="234"/>
      <c r="D415" s="234"/>
      <c r="E415" s="234"/>
      <c r="F415" s="234"/>
      <c r="G415" s="234"/>
      <c r="H415" s="234"/>
      <c r="I415" s="234"/>
      <c r="J415" s="234"/>
      <c r="K415" s="234"/>
      <c r="L415" s="234"/>
      <c r="M415" s="234"/>
      <c r="N415" s="235"/>
      <c r="O415" s="233"/>
      <c r="P415" s="844"/>
      <c r="Q415" s="844"/>
      <c r="R415" s="844"/>
      <c r="S415" s="844"/>
      <c r="T415" s="844"/>
      <c r="U415" s="844"/>
      <c r="V415" s="844"/>
      <c r="W415" s="844"/>
      <c r="X415" s="844"/>
      <c r="Y415" s="844"/>
      <c r="Z415" s="844"/>
      <c r="AA415" s="844"/>
      <c r="AB415" s="236"/>
      <c r="BJ415" s="2" t="s">
        <v>1703</v>
      </c>
      <c r="BK415" s="2" t="s">
        <v>1704</v>
      </c>
      <c r="BL415" s="2" t="s">
        <v>1705</v>
      </c>
      <c r="BM415" s="2" t="s">
        <v>1705</v>
      </c>
      <c r="BN415" s="2" t="s">
        <v>1705</v>
      </c>
      <c r="BO415" s="2" t="s">
        <v>1705</v>
      </c>
    </row>
    <row r="416" spans="1:70" ht="18" customHeight="1">
      <c r="A416" s="233"/>
      <c r="B416" s="234"/>
      <c r="C416" s="234"/>
      <c r="D416" s="234"/>
      <c r="E416" s="234"/>
      <c r="F416" s="234"/>
      <c r="G416" s="234"/>
      <c r="H416" s="234"/>
      <c r="I416" s="234"/>
      <c r="J416" s="234"/>
      <c r="K416" s="234"/>
      <c r="L416" s="234"/>
      <c r="M416" s="234"/>
      <c r="N416" s="235"/>
      <c r="O416" s="233"/>
      <c r="P416" s="844"/>
      <c r="Q416" s="844"/>
      <c r="R416" s="844"/>
      <c r="S416" s="844"/>
      <c r="T416" s="844"/>
      <c r="U416" s="844"/>
      <c r="V416" s="844"/>
      <c r="W416" s="844"/>
      <c r="X416" s="844"/>
      <c r="Y416" s="844"/>
      <c r="Z416" s="844"/>
      <c r="AA416" s="844"/>
      <c r="AB416" s="236"/>
    </row>
    <row r="417" spans="1:28" ht="18" customHeight="1">
      <c r="A417" s="233"/>
      <c r="B417" s="234"/>
      <c r="C417" s="234"/>
      <c r="D417" s="234"/>
      <c r="E417" s="234"/>
      <c r="F417" s="234"/>
      <c r="G417" s="234"/>
      <c r="H417" s="234"/>
      <c r="I417" s="234"/>
      <c r="J417" s="234"/>
      <c r="K417" s="234"/>
      <c r="L417" s="234"/>
      <c r="M417" s="234"/>
      <c r="N417" s="235"/>
      <c r="O417" s="233"/>
      <c r="P417" s="844" t="s">
        <v>1695</v>
      </c>
      <c r="Q417" s="844"/>
      <c r="R417" s="844"/>
      <c r="S417" s="844"/>
      <c r="T417" s="844"/>
      <c r="U417" s="844"/>
      <c r="V417" s="844"/>
      <c r="W417" s="844"/>
      <c r="X417" s="844"/>
      <c r="Y417" s="844"/>
      <c r="Z417" s="844"/>
      <c r="AA417" s="844"/>
      <c r="AB417" s="236"/>
    </row>
    <row r="418" spans="1:28" ht="18" customHeight="1">
      <c r="A418" s="233"/>
      <c r="B418" s="234"/>
      <c r="C418" s="234"/>
      <c r="D418" s="234"/>
      <c r="E418" s="234"/>
      <c r="F418" s="234"/>
      <c r="G418" s="234"/>
      <c r="H418" s="234"/>
      <c r="I418" s="234"/>
      <c r="J418" s="234"/>
      <c r="K418" s="234"/>
      <c r="L418" s="234"/>
      <c r="M418" s="234"/>
      <c r="N418" s="235"/>
      <c r="O418" s="233"/>
      <c r="P418" s="844"/>
      <c r="Q418" s="844"/>
      <c r="R418" s="844"/>
      <c r="S418" s="844"/>
      <c r="T418" s="844"/>
      <c r="U418" s="844"/>
      <c r="V418" s="844"/>
      <c r="W418" s="844"/>
      <c r="X418" s="844"/>
      <c r="Y418" s="844"/>
      <c r="Z418" s="844"/>
      <c r="AA418" s="844"/>
      <c r="AB418" s="236"/>
    </row>
    <row r="419" spans="1:28" ht="18" customHeight="1">
      <c r="A419" s="233"/>
      <c r="B419" s="234"/>
      <c r="C419" s="234"/>
      <c r="D419" s="234"/>
      <c r="E419" s="234"/>
      <c r="F419" s="234"/>
      <c r="G419" s="234"/>
      <c r="H419" s="234"/>
      <c r="I419" s="234"/>
      <c r="J419" s="234"/>
      <c r="K419" s="234"/>
      <c r="L419" s="234"/>
      <c r="M419" s="234"/>
      <c r="N419" s="235"/>
      <c r="O419" s="233"/>
      <c r="P419" s="844"/>
      <c r="Q419" s="844"/>
      <c r="R419" s="844"/>
      <c r="S419" s="844"/>
      <c r="T419" s="844"/>
      <c r="U419" s="844"/>
      <c r="V419" s="844"/>
      <c r="W419" s="844"/>
      <c r="X419" s="844"/>
      <c r="Y419" s="844"/>
      <c r="Z419" s="844"/>
      <c r="AA419" s="844"/>
      <c r="AB419" s="236"/>
    </row>
    <row r="420" spans="1:28" ht="18" customHeight="1">
      <c r="A420" s="237"/>
      <c r="B420" s="238"/>
      <c r="C420" s="238"/>
      <c r="D420" s="238"/>
      <c r="E420" s="238"/>
      <c r="F420" s="238"/>
      <c r="G420" s="238"/>
      <c r="H420" s="238"/>
      <c r="I420" s="238"/>
      <c r="J420" s="238"/>
      <c r="K420" s="238"/>
      <c r="L420" s="238"/>
      <c r="M420" s="238"/>
      <c r="N420" s="253"/>
      <c r="O420" s="237"/>
      <c r="P420" s="845"/>
      <c r="Q420" s="845"/>
      <c r="R420" s="845"/>
      <c r="S420" s="845"/>
      <c r="T420" s="845"/>
      <c r="U420" s="845"/>
      <c r="V420" s="845"/>
      <c r="W420" s="845"/>
      <c r="X420" s="845"/>
      <c r="Y420" s="845"/>
      <c r="Z420" s="845"/>
      <c r="AA420" s="845"/>
      <c r="AB420" s="239"/>
    </row>
    <row r="421" spans="1:28" ht="40.049999999999997" customHeight="1"/>
  </sheetData>
  <mergeCells count="163">
    <mergeCell ref="P304:AA306"/>
    <mergeCell ref="P308:AA311"/>
    <mergeCell ref="P314:AA317"/>
    <mergeCell ref="D271:H271"/>
    <mergeCell ref="I271:M271"/>
    <mergeCell ref="B1:H1"/>
    <mergeCell ref="P1:V1"/>
    <mergeCell ref="P37:X37"/>
    <mergeCell ref="P74:X74"/>
    <mergeCell ref="P116:X116"/>
    <mergeCell ref="P157:Y157"/>
    <mergeCell ref="P197:Y197"/>
    <mergeCell ref="P244:Y244"/>
    <mergeCell ref="B385:L385"/>
    <mergeCell ref="B338:L338"/>
    <mergeCell ref="B291:L291"/>
    <mergeCell ref="B244:L244"/>
    <mergeCell ref="B197:L197"/>
    <mergeCell ref="B157:L157"/>
    <mergeCell ref="B116:L116"/>
    <mergeCell ref="B74:L74"/>
    <mergeCell ref="B37:L37"/>
    <mergeCell ref="P319:AA321"/>
    <mergeCell ref="P323:AA325"/>
    <mergeCell ref="P326:AA329"/>
    <mergeCell ref="P330:AA333"/>
    <mergeCell ref="Q262:AA264"/>
    <mergeCell ref="P407:AA409"/>
    <mergeCell ref="P401:AA403"/>
    <mergeCell ref="P411:AA413"/>
    <mergeCell ref="P414:AA416"/>
    <mergeCell ref="P417:AA420"/>
    <mergeCell ref="B401:D401"/>
    <mergeCell ref="F401:M401"/>
    <mergeCell ref="P387:AA389"/>
    <mergeCell ref="P390:AA392"/>
    <mergeCell ref="P394:AA397"/>
    <mergeCell ref="P398:AA400"/>
    <mergeCell ref="P404:AA406"/>
    <mergeCell ref="P386:AA386"/>
    <mergeCell ref="C321:E321"/>
    <mergeCell ref="G321:I321"/>
    <mergeCell ref="K321:M321"/>
    <mergeCell ref="C324:E324"/>
    <mergeCell ref="I324:J324"/>
    <mergeCell ref="C361:E361"/>
    <mergeCell ref="P356:AA358"/>
    <mergeCell ref="P359:AA361"/>
    <mergeCell ref="P363:AA365"/>
    <mergeCell ref="P366:AA368"/>
    <mergeCell ref="P370:AA372"/>
    <mergeCell ref="P373:AA375"/>
    <mergeCell ref="P376:AA380"/>
    <mergeCell ref="B365:M373"/>
    <mergeCell ref="B363:M364"/>
    <mergeCell ref="H361:M361"/>
    <mergeCell ref="P338:X338"/>
    <mergeCell ref="P385:X385"/>
    <mergeCell ref="C318:D318"/>
    <mergeCell ref="G318:M318"/>
    <mergeCell ref="C314:E314"/>
    <mergeCell ref="G314:I314"/>
    <mergeCell ref="P294:AA297"/>
    <mergeCell ref="K314:M314"/>
    <mergeCell ref="P298:AA300"/>
    <mergeCell ref="P301:AA301"/>
    <mergeCell ref="P291:X291"/>
    <mergeCell ref="E275:H275"/>
    <mergeCell ref="I275:M275"/>
    <mergeCell ref="E276:H276"/>
    <mergeCell ref="I276:M276"/>
    <mergeCell ref="E277:H277"/>
    <mergeCell ref="I277:M277"/>
    <mergeCell ref="E278:H278"/>
    <mergeCell ref="I278:M278"/>
    <mergeCell ref="D280:F280"/>
    <mergeCell ref="H280:J280"/>
    <mergeCell ref="K280:M280"/>
    <mergeCell ref="P277:AA281"/>
    <mergeCell ref="Q287:Z288"/>
    <mergeCell ref="B225:M228"/>
    <mergeCell ref="B230:D230"/>
    <mergeCell ref="F230:H230"/>
    <mergeCell ref="J230:M230"/>
    <mergeCell ref="B232:M232"/>
    <mergeCell ref="E274:H274"/>
    <mergeCell ref="I274:M274"/>
    <mergeCell ref="X138:AA138"/>
    <mergeCell ref="R139:AA149"/>
    <mergeCell ref="L261:M261"/>
    <mergeCell ref="I264:M264"/>
    <mergeCell ref="I265:M265"/>
    <mergeCell ref="D264:G264"/>
    <mergeCell ref="D265:G265"/>
    <mergeCell ref="P271:AA276"/>
    <mergeCell ref="B215:F215"/>
    <mergeCell ref="H215:M215"/>
    <mergeCell ref="B217:J217"/>
    <mergeCell ref="L217:M217"/>
    <mergeCell ref="B259:F259"/>
    <mergeCell ref="H259:M259"/>
    <mergeCell ref="B261:J261"/>
    <mergeCell ref="Q258:AA258"/>
    <mergeCell ref="Q259:AA259"/>
    <mergeCell ref="Q260:AA260"/>
    <mergeCell ref="Q261:AA261"/>
    <mergeCell ref="P265:AA270"/>
    <mergeCell ref="Q240:Z241"/>
    <mergeCell ref="Q246:AA246"/>
    <mergeCell ref="Q247:AA247"/>
    <mergeCell ref="Q248:AA248"/>
    <mergeCell ref="Q249:AA249"/>
    <mergeCell ref="P251:AA256"/>
    <mergeCell ref="P257:AA257"/>
    <mergeCell ref="P224:AA229"/>
    <mergeCell ref="P230:AA234"/>
    <mergeCell ref="Q213:AA213"/>
    <mergeCell ref="Q214:AA214"/>
    <mergeCell ref="Q215:AA216"/>
    <mergeCell ref="P218:AA223"/>
    <mergeCell ref="P204:AA209"/>
    <mergeCell ref="P210:AA210"/>
    <mergeCell ref="Q211:AA211"/>
    <mergeCell ref="Q212:AA212"/>
    <mergeCell ref="Q199:AA199"/>
    <mergeCell ref="Q200:AA200"/>
    <mergeCell ref="Q201:AA201"/>
    <mergeCell ref="Q202:AA202"/>
    <mergeCell ref="C175:G175"/>
    <mergeCell ref="C176:G176"/>
    <mergeCell ref="C177:G177"/>
    <mergeCell ref="C178:G178"/>
    <mergeCell ref="C179:G179"/>
    <mergeCell ref="P188:AA191"/>
    <mergeCell ref="P192:AA192"/>
    <mergeCell ref="P194:AA194"/>
    <mergeCell ref="B184:F184"/>
    <mergeCell ref="H184:M184"/>
    <mergeCell ref="H175:M175"/>
    <mergeCell ref="B188:D188"/>
    <mergeCell ref="F188:I188"/>
    <mergeCell ref="J188:M188"/>
    <mergeCell ref="Q159:AA159"/>
    <mergeCell ref="Q160:AA160"/>
    <mergeCell ref="P183:AA186"/>
    <mergeCell ref="H176:M176"/>
    <mergeCell ref="H177:M177"/>
    <mergeCell ref="Q179:AA179"/>
    <mergeCell ref="Q161:AA161"/>
    <mergeCell ref="Q162:AA162"/>
    <mergeCell ref="Q180:AA181"/>
    <mergeCell ref="P163:AA165"/>
    <mergeCell ref="P175:AA175"/>
    <mergeCell ref="Q178:AA178"/>
    <mergeCell ref="L186:M186"/>
    <mergeCell ref="B186:J186"/>
    <mergeCell ref="H178:M178"/>
    <mergeCell ref="H179:M179"/>
    <mergeCell ref="P166:AA169"/>
    <mergeCell ref="P170:AA174"/>
    <mergeCell ref="Q176:AA176"/>
    <mergeCell ref="Q177:AA177"/>
    <mergeCell ref="B180:M182"/>
  </mergeCells>
  <phoneticPr fontId="157" type="noConversion"/>
  <conditionalFormatting sqref="F188:I188 H280">
    <cfRule type="containsText" dxfId="35" priority="37" operator="containsText" text="neither">
      <formula>NOT(ISERROR(SEARCH("neither",F188)))</formula>
    </cfRule>
    <cfRule type="containsText" dxfId="34" priority="38" operator="containsText" text="liberal">
      <formula>NOT(ISERROR(SEARCH("liberal",F188)))</formula>
    </cfRule>
    <cfRule type="containsText" dxfId="33" priority="39" operator="containsText" text="conservative">
      <formula>NOT(ISERROR(SEARCH("conservative",F188)))</formula>
    </cfRule>
  </conditionalFormatting>
  <conditionalFormatting sqref="J188:M188">
    <cfRule type="containsText" dxfId="32" priority="34" operator="containsText" text="neither">
      <formula>NOT(ISERROR(SEARCH("neither",J188)))</formula>
    </cfRule>
    <cfRule type="containsText" dxfId="31" priority="35" operator="containsText" text="liberal">
      <formula>NOT(ISERROR(SEARCH("liberal",J188)))</formula>
    </cfRule>
    <cfRule type="containsText" dxfId="30" priority="36" operator="containsText" text="conservative">
      <formula>NOT(ISERROR(SEARCH("conservative",J188)))</formula>
    </cfRule>
  </conditionalFormatting>
  <conditionalFormatting sqref="G259">
    <cfRule type="cellIs" dxfId="29" priority="33" operator="equal">
      <formula>0</formula>
    </cfRule>
  </conditionalFormatting>
  <conditionalFormatting sqref="K280">
    <cfRule type="containsText" dxfId="28" priority="26" operator="containsText" text="neither">
      <formula>NOT(ISERROR(SEARCH("neither",K280)))</formula>
    </cfRule>
    <cfRule type="containsText" dxfId="27" priority="27" operator="containsText" text="liberal">
      <formula>NOT(ISERROR(SEARCH("liberal",K280)))</formula>
    </cfRule>
    <cfRule type="containsText" dxfId="26" priority="28" operator="containsText" text="conservative">
      <formula>NOT(ISERROR(SEARCH("conservative",K280)))</formula>
    </cfRule>
  </conditionalFormatting>
  <conditionalFormatting sqref="G314">
    <cfRule type="containsText" dxfId="25" priority="22" operator="containsText" text="neither">
      <formula>NOT(ISERROR(SEARCH("neither",G314)))</formula>
    </cfRule>
    <cfRule type="containsText" dxfId="24" priority="23" operator="containsText" text="liberal">
      <formula>NOT(ISERROR(SEARCH("liberal",G314)))</formula>
    </cfRule>
    <cfRule type="containsText" dxfId="23" priority="24" operator="containsText" text="conservative">
      <formula>NOT(ISERROR(SEARCH("conservative",G314)))</formula>
    </cfRule>
  </conditionalFormatting>
  <conditionalFormatting sqref="K314">
    <cfRule type="containsText" dxfId="22" priority="19" operator="containsText" text="neither">
      <formula>NOT(ISERROR(SEARCH("neither",K314)))</formula>
    </cfRule>
    <cfRule type="containsText" dxfId="21" priority="20" operator="containsText" text="liberal">
      <formula>NOT(ISERROR(SEARCH("liberal",K314)))</formula>
    </cfRule>
    <cfRule type="containsText" dxfId="20" priority="21" operator="containsText" text="conservative">
      <formula>NOT(ISERROR(SEARCH("conservative",K314)))</formula>
    </cfRule>
  </conditionalFormatting>
  <conditionalFormatting sqref="B363:M364">
    <cfRule type="containsText" dxfId="19" priority="11" operator="containsText" text="extortion">
      <formula>NOT(ISERROR(SEARCH("extortion",B363)))</formula>
    </cfRule>
  </conditionalFormatting>
  <conditionalFormatting sqref="H361:M361">
    <cfRule type="containsText" dxfId="18" priority="10" operator="containsText" text="therapy">
      <formula>NOT(ISERROR(SEARCH("therapy",H361)))</formula>
    </cfRule>
  </conditionalFormatting>
  <conditionalFormatting sqref="P304">
    <cfRule type="containsText" dxfId="2" priority="3" operator="containsText" text="FIELD">
      <formula>NOT(ISERROR(SEARCH("FIELD",P304)))</formula>
    </cfRule>
  </conditionalFormatting>
  <conditionalFormatting sqref="P308">
    <cfRule type="containsText" dxfId="1" priority="2" operator="containsText" text="FIELD">
      <formula>NOT(ISERROR(SEARCH("FIELD",P308)))</formula>
    </cfRule>
  </conditionalFormatting>
  <conditionalFormatting sqref="P314">
    <cfRule type="containsText" dxfId="0" priority="1" operator="containsText" text="FIELD">
      <formula>NOT(ISERROR(SEARCH("FIELD",P314)))</formula>
    </cfRule>
  </conditionalFormatting>
  <dataValidations count="25">
    <dataValidation type="list" allowBlank="1" showInputMessage="1" showErrorMessage="1" sqref="B188:D188 D280" xr:uid="{3981A2EE-F8B1-4DC3-B963-06225CB810F0}">
      <formula1>$BP$5:$BP$13</formula1>
    </dataValidation>
    <dataValidation type="list" allowBlank="1" showInputMessage="1" showErrorMessage="1" sqref="F188 H280" xr:uid="{213423CB-BE16-4EDB-8448-91140C916E74}">
      <formula1>$BL$15:$BL$17</formula1>
    </dataValidation>
    <dataValidation type="list" allowBlank="1" showInputMessage="1" showErrorMessage="1" sqref="J188:M188 K280" xr:uid="{AD7F75A3-ACA4-4A28-BF87-2BF5A28AF46D}">
      <formula1>$BL$18:$BL$20</formula1>
    </dataValidation>
    <dataValidation type="list" errorStyle="information" allowBlank="1" showInputMessage="1" showErrorMessage="1" sqref="B186:J186 B261:J261 B217:J217" xr:uid="{BF0EB4D5-B899-4AA6-BA10-4CD76DC77180}">
      <formula1>$BU$159:$BU$163</formula1>
    </dataValidation>
    <dataValidation type="list" errorStyle="information" showInputMessage="1" showErrorMessage="1" sqref="B184:F184 B215:F215" xr:uid="{29D22F2C-578B-41C1-B520-84748F0F79C4}">
      <formula1>$BU$164:$BU$169</formula1>
    </dataValidation>
    <dataValidation type="list" errorStyle="information" allowBlank="1" showInputMessage="1" showErrorMessage="1" sqref="B230" xr:uid="{E52006CD-D7D5-4D88-89E0-E5F118004F1B}">
      <formula1>$BU$200:$BU$207</formula1>
    </dataValidation>
    <dataValidation type="list" errorStyle="information" allowBlank="1" showInputMessage="1" showErrorMessage="1" sqref="F230" xr:uid="{CA37A8D6-7A9D-4D02-99A0-E828F125B9C3}">
      <formula1>$BU$209:$BU$215</formula1>
    </dataValidation>
    <dataValidation type="list" errorStyle="information" allowBlank="1" showInputMessage="1" showErrorMessage="1" sqref="J230" xr:uid="{EA773968-7507-4ACA-BD56-5874C8C976F1}">
      <formula1>$BU$217:$BU$224</formula1>
    </dataValidation>
    <dataValidation type="list" errorStyle="information" allowBlank="1" showInputMessage="1" showErrorMessage="1" sqref="I271" xr:uid="{DD375674-0D46-4060-8143-2C41F70376BE}">
      <formula1>$BX$250:$BX$305</formula1>
    </dataValidation>
    <dataValidation type="list" errorStyle="information" allowBlank="1" showInputMessage="1" showErrorMessage="1" sqref="E273" xr:uid="{0241BD66-6FD7-41C3-A5D0-B84D19B297E4}">
      <formula1>$BY$245:$BY$247</formula1>
    </dataValidation>
    <dataValidation type="list" errorStyle="information" allowBlank="1" showInputMessage="1" showErrorMessage="1" sqref="H264:H268" xr:uid="{ECE1AAB8-D6A6-46DC-8885-7FD4B28DF6D3}">
      <formula1>$BX$245:$BX$247</formula1>
    </dataValidation>
    <dataValidation type="list" errorStyle="information" showInputMessage="1" showErrorMessage="1" sqref="B259:F259" xr:uid="{3980CC5A-D472-4702-A4B2-8979F3DED119}">
      <formula1>$CB$250:$CB$259</formula1>
    </dataValidation>
    <dataValidation type="list" errorStyle="information" allowBlank="1" showInputMessage="1" showErrorMessage="1" sqref="X138:AA138" xr:uid="{27639629-BABC-45E8-9105-D098A81B99B2}">
      <formula1>$BL$5:$BL$12</formula1>
    </dataValidation>
    <dataValidation type="list" allowBlank="1" showInputMessage="1" showErrorMessage="1" sqref="C318:D318" xr:uid="{8B3EB208-C47B-4067-A4E4-0100A60FD5D2}">
      <formula1>$BZ$307:$BZ$310</formula1>
    </dataValidation>
    <dataValidation type="list" allowBlank="1" showInputMessage="1" showErrorMessage="1" sqref="G318:M318" xr:uid="{D01BD0E0-27C6-4C64-B529-D11132F47AAD}">
      <formula1>$BZ$311:$BZ$312</formula1>
    </dataValidation>
    <dataValidation type="list" allowBlank="1" showInputMessage="1" showErrorMessage="1" sqref="C314:E314" xr:uid="{9715B43B-B8F2-4060-9B62-5E758C807C62}">
      <formula1>$BZ$245:$BZ$246</formula1>
    </dataValidation>
    <dataValidation type="list" allowBlank="1" showInputMessage="1" showErrorMessage="1" sqref="G314:I314" xr:uid="{5CCA8573-D827-485D-8566-BB5D85A217EB}">
      <formula1>$BL$15:$BL$16</formula1>
    </dataValidation>
    <dataValidation type="list" allowBlank="1" showInputMessage="1" showErrorMessage="1" sqref="C321 G321" xr:uid="{2648D6DD-C6AD-4AE1-900E-B5E52EA214AB}">
      <formula1>$BZ$313:$BZ$316</formula1>
    </dataValidation>
    <dataValidation type="list" allowBlank="1" showInputMessage="1" showErrorMessage="1" sqref="K321" xr:uid="{B8F4F5F0-0332-4488-8EEA-57ED1E56B328}">
      <formula1>$BZ$317:$BZ$320</formula1>
    </dataValidation>
    <dataValidation type="list" allowBlank="1" showInputMessage="1" showErrorMessage="1" sqref="C324" xr:uid="{CC9C839B-7950-4AA8-9B45-ADEC28B06FFB}">
      <formula1>$BZ$321:$BZ$325</formula1>
    </dataValidation>
    <dataValidation type="list" allowBlank="1" showInputMessage="1" showErrorMessage="1" sqref="I324" xr:uid="{6D8A56E3-0233-4808-9514-70D70D6E3351}">
      <formula1>$BZ$326:$BZ$329</formula1>
    </dataValidation>
    <dataValidation type="list" allowBlank="1" showInputMessage="1" showErrorMessage="1" sqref="K314:M314" xr:uid="{05F18502-0B18-4886-95C9-5F61DA44941F}">
      <formula1>$BO$15:$BO$19</formula1>
    </dataValidation>
    <dataValidation type="list" errorStyle="information" allowBlank="1" showInputMessage="1" showErrorMessage="1" sqref="C361:E361" xr:uid="{42E9E9AD-FFF3-4E2D-8239-2D910E35AB58}">
      <formula1>$BZ$245:$BZ$246</formula1>
    </dataValidation>
    <dataValidation type="list" errorStyle="information" allowBlank="1" showInputMessage="1" showErrorMessage="1" sqref="B401" xr:uid="{5EAD65FB-6F39-4B42-91A6-BE956E68AC23}">
      <formula1>$BZ$365:$BZ$370</formula1>
    </dataValidation>
    <dataValidation type="list" errorStyle="information" allowBlank="1" showInputMessage="1" showErrorMessage="1" sqref="F401:M401" xr:uid="{058E807B-80B8-40B4-8532-B8D571BD1F20}">
      <formula1>$BZ$372:$BZ$377</formula1>
    </dataValidation>
  </dataValidations>
  <hyperlinks>
    <hyperlink ref="P175:AA175" r:id="rId1" tooltip="click to find Harmony Politics (and this spreadsheet tool) online at the Value Relating website" display="Harmony Politics invites us to recognize:" xr:uid="{76771DEA-0E45-464A-B7C3-CD7947D63674}"/>
    <hyperlink ref="P210:AA210" r:id="rId2" tooltip="click to find Harmony Politics (and this spreadsheet tool) online at the Value Relating website" display="Harmony Politics invites us to recognize:" xr:uid="{F1DA0EB3-4D8B-409D-85EB-A1F8DF29FC7A}"/>
    <hyperlink ref="P230:AA234" r:id="rId3" tooltip="click to schedule online free consultation to see if this service can be a good fit for you" display="First see if this right for you, or right for your audience. Click here to automatically schedule a free consultation. Book now while slots are available. Mention me, to get me on your team. Join me in revolutionizing politics with harmonizing love." xr:uid="{B424DBC5-15A3-481D-BEFC-F00C0A7AD5B6}"/>
    <hyperlink ref="P257:AA257" r:id="rId4" tooltip="click to find Harmony Politics (and this spreadsheet tool) online at the Value Relating website" display="Harmony Politics invites us to recognize:" xr:uid="{807C285A-44D2-406F-9281-C10C113F07BF}"/>
    <hyperlink ref="P277:AA281" r:id="rId5" tooltip="click to schedule online free consultation to see if this service can be a good fit for you" display="First see if this right for you, or right for your audience. Click here to automatically schedule a free consultation. Book now while slots are available. Mention me, to get me on your team. Join me in revolutionizing politics with harmonizing love." xr:uid="{7E735AB6-3F16-47A8-B4F2-6BAC83D315A1}"/>
    <hyperlink ref="P385" location="Send!A1:AB1" tooltip="go to top" display="avowal sample" xr:uid="{55EAF27A-1FA1-45BF-9A62-C5EE205F7E02}"/>
    <hyperlink ref="B37" location="Send!A1:AB1" tooltip="go to top" display="Introducing Harmony Politics" xr:uid="{9E793AA7-1B92-412F-B4A7-CA4A1A1DB1B1}"/>
    <hyperlink ref="B385" location="Send!A1:AB1" tooltip="go to top" display="Harmonizing politics together" xr:uid="{9B9F6B47-EA1A-446E-9442-24D8504433A7}"/>
    <hyperlink ref="P338" location="Send!A1:AB1" tooltip="go to top" display="audit sample" xr:uid="{E17C1248-A605-4A17-BFBE-FF8A6888EBED}"/>
    <hyperlink ref="B338" location="Send!A1:AB1" tooltip="go to top" display="Others investing in you" xr:uid="{05769D2F-4055-4EA0-A18C-4C7048CB5099}"/>
    <hyperlink ref="B291" location="Send!A1:AB1" tooltip="go to top" display="Investing your truth in others" xr:uid="{688F8E63-BD67-4027-B074-A91B5B968B8E}"/>
    <hyperlink ref="P291" location="Send!A1:AB1" tooltip="go to top" display="assess sample" xr:uid="{16B4CA36-C8CA-4F4D-9C23-D5A2E5A3F4F1}"/>
    <hyperlink ref="B244" location="Send!A1:AB1" tooltip="go to top" display="Contacting political leaders" xr:uid="{8C076350-D84E-4367-963B-D05A8234BCC2}"/>
    <hyperlink ref="P244" location="Send!A1:AB1" tooltip="go to top" display="sample message" xr:uid="{ADA44AFD-95CC-4F55-AF24-0E39B7873B8E}"/>
    <hyperlink ref="B197" location="Send!A1:AB1" tooltip="go to top" display="Contacting thought leaders" xr:uid="{7E0654A6-88FD-43C9-AAF9-BA8677DAAC2E}"/>
    <hyperlink ref="P197" location="Send!A1:AB1" tooltip="go to top" display="sample message" xr:uid="{2C180A23-771F-4520-872A-5D08A916774C}"/>
    <hyperlink ref="B157" location="Send!A1:AB1" tooltip="go to top" display="Growing your social capital" xr:uid="{82D8B353-8215-4237-BF45-30F2804A5104}"/>
    <hyperlink ref="P157" location="Send!A1:AB1" tooltip="go to top" display="sample invite" xr:uid="{154033F8-19CD-4C68-993E-D65100E90F4B}"/>
    <hyperlink ref="B116" location="Send!A1:AB1" tooltip="go to top" display="Spreading Harmony" xr:uid="{F8F18D12-92C9-4526-9A64-CBE913802D68}"/>
    <hyperlink ref="P116" location="Send!A1:AB1" tooltip="go to top" display="call scripts" xr:uid="{A82B0CB7-0B69-45FF-9722-39CEF93C4238}"/>
    <hyperlink ref="B74" location="Send!A1:AB1" tooltip="go to top" display="Sharing Harmony Politics" xr:uid="{AB333689-58FE-4B86-AF52-F04E081E0F8E}"/>
    <hyperlink ref="P74" location="Send!A1:AB1" tooltip="go to top" display="memes you can use" xr:uid="{CB77727B-716C-4B39-B1F7-B10E0E1C56BC}"/>
    <hyperlink ref="P37" location="Send!A1:AB1" tooltip="go to top" display="Revolutionizing politics with love" xr:uid="{447FABFE-78A0-47E3-BF38-9972F1B3EC09}"/>
    <hyperlink ref="P301:AA301" location="HP!A1:N2" tooltip="Harmony Politics" display="Click here to learn more about how psychosocial orientation drives political differences" xr:uid="{2A3061AF-EE9A-40A2-B1F1-0B7EB246BC75}"/>
    <hyperlink ref="A37" location="Send!A1:AB1" tooltip="to top" display="#" xr:uid="{AE9B219B-8B3B-4289-BBDA-A81BFC5410E9}"/>
    <hyperlink ref="AB37" location="Send!A74:AB115" tooltip="next page" display="$" xr:uid="{D6321882-739C-447C-A064-408B58F96F7C}"/>
    <hyperlink ref="AB116" location="Send!A116:AB156" tooltip="next page" display="$" xr:uid="{AEDC22EB-A2F4-453F-9629-24C3CA5CDF12}"/>
    <hyperlink ref="AB157" location="Send!A157:AB196" tooltip="next page" display="$" xr:uid="{C46C54A9-C389-401D-BADB-3D478A85F44F}"/>
    <hyperlink ref="AB197" location="Send!A197:AB243" tooltip="next page" display="$" xr:uid="{2CC3AF74-0429-4975-AA5D-9E0AABC9F3F8}"/>
    <hyperlink ref="AB244" location="Send!A244:AB290" tooltip="next page" display="$" xr:uid="{CF4E2A2B-6A2E-454A-AC44-44A1DFE74B6C}"/>
    <hyperlink ref="AB291" location="Send!A291:AB337" tooltip="next page" display="$" xr:uid="{A0DDE873-BD63-4DA2-95A7-D9E2CBDD3FC9}"/>
    <hyperlink ref="AB338" location="Send!A338:AB384" tooltip="next page" display="$" xr:uid="{424B018A-1320-4735-8B3E-F7BEE4915662}"/>
    <hyperlink ref="AB385" location="Send!A421:AB421" tooltip="to bottom past print area" display="$" xr:uid="{1B53A628-198F-45F1-8DD5-26B54B810417}"/>
    <hyperlink ref="A74" location="Send!A37:AB37" tooltip="to previous page header" display="#" xr:uid="{FA7FB0E4-EB4C-480F-A0F8-F21F81D9BA7B}"/>
    <hyperlink ref="A116" location="Send!A74:AB74" tooltip="to previous page header" display="#" xr:uid="{AED0AF65-6EA9-485F-8771-415828BE11C7}"/>
    <hyperlink ref="A157" location="Send!A116:AB116" tooltip="to previous page header" display="#" xr:uid="{46182BD1-3304-4F7F-93FC-0B213F1BBB0F}"/>
    <hyperlink ref="A197" location="Send!A157:AB157" tooltip="to previous page header" display="#" xr:uid="{F626C03E-2BCA-495D-8C37-99197FBBF653}"/>
    <hyperlink ref="A244" location="Send!A197:AB197" tooltip="to previous page header" display="#" xr:uid="{DF4FE558-AAAE-4336-8283-1520A4F27586}"/>
    <hyperlink ref="A291" location="Send!A244:AB244" tooltip="to previous page header" display="#" xr:uid="{FD4FCDB7-CDE4-4373-824B-8C6FE1E267C8}"/>
    <hyperlink ref="A338" location="Send!A291:AB291" tooltip="to previous page header" display="#" xr:uid="{F854979A-B28C-478C-9B73-EFF3DE606352}"/>
    <hyperlink ref="A385" location="Send!A338:AB338" tooltip="to previous page header" display="#" xr:uid="{7EF70B4E-0F54-4654-8F6F-20357A0FC795}"/>
  </hyperlinks>
  <printOptions horizontalCentered="1"/>
  <pageMargins left="0.7" right="0.7" top="0.75" bottom="0.75" header="0.3" footer="0.3"/>
  <pageSetup pageOrder="overThenDown" orientation="portrait" r:id="rId6"/>
  <headerFooter>
    <oddHeader>&amp;C&amp;"Arial Black,Regular"&amp;16&amp;K00B050Value&amp;K01+000 &amp;K7030A0Relating</oddHeader>
    <oddFooter>&amp;L&amp;D&amp;C&amp;P&amp;R&amp;F; &amp;A</oddFooter>
  </headerFooter>
  <drawing r:id="rId7"/>
  <legacyDrawing r:id="rId8"/>
  <extLst>
    <ext xmlns:x14="http://schemas.microsoft.com/office/spreadsheetml/2009/9/main" uri="{78C0D931-6437-407d-A8EE-F0AAD7539E65}">
      <x14:conditionalFormattings>
        <x14:conditionalFormatting xmlns:xm="http://schemas.microsoft.com/office/excel/2006/main">
          <x14:cfRule type="containsText" priority="32" operator="containsText" id="{9F4A7D47-165E-49EC-B52B-A8C4ACAA30E7}">
            <xm:f>NOT(ISERROR(SEARCH($BJ$253,P251)))</xm:f>
            <xm:f>$BJ$253</xm:f>
            <x14:dxf>
              <font>
                <b/>
                <i/>
                <color theme="1" tint="0.499984740745262"/>
              </font>
            </x14:dxf>
          </x14:cfRule>
          <xm:sqref>P251:AA256</xm:sqref>
        </x14:conditionalFormatting>
        <x14:conditionalFormatting xmlns:xm="http://schemas.microsoft.com/office/excel/2006/main">
          <x14:cfRule type="containsText" priority="25" operator="containsText" id="{36B45988-20C4-462A-9E56-B90E85861B4A}">
            <xm:f>NOT(ISERROR(SEARCH($BO$258,P265)))</xm:f>
            <xm:f>$BO$258</xm:f>
            <x14:dxf>
              <font>
                <b/>
                <i/>
                <color theme="1" tint="0.499984740745262"/>
              </font>
            </x14:dxf>
          </x14:cfRule>
          <xm:sqref>P265:AA270</xm:sqref>
        </x14:conditionalFormatting>
        <x14:conditionalFormatting xmlns:xm="http://schemas.microsoft.com/office/excel/2006/main">
          <x14:cfRule type="containsText" priority="18" operator="containsText" id="{08F45A1A-6841-40D3-AAFE-96CAC39D0B84}">
            <xm:f>NOT(ISERROR(SEARCH($BI$355,P356)))</xm:f>
            <xm:f>$BI$355</xm:f>
            <x14:dxf>
              <font>
                <b/>
                <i/>
                <color theme="1" tint="0.499984740745262"/>
              </font>
            </x14:dxf>
          </x14:cfRule>
          <xm:sqref>P356:AA358</xm:sqref>
        </x14:conditionalFormatting>
        <x14:conditionalFormatting xmlns:xm="http://schemas.microsoft.com/office/excel/2006/main">
          <x14:cfRule type="containsText" priority="17" operator="containsText" id="{A2094C5A-B688-452B-9CF9-CDAC48C4F53E}">
            <xm:f>NOT(ISERROR(SEARCH($BI$355,P359)))</xm:f>
            <xm:f>$BI$355</xm:f>
            <x14:dxf>
              <font>
                <b/>
                <i/>
                <color theme="1" tint="0.499984740745262"/>
              </font>
            </x14:dxf>
          </x14:cfRule>
          <xm:sqref>P359:AA361</xm:sqref>
        </x14:conditionalFormatting>
        <x14:conditionalFormatting xmlns:xm="http://schemas.microsoft.com/office/excel/2006/main">
          <x14:cfRule type="containsText" priority="16" operator="containsText" id="{F749C37E-B24A-4487-9B03-010113815DCB}">
            <xm:f>NOT(ISERROR(SEARCH($BI$355,P363)))</xm:f>
            <xm:f>$BI$355</xm:f>
            <x14:dxf>
              <font>
                <b/>
                <i/>
                <color theme="1" tint="0.499984740745262"/>
              </font>
            </x14:dxf>
          </x14:cfRule>
          <xm:sqref>P363:AA365</xm:sqref>
        </x14:conditionalFormatting>
        <x14:conditionalFormatting xmlns:xm="http://schemas.microsoft.com/office/excel/2006/main">
          <x14:cfRule type="containsText" priority="15" operator="containsText" id="{F773316A-6C80-49E9-9D26-9662B0208746}">
            <xm:f>NOT(ISERROR(SEARCH($BI$355,P366)))</xm:f>
            <xm:f>$BI$355</xm:f>
            <x14:dxf>
              <font>
                <b/>
                <i/>
                <color theme="1" tint="0.499984740745262"/>
              </font>
            </x14:dxf>
          </x14:cfRule>
          <xm:sqref>P366:AA368</xm:sqref>
        </x14:conditionalFormatting>
        <x14:conditionalFormatting xmlns:xm="http://schemas.microsoft.com/office/excel/2006/main">
          <x14:cfRule type="containsText" priority="14" operator="containsText" id="{57B6C156-9E2C-48E0-8FCC-D455622E7061}">
            <xm:f>NOT(ISERROR(SEARCH($BI$355,P370)))</xm:f>
            <xm:f>$BI$355</xm:f>
            <x14:dxf>
              <font>
                <b/>
                <i/>
                <color theme="1" tint="0.499984740745262"/>
              </font>
            </x14:dxf>
          </x14:cfRule>
          <xm:sqref>P370:AA372</xm:sqref>
        </x14:conditionalFormatting>
        <x14:conditionalFormatting xmlns:xm="http://schemas.microsoft.com/office/excel/2006/main">
          <x14:cfRule type="containsText" priority="13" operator="containsText" id="{458AE6C0-5A0B-4D23-AF64-FBEAF1ADC5B9}">
            <xm:f>NOT(ISERROR(SEARCH($BI$355,P373)))</xm:f>
            <xm:f>$BI$355</xm:f>
            <x14:dxf>
              <font>
                <b/>
                <i/>
                <color theme="1" tint="0.499984740745262"/>
              </font>
            </x14:dxf>
          </x14:cfRule>
          <xm:sqref>P373:AA375</xm:sqref>
        </x14:conditionalFormatting>
        <x14:conditionalFormatting xmlns:xm="http://schemas.microsoft.com/office/excel/2006/main">
          <x14:cfRule type="containsText" priority="12" operator="containsText" id="{A204F8DD-CDEB-4971-9EB0-25636B82FC57}">
            <xm:f>NOT(ISERROR(SEARCH($BK$379,B365)))</xm:f>
            <xm:f>$BK$379</xm:f>
            <x14:dxf>
              <font>
                <color rgb="FFFFCCCC"/>
              </font>
              <fill>
                <patternFill>
                  <bgColor rgb="FF780000"/>
                </patternFill>
              </fill>
              <border>
                <left style="thin">
                  <color rgb="FFFF0000"/>
                </left>
                <right style="thin">
                  <color rgb="FFFF0000"/>
                </right>
                <top/>
                <bottom style="thin">
                  <color rgb="FFFF0000"/>
                </bottom>
                <vertical/>
                <horizontal/>
              </border>
            </x14:dxf>
          </x14:cfRule>
          <xm:sqref>B365:M373</xm:sqref>
        </x14:conditionalFormatting>
        <x14:conditionalFormatting xmlns:xm="http://schemas.microsoft.com/office/excel/2006/main">
          <x14:cfRule type="containsText" priority="9" operator="containsText" id="{C0E857C6-22AD-4B3C-8522-E6515E513669}">
            <xm:f>NOT(ISERROR(SEARCH($BJ$397,P398)))</xm:f>
            <xm:f>$BJ$397</xm:f>
            <x14:dxf>
              <font>
                <b/>
                <i/>
                <color theme="1" tint="0.499984740745262"/>
              </font>
            </x14:dxf>
          </x14:cfRule>
          <xm:sqref>P398:AA400</xm:sqref>
        </x14:conditionalFormatting>
        <x14:conditionalFormatting xmlns:xm="http://schemas.microsoft.com/office/excel/2006/main">
          <x14:cfRule type="containsText" priority="8" operator="containsText" id="{C520ABA0-5423-4AAD-896F-DB271F02F628}">
            <xm:f>NOT(ISERROR(SEARCH($BJ$397,P401)))</xm:f>
            <xm:f>$BJ$397</xm:f>
            <x14:dxf>
              <font>
                <b/>
                <i/>
                <color theme="1" tint="0.499984740745262"/>
              </font>
            </x14:dxf>
          </x14:cfRule>
          <xm:sqref>P401:AA403</xm:sqref>
        </x14:conditionalFormatting>
        <x14:conditionalFormatting xmlns:xm="http://schemas.microsoft.com/office/excel/2006/main">
          <x14:cfRule type="containsText" priority="7" operator="containsText" id="{0B7A6955-53FF-4A6F-BC0E-CC0852E12624}">
            <xm:f>NOT(ISERROR(SEARCH($BJ$397,P404)))</xm:f>
            <xm:f>$BJ$397</xm:f>
            <x14:dxf>
              <font>
                <b/>
                <i/>
                <color theme="1" tint="0.499984740745262"/>
              </font>
            </x14:dxf>
          </x14:cfRule>
          <xm:sqref>P404:AA406</xm:sqref>
        </x14:conditionalFormatting>
        <x14:conditionalFormatting xmlns:xm="http://schemas.microsoft.com/office/excel/2006/main">
          <x14:cfRule type="containsText" priority="6" operator="containsText" id="{248FC053-FC11-4B50-A870-0ACCDA6AEEFC}">
            <xm:f>NOT(ISERROR(SEARCH($BJ$397,P407)))</xm:f>
            <xm:f>$BJ$397</xm:f>
            <x14:dxf>
              <font>
                <b/>
                <i/>
                <color theme="1" tint="0.499984740745262"/>
              </font>
            </x14:dxf>
          </x14:cfRule>
          <xm:sqref>P407:AA409</xm:sqref>
        </x14:conditionalFormatting>
        <x14:conditionalFormatting xmlns:xm="http://schemas.microsoft.com/office/excel/2006/main">
          <x14:cfRule type="containsText" priority="5" operator="containsText" id="{651F08EA-C106-4BE9-982C-20706622B322}">
            <xm:f>NOT(ISERROR(SEARCH($BJ$410,P411)))</xm:f>
            <xm:f>$BJ$410</xm:f>
            <x14:dxf>
              <font>
                <b/>
                <i/>
                <color theme="0" tint="-0.499984740745262"/>
              </font>
            </x14:dxf>
          </x14:cfRule>
          <xm:sqref>P411:AA413</xm:sqref>
        </x14:conditionalFormatting>
        <x14:conditionalFormatting xmlns:xm="http://schemas.microsoft.com/office/excel/2006/main">
          <x14:cfRule type="containsText" priority="4" operator="containsText" id="{5FEC778F-410C-439E-953F-4D4CA1A04C3C}">
            <xm:f>NOT(ISERROR(SEARCH($BJ$410,P414)))</xm:f>
            <xm:f>$BJ$410</xm:f>
            <x14:dxf>
              <font>
                <b/>
                <i/>
                <color theme="0" tint="-0.499984740745262"/>
              </font>
            </x14:dxf>
          </x14:cfRule>
          <xm:sqref>P414:AA416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HP</vt:lpstr>
      <vt:lpstr>Send</vt:lpstr>
      <vt:lpstr>HP!Print_Area</vt:lpstr>
      <vt:lpstr>Send!Print_Area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cp:lastModifiedBy>
  <cp:lastPrinted>2020-04-15T18:57:31Z</cp:lastPrinted>
  <dcterms:created xsi:type="dcterms:W3CDTF">2020-01-07T05:19:24Z</dcterms:created>
  <dcterms:modified xsi:type="dcterms:W3CDTF">2020-04-15T19:00:14Z</dcterms:modified>
</cp:coreProperties>
</file>