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570"/>
  </bookViews>
  <sheets>
    <sheet name="HP" sheetId="8" r:id="rId1"/>
    <sheet name="Send" sheetId="10" r:id="rId2"/>
  </sheets>
  <definedNames>
    <definedName name="_xlnm.Print_Area" localSheetId="0">HP!$A$1:$N$1542</definedName>
    <definedName name="_xlnm.Print_Area" localSheetId="1">Send!$A$1:$AB$420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59" i="10" l="1"/>
  <c r="BI407" i="10"/>
  <c r="BI404" i="10"/>
  <c r="BI401" i="10"/>
  <c r="BI398" i="10"/>
  <c r="BR402" i="10"/>
  <c r="BR405" i="10"/>
  <c r="BR408" i="10"/>
  <c r="BR399" i="10"/>
  <c r="B1233" i="8"/>
  <c r="BL1224" i="8" s="1"/>
  <c r="BB200" i="8"/>
  <c r="B199" i="8" s="1"/>
  <c r="BL1216" i="8" l="1"/>
  <c r="BL1220" i="8"/>
  <c r="BI414" i="10"/>
  <c r="P414" i="10" s="1"/>
  <c r="BI411" i="10"/>
  <c r="P411" i="10" s="1"/>
  <c r="F400" i="10"/>
  <c r="BK395" i="10" s="1"/>
  <c r="P407" i="10"/>
  <c r="P404" i="10"/>
  <c r="P401" i="10"/>
  <c r="P398" i="10"/>
  <c r="H361" i="10"/>
  <c r="G361" i="10"/>
  <c r="B363" i="10"/>
  <c r="BJ379" i="10"/>
  <c r="BI377" i="10" s="1"/>
  <c r="B365" i="10" s="1"/>
  <c r="BI394" i="10"/>
  <c r="P394" i="10" s="1"/>
  <c r="BL360" i="10"/>
  <c r="BJ360" i="10" s="1"/>
  <c r="BI359" i="10" s="1"/>
  <c r="BI356" i="10"/>
  <c r="BJ375" i="10"/>
  <c r="BJ374" i="10"/>
  <c r="BI373" i="10" s="1"/>
  <c r="BJ372" i="10"/>
  <c r="BJ371" i="10"/>
  <c r="BI370" i="10" s="1"/>
  <c r="BJ368" i="10"/>
  <c r="BJ367" i="10"/>
  <c r="BI366" i="10" s="1"/>
  <c r="BJ365" i="10"/>
  <c r="BJ364" i="10"/>
  <c r="BI363" i="10" s="1"/>
  <c r="BJ361" i="10"/>
  <c r="BJ358" i="10"/>
  <c r="BJ357" i="10"/>
  <c r="S342" i="10"/>
  <c r="BJ327" i="10"/>
  <c r="BI326" i="10" s="1"/>
  <c r="P335" i="10" s="1"/>
  <c r="BK320" i="10"/>
  <c r="BK319" i="10" s="1"/>
  <c r="BM316" i="10"/>
  <c r="CA326" i="10"/>
  <c r="CA317" i="10"/>
  <c r="CA314" i="10"/>
  <c r="CA313" i="10"/>
  <c r="CA311" i="10"/>
  <c r="CA321" i="10"/>
  <c r="CA307" i="10"/>
  <c r="BM308" i="10"/>
  <c r="BJ308" i="10" s="1"/>
  <c r="BM307" i="10" s="1"/>
  <c r="BK307" i="10"/>
  <c r="BO303" i="10"/>
  <c r="BK303" i="10"/>
  <c r="BS303" i="10"/>
  <c r="BM303" i="10"/>
  <c r="BI322" i="10"/>
  <c r="P330" i="10" s="1"/>
  <c r="BM299" i="10"/>
  <c r="BK299" i="10"/>
  <c r="BK296" i="10"/>
  <c r="BM296" i="10" s="1"/>
  <c r="BK295" i="10"/>
  <c r="BO295" i="10"/>
  <c r="BM295" i="10"/>
  <c r="BM141" i="10"/>
  <c r="BK141" i="10"/>
  <c r="BQ141" i="10"/>
  <c r="BO141" i="10" s="1"/>
  <c r="BI294" i="10" l="1"/>
  <c r="P298" i="10" s="1"/>
  <c r="BI318" i="10"/>
  <c r="P326" i="10" s="1"/>
  <c r="BI306" i="10"/>
  <c r="P314" i="10" s="1"/>
  <c r="P370" i="10"/>
  <c r="P373" i="10"/>
  <c r="P363" i="10"/>
  <c r="P366" i="10"/>
  <c r="P359" i="10"/>
  <c r="P356" i="10"/>
  <c r="CA330" i="10"/>
  <c r="BI302" i="10"/>
  <c r="P308" i="10" s="1"/>
  <c r="BI298" i="10"/>
  <c r="P304" i="10" s="1"/>
  <c r="BI140" i="10"/>
  <c r="R139" i="10" s="1"/>
  <c r="P284" i="10"/>
  <c r="BI264" i="10"/>
  <c r="P271" i="10" s="1"/>
  <c r="BP256" i="10"/>
  <c r="BL256" i="10"/>
  <c r="BL261" i="10"/>
  <c r="BK257" i="10" s="1"/>
  <c r="BL260" i="10"/>
  <c r="BN256" i="10" s="1"/>
  <c r="BN250" i="10"/>
  <c r="BM251" i="10" s="1"/>
  <c r="BJ251" i="10" s="1"/>
  <c r="Q202" i="10"/>
  <c r="Q200" i="10"/>
  <c r="Q199" i="10"/>
  <c r="Q246" i="10"/>
  <c r="G259" i="10"/>
  <c r="CB259" i="10"/>
  <c r="CB256" i="10"/>
  <c r="CB257" i="10"/>
  <c r="CB258" i="10"/>
  <c r="CB255" i="10"/>
  <c r="CB251" i="10"/>
  <c r="CB252" i="10"/>
  <c r="CB253" i="10"/>
  <c r="CB254" i="10"/>
  <c r="CB250" i="10"/>
  <c r="BP250" i="10"/>
  <c r="BL250" i="10"/>
  <c r="Q249" i="10"/>
  <c r="Q247" i="10"/>
  <c r="L261" i="10"/>
  <c r="Q248" i="10" s="1"/>
  <c r="L217" i="10"/>
  <c r="Q201" i="10" s="1"/>
  <c r="B225" i="10"/>
  <c r="P237" i="10"/>
  <c r="BI211" i="10"/>
  <c r="BK216" i="10"/>
  <c r="BI215" i="10" s="1"/>
  <c r="Q240" i="10" s="1"/>
  <c r="Q287" i="10" s="1"/>
  <c r="BP167" i="10"/>
  <c r="BP166" i="10"/>
  <c r="BI208" i="10"/>
  <c r="P224" i="10" s="1"/>
  <c r="BK206" i="10"/>
  <c r="BI205" i="10" s="1"/>
  <c r="P218" i="10" s="1"/>
  <c r="BL203" i="10"/>
  <c r="BT219" i="10"/>
  <c r="BT221" i="10"/>
  <c r="BJ203" i="10" s="1"/>
  <c r="BT222" i="10"/>
  <c r="BT223" i="10"/>
  <c r="BT224" i="10"/>
  <c r="BW218" i="10"/>
  <c r="BT218" i="10" s="1"/>
  <c r="BW217" i="10"/>
  <c r="BT217" i="10" s="1"/>
  <c r="BW220" i="10"/>
  <c r="BT220" i="10" s="1"/>
  <c r="BY330" i="10" l="1"/>
  <c r="BK311" i="10" s="1"/>
  <c r="BI255" i="10"/>
  <c r="P265" i="10" s="1"/>
  <c r="BM252" i="10"/>
  <c r="BJ252" i="10" s="1"/>
  <c r="BJ250" i="10"/>
  <c r="BI310" i="10" l="1"/>
  <c r="P319" i="10" s="1"/>
  <c r="BK316" i="10"/>
  <c r="BI314" i="10" s="1"/>
  <c r="P323" i="10" s="1"/>
  <c r="BI249" i="10"/>
  <c r="P251" i="10" s="1"/>
  <c r="BS202" i="10" l="1"/>
  <c r="BO202" i="10"/>
  <c r="BN202" i="10"/>
  <c r="BQ202" i="10"/>
  <c r="BM202" i="10"/>
  <c r="BK202" i="10"/>
  <c r="BU165" i="10"/>
  <c r="BU166" i="10"/>
  <c r="BU167" i="10"/>
  <c r="BU168" i="10"/>
  <c r="BU164" i="10"/>
  <c r="P194" i="10"/>
  <c r="BT170" i="10"/>
  <c r="BQ171" i="10"/>
  <c r="BQ170" i="10"/>
  <c r="BO171" i="10"/>
  <c r="BO170" i="10"/>
  <c r="BM171" i="10"/>
  <c r="BM170" i="10"/>
  <c r="BM183" i="10"/>
  <c r="BI182" i="10" s="1"/>
  <c r="P188" i="10" s="1"/>
  <c r="BK180" i="10"/>
  <c r="BI179" i="10" s="1"/>
  <c r="P183" i="10" s="1"/>
  <c r="Q160" i="10"/>
  <c r="Q162" i="10"/>
  <c r="Q159" i="10"/>
  <c r="Q178" i="10"/>
  <c r="Q213" i="10" s="1"/>
  <c r="Q260" i="10" s="1"/>
  <c r="Q176" i="10"/>
  <c r="Q211" i="10" s="1"/>
  <c r="Q258" i="10" s="1"/>
  <c r="Q177" i="10"/>
  <c r="Q212" i="10" s="1"/>
  <c r="Q259" i="10" s="1"/>
  <c r="Q179" i="10"/>
  <c r="Q214" i="10" s="1"/>
  <c r="Q261" i="10" s="1"/>
  <c r="Q180" i="10"/>
  <c r="Q215" i="10" s="1"/>
  <c r="Q262" i="10" s="1"/>
  <c r="BL24" i="10"/>
  <c r="BL25" i="10"/>
  <c r="BL26" i="10"/>
  <c r="BL23" i="10"/>
  <c r="BQ166" i="10" s="1"/>
  <c r="BO166" i="10" s="1"/>
  <c r="BV22" i="10"/>
  <c r="BV1" i="10" s="1"/>
  <c r="BV259" i="10" s="1"/>
  <c r="BU22" i="10"/>
  <c r="BU1" i="10" s="1"/>
  <c r="BU259" i="10" s="1"/>
  <c r="BT22" i="10"/>
  <c r="BT1" i="10" s="1"/>
  <c r="BT259" i="10" s="1"/>
  <c r="BS22" i="10"/>
  <c r="BS1" i="10" s="1"/>
  <c r="BS259" i="10" s="1"/>
  <c r="BR22" i="10"/>
  <c r="BR1" i="10" s="1"/>
  <c r="BR259" i="10" s="1"/>
  <c r="BQ22" i="10"/>
  <c r="BQ1" i="10" s="1"/>
  <c r="BQ259" i="10" s="1"/>
  <c r="BP22" i="10"/>
  <c r="BP1" i="10" s="1"/>
  <c r="BP259" i="10" s="1"/>
  <c r="BO22" i="10"/>
  <c r="BO1" i="10" s="1"/>
  <c r="BO259" i="10" s="1"/>
  <c r="BL3" i="10"/>
  <c r="BQ203" i="10" s="1"/>
  <c r="BL2" i="10"/>
  <c r="BN203" i="10" s="1"/>
  <c r="BM166" i="10"/>
  <c r="P163" i="10"/>
  <c r="BO164" i="10"/>
  <c r="BQ164" i="10"/>
  <c r="BM164" i="10" s="1"/>
  <c r="L186" i="10"/>
  <c r="Q161" i="10" s="1"/>
  <c r="BJ162" i="10"/>
  <c r="BT171" i="10"/>
  <c r="BB1474" i="8"/>
  <c r="BB1475" i="8"/>
  <c r="BB1476" i="8"/>
  <c r="BB1477" i="8"/>
  <c r="BB1478" i="8"/>
  <c r="BB1473" i="8"/>
  <c r="BB1295" i="8"/>
  <c r="BB1296" i="8"/>
  <c r="BB1297" i="8"/>
  <c r="BB1294" i="8"/>
  <c r="BB1165" i="8"/>
  <c r="BB1166" i="8"/>
  <c r="BB1167" i="8"/>
  <c r="BB1164" i="8"/>
  <c r="BB1123" i="8"/>
  <c r="BB1124" i="8"/>
  <c r="BB1125" i="8"/>
  <c r="BB1126" i="8"/>
  <c r="BB1127" i="8"/>
  <c r="BB1128" i="8"/>
  <c r="BB1129" i="8"/>
  <c r="BB1130" i="8"/>
  <c r="BB1131" i="8"/>
  <c r="BB1132" i="8"/>
  <c r="BB1133" i="8"/>
  <c r="BB1134" i="8"/>
  <c r="BB1135" i="8"/>
  <c r="BB1122" i="8"/>
  <c r="BB1094" i="8"/>
  <c r="BB1093" i="8"/>
  <c r="BB1092" i="8"/>
  <c r="BB1091" i="8"/>
  <c r="BB1087" i="8"/>
  <c r="BB1088" i="8"/>
  <c r="BB1089" i="8"/>
  <c r="BB1086" i="8"/>
  <c r="BB1080" i="8"/>
  <c r="BB1079" i="8"/>
  <c r="BB1056" i="8"/>
  <c r="BB1055" i="8"/>
  <c r="BS205" i="8"/>
  <c r="BS207" i="8"/>
  <c r="BS209" i="8"/>
  <c r="BS211" i="8"/>
  <c r="BS213" i="8"/>
  <c r="BS215" i="8"/>
  <c r="BS217" i="8"/>
  <c r="BS219" i="8"/>
  <c r="BS221" i="8"/>
  <c r="BS203" i="8"/>
  <c r="BF1182" i="8" l="1"/>
  <c r="BO203" i="10"/>
  <c r="BI201" i="10" s="1"/>
  <c r="P204" i="10" s="1"/>
  <c r="BJ166" i="10"/>
  <c r="BM165" i="10" s="1"/>
  <c r="BJ171" i="10"/>
  <c r="BI169" i="10" s="1"/>
  <c r="BJ170" i="10"/>
  <c r="BQ167" i="10"/>
  <c r="BO167" i="10" s="1"/>
  <c r="BM167" i="10"/>
  <c r="BJ164" i="10"/>
  <c r="BJ167" i="10" l="1"/>
  <c r="BL165" i="10" s="1"/>
  <c r="BJ165" i="10" s="1"/>
  <c r="BI163" i="10" s="1"/>
  <c r="P166" i="10" s="1"/>
  <c r="P170" i="10"/>
  <c r="BI102" i="8" l="1"/>
  <c r="BQ102" i="8" s="1"/>
  <c r="BI101" i="8"/>
  <c r="BQ101" i="8" s="1"/>
  <c r="BF102" i="8"/>
  <c r="BN102" i="8" s="1"/>
  <c r="BF101" i="8"/>
  <c r="BN101" i="8" s="1"/>
  <c r="B86" i="8" l="1"/>
  <c r="BB1526" i="8"/>
  <c r="BG1530" i="8"/>
  <c r="BG1531" i="8" s="1"/>
  <c r="BG1533" i="8" s="1"/>
  <c r="BG1534" i="8" s="1"/>
  <c r="BG1527" i="8"/>
  <c r="BG1528" i="8" s="1"/>
  <c r="BH1527" i="8"/>
  <c r="BH1528" i="8" s="1"/>
  <c r="BH1529" i="8" s="1"/>
  <c r="BH1530" i="8" s="1"/>
  <c r="BH1531" i="8" s="1"/>
  <c r="BH1532" i="8" s="1"/>
  <c r="BH1533" i="8" s="1"/>
  <c r="BH1534" i="8" s="1"/>
  <c r="BF1527" i="8"/>
  <c r="BF1528" i="8" s="1"/>
  <c r="BF1529" i="8" s="1"/>
  <c r="BF1530" i="8" s="1"/>
  <c r="BF1531" i="8" s="1"/>
  <c r="BF1532" i="8" s="1"/>
  <c r="BF1533" i="8" s="1"/>
  <c r="BF1534" i="8" s="1"/>
  <c r="BE1522" i="8"/>
  <c r="BE1521" i="8"/>
  <c r="BE1520" i="8"/>
  <c r="BE1518" i="8"/>
  <c r="G1527" i="8" s="1"/>
  <c r="BB1534" i="8" l="1"/>
  <c r="BB1528" i="8"/>
  <c r="BB1524" i="8" s="1"/>
  <c r="B1530" i="8" s="1"/>
  <c r="B1535" i="8" s="1"/>
  <c r="BB1530" i="8"/>
  <c r="BB1533" i="8"/>
  <c r="BB1529" i="8"/>
  <c r="BB1532" i="8"/>
  <c r="BB1531" i="8"/>
  <c r="BB1527" i="8"/>
  <c r="K1535" i="8" l="1"/>
  <c r="G1535" i="8"/>
  <c r="H1535" i="8"/>
  <c r="J1535" i="8"/>
  <c r="D1535" i="8"/>
  <c r="C1535" i="8"/>
  <c r="L1535" i="8"/>
  <c r="F1535" i="8"/>
  <c r="BF126" i="8" l="1"/>
  <c r="BE126" i="8"/>
  <c r="BN145" i="8"/>
  <c r="BE123" i="8" s="1"/>
  <c r="BB126" i="8" l="1"/>
  <c r="B126" i="8" s="1"/>
  <c r="BF160" i="8"/>
  <c r="BF161" i="8" s="1"/>
  <c r="BG123" i="8"/>
  <c r="BB123" i="8" s="1"/>
  <c r="B123" i="8" s="1"/>
  <c r="BJ1252" i="8"/>
  <c r="BJ1273" i="8" s="1"/>
  <c r="BJ1248" i="8" l="1"/>
  <c r="BJ1269" i="8" s="1"/>
  <c r="BH1337" i="8"/>
  <c r="BH1431" i="8"/>
  <c r="BJ1244" i="8"/>
  <c r="BJ1265" i="8" s="1"/>
  <c r="BH1244" i="8"/>
  <c r="BJ1256" i="8" s="1"/>
  <c r="BJ1277" i="8" s="1"/>
  <c r="BF1307" i="8"/>
  <c r="BF1421" i="8" s="1"/>
  <c r="BH1256" i="8"/>
  <c r="BH1277" i="8" s="1"/>
  <c r="BB985" i="8"/>
  <c r="B996" i="8" s="1"/>
  <c r="BB983" i="8"/>
  <c r="B989" i="8" s="1"/>
  <c r="BB982" i="8"/>
  <c r="B984" i="8" s="1"/>
  <c r="BB984" i="8"/>
  <c r="B993" i="8" s="1"/>
  <c r="BB981" i="8"/>
  <c r="B981" i="8" s="1"/>
  <c r="BB1185" i="8"/>
  <c r="B1186" i="8" s="1"/>
  <c r="BD1178" i="8"/>
  <c r="BF1180" i="8"/>
  <c r="BE1180" i="8"/>
  <c r="BF1178" i="8"/>
  <c r="BH1178" i="8" s="1"/>
  <c r="BF1173" i="8"/>
  <c r="BD1173" i="8" s="1"/>
  <c r="BD1179" i="8" s="1"/>
  <c r="BE1147" i="8"/>
  <c r="BD1147" i="8"/>
  <c r="BH1252" i="8" l="1"/>
  <c r="BH1273" i="8" s="1"/>
  <c r="BE1273" i="8" s="1"/>
  <c r="BH1265" i="8"/>
  <c r="BF1507" i="8"/>
  <c r="BH1248" i="8"/>
  <c r="BH1260" i="8" s="1"/>
  <c r="BH1281" i="8" s="1"/>
  <c r="BF1310" i="8"/>
  <c r="BC1310" i="8" s="1"/>
  <c r="BF1308" i="8"/>
  <c r="BC1308" i="8" s="1"/>
  <c r="BF1174" i="8"/>
  <c r="BD1180" i="8"/>
  <c r="BB1180" i="8" s="1"/>
  <c r="B1178" i="8" s="1"/>
  <c r="BI1104" i="8"/>
  <c r="BG1104" i="8"/>
  <c r="BE1104" i="8"/>
  <c r="BB1105" i="8"/>
  <c r="BC1104" i="8"/>
  <c r="BE1077" i="8"/>
  <c r="BG1147" i="8" s="1"/>
  <c r="BH1269" i="8" l="1"/>
  <c r="BD1174" i="8"/>
  <c r="BF1175" i="8"/>
  <c r="BI1147" i="8"/>
  <c r="BB1147" i="8" s="1"/>
  <c r="BB1104" i="8"/>
  <c r="B1106" i="8" s="1"/>
  <c r="BB1077" i="8"/>
  <c r="H1077" i="8" s="1"/>
  <c r="BE1500" i="8"/>
  <c r="BE1499" i="8"/>
  <c r="BE1498" i="8"/>
  <c r="BG1497" i="8"/>
  <c r="BH1497" i="8" s="1"/>
  <c r="BI1497" i="8" s="1"/>
  <c r="BJ1497" i="8" s="1"/>
  <c r="BK1497" i="8" s="1"/>
  <c r="BG1411" i="8"/>
  <c r="BH1411" i="8" s="1"/>
  <c r="BI1411" i="8" s="1"/>
  <c r="BJ1411" i="8" s="1"/>
  <c r="BK1411" i="8" s="1"/>
  <c r="BE1414" i="8"/>
  <c r="BE1413" i="8"/>
  <c r="BE1412" i="8"/>
  <c r="BG1315" i="8"/>
  <c r="BH1315" i="8" s="1"/>
  <c r="BI1315" i="8" s="1"/>
  <c r="BJ1315" i="8" s="1"/>
  <c r="BK1315" i="8" s="1"/>
  <c r="BE1319" i="8"/>
  <c r="BE1318" i="8"/>
  <c r="BE1317" i="8"/>
  <c r="BF1176" i="8" l="1"/>
  <c r="BD1175" i="8"/>
  <c r="BB1148" i="8"/>
  <c r="B1144" i="8" s="1"/>
  <c r="BH1326" i="8"/>
  <c r="BE1501" i="8"/>
  <c r="BE1415" i="8"/>
  <c r="BE1320" i="8"/>
  <c r="BF1177" i="8" l="1"/>
  <c r="BD1177" i="8" s="1"/>
  <c r="BD1176" i="8"/>
  <c r="BF1324" i="8"/>
  <c r="BC1324" i="8" s="1"/>
  <c r="BH1419" i="8"/>
  <c r="BF1326" i="8"/>
  <c r="BC1326" i="8" s="1"/>
  <c r="BH1421" i="8"/>
  <c r="BC1421" i="8" s="1"/>
  <c r="BH1507" i="8"/>
  <c r="BF1325" i="8"/>
  <c r="BF1402" i="8"/>
  <c r="BF1403" i="8" s="1"/>
  <c r="BC1403" i="8" s="1"/>
  <c r="BI1418" i="8"/>
  <c r="BI1323" i="8"/>
  <c r="BF1419" i="8"/>
  <c r="BF1505" i="8"/>
  <c r="BC1505" i="8" s="1"/>
  <c r="BH1325" i="8"/>
  <c r="BF1420" i="8"/>
  <c r="BC1420" i="8" s="1"/>
  <c r="BI1504" i="8"/>
  <c r="BF1506" i="8"/>
  <c r="BC1506" i="8" s="1"/>
  <c r="BE1502" i="8"/>
  <c r="BF1504" i="8" s="1"/>
  <c r="BE1416" i="8"/>
  <c r="BF1418" i="8" s="1"/>
  <c r="BF1309" i="8"/>
  <c r="BC1309" i="8" s="1"/>
  <c r="B1317" i="8"/>
  <c r="BE1321" i="8"/>
  <c r="BF1323" i="8" s="1"/>
  <c r="BC1419" i="8" l="1"/>
  <c r="BC1507" i="8"/>
  <c r="BC1418" i="8"/>
  <c r="BC1504" i="8"/>
  <c r="BC1508" i="8" s="1"/>
  <c r="BC1325" i="8"/>
  <c r="BF1490" i="8"/>
  <c r="BF1491" i="8" s="1"/>
  <c r="BF1404" i="8"/>
  <c r="B1411" i="8"/>
  <c r="BC1323" i="8"/>
  <c r="B1319" i="8"/>
  <c r="BF1405" i="8" l="1"/>
  <c r="BC1404" i="8"/>
  <c r="B1413" i="8" s="1"/>
  <c r="BF1492" i="8"/>
  <c r="BC1492" i="8" s="1"/>
  <c r="B1504" i="8" s="1"/>
  <c r="BC1491" i="8"/>
  <c r="B1502" i="8" s="1"/>
  <c r="BC1509" i="8"/>
  <c r="B1509" i="8" s="1"/>
  <c r="BC1422" i="8"/>
  <c r="BC1423" i="8" s="1"/>
  <c r="B1418" i="8" s="1"/>
  <c r="BC1327" i="8"/>
  <c r="BC1329" i="8" s="1"/>
  <c r="B1324" i="8" s="1"/>
  <c r="B1321" i="8"/>
  <c r="BF1493" i="8" l="1"/>
  <c r="BC1493" i="8" s="1"/>
  <c r="B1506" i="8" s="1"/>
  <c r="BC1405" i="8"/>
  <c r="B1415" i="8" s="1"/>
  <c r="BE610" i="8"/>
  <c r="B615" i="8" s="1"/>
  <c r="BE605" i="8"/>
  <c r="BE607" i="8"/>
  <c r="BE606" i="8"/>
  <c r="BB1139" i="8" l="1"/>
  <c r="BB1138" i="8"/>
  <c r="BB1137" i="8"/>
  <c r="BB1070" i="8"/>
  <c r="BB1069" i="8"/>
  <c r="BB1066" i="8"/>
  <c r="BB1065" i="8"/>
  <c r="BB1060" i="8"/>
  <c r="BB1059" i="8"/>
  <c r="B1059" i="8" s="1"/>
  <c r="BB180" i="8"/>
  <c r="BB179" i="8"/>
  <c r="BB178" i="8"/>
  <c r="BB177" i="8"/>
  <c r="BB176" i="8"/>
  <c r="BB175" i="8"/>
  <c r="BB173" i="8"/>
  <c r="BB172" i="8"/>
  <c r="BB170" i="8"/>
  <c r="BB169" i="8"/>
  <c r="BB168" i="8"/>
  <c r="BB167" i="8"/>
  <c r="BB161" i="8"/>
  <c r="BH160" i="8"/>
  <c r="BB157" i="8"/>
  <c r="BB156" i="8"/>
  <c r="BB155" i="8"/>
  <c r="BB154" i="8"/>
  <c r="BB153" i="8"/>
  <c r="BB152" i="8"/>
  <c r="BL151" i="8"/>
  <c r="BK151" i="8"/>
  <c r="BJ151" i="8"/>
  <c r="BI151" i="8"/>
  <c r="BH151" i="8"/>
  <c r="BG151" i="8"/>
  <c r="BF151" i="8"/>
  <c r="BE151" i="8"/>
  <c r="BB151" i="8" s="1"/>
  <c r="BB150" i="8"/>
  <c r="H132" i="8" s="1"/>
  <c r="BB149" i="8"/>
  <c r="BB148" i="8"/>
  <c r="BB147" i="8"/>
  <c r="BB146" i="8"/>
  <c r="BL145" i="8"/>
  <c r="BK145" i="8"/>
  <c r="BJ145" i="8"/>
  <c r="BI145" i="8"/>
  <c r="BH145" i="8"/>
  <c r="BG145" i="8"/>
  <c r="BF145" i="8"/>
  <c r="BE145" i="8"/>
  <c r="BL102" i="8" l="1"/>
  <c r="BL101" i="8"/>
  <c r="BJ160" i="8"/>
  <c r="BL160" i="8" s="1"/>
  <c r="BH1182" i="8" l="1"/>
  <c r="BD1182" i="8" s="1"/>
  <c r="BB1182" i="8" s="1"/>
  <c r="B1182" i="8" s="1"/>
  <c r="BB160" i="8"/>
  <c r="E1171" i="8" l="1"/>
  <c r="B1170" i="8"/>
  <c r="K1163" i="8" s="1"/>
  <c r="B1055" i="8"/>
  <c r="B1137" i="8"/>
  <c r="L1130" i="8"/>
  <c r="F1130" i="8"/>
  <c r="H1128" i="8"/>
  <c r="B1128" i="8"/>
  <c r="H1096" i="8"/>
  <c r="B1091" i="8"/>
  <c r="H1079" i="8"/>
  <c r="B1069" i="8"/>
  <c r="H1065" i="8"/>
  <c r="C1497" i="8"/>
  <c r="C1494" i="8"/>
  <c r="C1491" i="8"/>
  <c r="C1487" i="8"/>
  <c r="C1484" i="8"/>
  <c r="C1481" i="8"/>
  <c r="BM1468" i="8"/>
  <c r="BM1464" i="8"/>
  <c r="BM1460" i="8"/>
  <c r="BM1456" i="8"/>
  <c r="BM1452" i="8"/>
  <c r="BM1447" i="8"/>
  <c r="BM1443" i="8"/>
  <c r="BM1439" i="8"/>
  <c r="BM1435" i="8"/>
  <c r="BM1431" i="8"/>
  <c r="BH1452" i="8"/>
  <c r="BH1392" i="8"/>
  <c r="BG1392" i="8"/>
  <c r="BF1392" i="8"/>
  <c r="BE1392" i="8"/>
  <c r="BB1392" i="8" s="1"/>
  <c r="BH1391" i="8"/>
  <c r="BG1391" i="8"/>
  <c r="BF1391" i="8"/>
  <c r="BE1391" i="8"/>
  <c r="BB1391" i="8" s="1"/>
  <c r="BH1390" i="8"/>
  <c r="BG1390" i="8"/>
  <c r="BF1390" i="8"/>
  <c r="BE1390" i="8"/>
  <c r="BB1390" i="8" s="1"/>
  <c r="BH1389" i="8"/>
  <c r="BG1389" i="8"/>
  <c r="BF1389" i="8"/>
  <c r="BE1389" i="8"/>
  <c r="BB1389" i="8" s="1"/>
  <c r="BM1374" i="8"/>
  <c r="BM1370" i="8"/>
  <c r="BM1366" i="8"/>
  <c r="BM1362" i="8"/>
  <c r="BM1358" i="8"/>
  <c r="BM1353" i="8"/>
  <c r="BM1349" i="8"/>
  <c r="BM1345" i="8"/>
  <c r="BM1341" i="8"/>
  <c r="BM1337" i="8"/>
  <c r="BH1358" i="8"/>
  <c r="I1307" i="8"/>
  <c r="I1294" i="8"/>
  <c r="B1307" i="8"/>
  <c r="B1294" i="8"/>
  <c r="BE1225" i="8"/>
  <c r="J1222" i="8" s="1"/>
  <c r="BJ1224" i="8"/>
  <c r="BE1221" i="8"/>
  <c r="F1222" i="8" s="1"/>
  <c r="BJ1220" i="8"/>
  <c r="BE1217" i="8"/>
  <c r="B1222" i="8" s="1"/>
  <c r="BJ1216" i="8"/>
  <c r="BH1216" i="8" s="1"/>
  <c r="BT829" i="8"/>
  <c r="BT826" i="8"/>
  <c r="BD770" i="8"/>
  <c r="BB770" i="8"/>
  <c r="BD769" i="8"/>
  <c r="BB769" i="8"/>
  <c r="BD768" i="8"/>
  <c r="BB768" i="8"/>
  <c r="BD767" i="8"/>
  <c r="BB767" i="8"/>
  <c r="BD766" i="8"/>
  <c r="BB766" i="8"/>
  <c r="BD765" i="8"/>
  <c r="BB765" i="8"/>
  <c r="BD764" i="8"/>
  <c r="BB764" i="8"/>
  <c r="BD763" i="8"/>
  <c r="BB763" i="8"/>
  <c r="BD762" i="8"/>
  <c r="BB762" i="8"/>
  <c r="BD761" i="8"/>
  <c r="BB761" i="8"/>
  <c r="BD760" i="8"/>
  <c r="BB760" i="8"/>
  <c r="BL1171" i="8"/>
  <c r="BK1171" i="8"/>
  <c r="BJ1171" i="8"/>
  <c r="BI1171" i="8"/>
  <c r="BH1171" i="8"/>
  <c r="BG1171" i="8"/>
  <c r="BF1171" i="8"/>
  <c r="BE1171" i="8"/>
  <c r="BB1171" i="8" s="1"/>
  <c r="BL1170" i="8"/>
  <c r="BK1170" i="8"/>
  <c r="BJ1170" i="8"/>
  <c r="BI1170" i="8"/>
  <c r="BH1170" i="8"/>
  <c r="BG1170" i="8"/>
  <c r="BF1170" i="8"/>
  <c r="BE1170" i="8"/>
  <c r="BB1170" i="8" s="1"/>
  <c r="BL1169" i="8"/>
  <c r="BK1169" i="8"/>
  <c r="BJ1169" i="8"/>
  <c r="BI1169" i="8"/>
  <c r="BH1169" i="8"/>
  <c r="BG1169" i="8"/>
  <c r="BF1169" i="8"/>
  <c r="BE1169" i="8"/>
  <c r="BB1169" i="8" s="1"/>
  <c r="BL1168" i="8"/>
  <c r="BK1168" i="8"/>
  <c r="BJ1168" i="8"/>
  <c r="BI1168" i="8"/>
  <c r="BH1168" i="8"/>
  <c r="BG1168" i="8"/>
  <c r="BF1168" i="8"/>
  <c r="BE1168" i="8"/>
  <c r="BB1168" i="8" s="1"/>
  <c r="E1163" i="8"/>
  <c r="H1170" i="8" s="1"/>
  <c r="B1164" i="8"/>
  <c r="K1171" i="8" s="1"/>
  <c r="J1137" i="8"/>
  <c r="F1137" i="8"/>
  <c r="J1130" i="8"/>
  <c r="H1130" i="8"/>
  <c r="D1130" i="8"/>
  <c r="B1130" i="8"/>
  <c r="L1128" i="8"/>
  <c r="J1128" i="8"/>
  <c r="F1128" i="8"/>
  <c r="D1128" i="8"/>
  <c r="H1091" i="8"/>
  <c r="B1096" i="8"/>
  <c r="M1090" i="8"/>
  <c r="K1086" i="8"/>
  <c r="H1087" i="8"/>
  <c r="E1087" i="8"/>
  <c r="B1086" i="8"/>
  <c r="M1085" i="8"/>
  <c r="B1079" i="8"/>
  <c r="M1078" i="8"/>
  <c r="H1069" i="8"/>
  <c r="BX1068" i="8"/>
  <c r="M1068" i="8"/>
  <c r="B1065" i="8"/>
  <c r="BX1064" i="8"/>
  <c r="M1064" i="8"/>
  <c r="H1059" i="8"/>
  <c r="BL1058" i="8"/>
  <c r="BL1064" i="8" s="1"/>
  <c r="BL1068" i="8" s="1"/>
  <c r="BL1078" i="8" s="1"/>
  <c r="BL1085" i="8" s="1"/>
  <c r="BL1090" i="8" s="1"/>
  <c r="BL1120" i="8" s="1"/>
  <c r="BL1163" i="8" s="1"/>
  <c r="BL1293" i="8" s="1"/>
  <c r="BL1388" i="8" s="1"/>
  <c r="BL1472" i="8" s="1"/>
  <c r="BK1058" i="8"/>
  <c r="BK1064" i="8" s="1"/>
  <c r="BK1068" i="8" s="1"/>
  <c r="BK1078" i="8" s="1"/>
  <c r="BK1085" i="8" s="1"/>
  <c r="BK1090" i="8" s="1"/>
  <c r="BK1120" i="8" s="1"/>
  <c r="BK1163" i="8" s="1"/>
  <c r="BK1293" i="8" s="1"/>
  <c r="BK1388" i="8" s="1"/>
  <c r="BK1472" i="8" s="1"/>
  <c r="BJ1058" i="8"/>
  <c r="BJ1064" i="8" s="1"/>
  <c r="BJ1068" i="8" s="1"/>
  <c r="BJ1078" i="8" s="1"/>
  <c r="BJ1085" i="8" s="1"/>
  <c r="BJ1090" i="8" s="1"/>
  <c r="BJ1120" i="8" s="1"/>
  <c r="BJ1163" i="8" s="1"/>
  <c r="BJ1293" i="8" s="1"/>
  <c r="BJ1388" i="8" s="1"/>
  <c r="BJ1472" i="8" s="1"/>
  <c r="BI1058" i="8"/>
  <c r="BI1064" i="8" s="1"/>
  <c r="BI1068" i="8" s="1"/>
  <c r="BI1078" i="8" s="1"/>
  <c r="BI1085" i="8" s="1"/>
  <c r="BI1090" i="8" s="1"/>
  <c r="BI1120" i="8" s="1"/>
  <c r="BI1163" i="8" s="1"/>
  <c r="BI1293" i="8" s="1"/>
  <c r="BI1388" i="8" s="1"/>
  <c r="BI1472" i="8" s="1"/>
  <c r="BH1058" i="8"/>
  <c r="BH1064" i="8" s="1"/>
  <c r="BH1068" i="8" s="1"/>
  <c r="BH1078" i="8" s="1"/>
  <c r="BH1085" i="8" s="1"/>
  <c r="BH1090" i="8" s="1"/>
  <c r="BH1120" i="8" s="1"/>
  <c r="BH1163" i="8" s="1"/>
  <c r="BH1293" i="8" s="1"/>
  <c r="BH1388" i="8" s="1"/>
  <c r="BH1472" i="8" s="1"/>
  <c r="BG1058" i="8"/>
  <c r="BG1064" i="8" s="1"/>
  <c r="BG1068" i="8" s="1"/>
  <c r="BG1078" i="8" s="1"/>
  <c r="BG1085" i="8" s="1"/>
  <c r="BG1090" i="8" s="1"/>
  <c r="BG1120" i="8" s="1"/>
  <c r="BG1163" i="8" s="1"/>
  <c r="BG1293" i="8" s="1"/>
  <c r="BG1388" i="8" s="1"/>
  <c r="BG1472" i="8" s="1"/>
  <c r="BF1058" i="8"/>
  <c r="BF1064" i="8" s="1"/>
  <c r="BF1068" i="8" s="1"/>
  <c r="BF1078" i="8" s="1"/>
  <c r="BF1085" i="8" s="1"/>
  <c r="BF1090" i="8" s="1"/>
  <c r="BF1120" i="8" s="1"/>
  <c r="BF1163" i="8" s="1"/>
  <c r="BF1293" i="8" s="1"/>
  <c r="BF1388" i="8" s="1"/>
  <c r="BF1472" i="8" s="1"/>
  <c r="BE1058" i="8"/>
  <c r="BE1064" i="8" s="1"/>
  <c r="BE1068" i="8" s="1"/>
  <c r="BE1078" i="8" s="1"/>
  <c r="BE1085" i="8" s="1"/>
  <c r="BE1090" i="8" s="1"/>
  <c r="BE1120" i="8" s="1"/>
  <c r="BE1163" i="8" s="1"/>
  <c r="BE1293" i="8" s="1"/>
  <c r="BE1388" i="8" s="1"/>
  <c r="BE1472" i="8" s="1"/>
  <c r="M1058" i="8"/>
  <c r="CA1057" i="8"/>
  <c r="BX1057" i="8"/>
  <c r="CA1056" i="8"/>
  <c r="BX1056" i="8"/>
  <c r="H1055" i="8"/>
  <c r="H1164" i="8" l="1"/>
  <c r="B1388" i="8"/>
  <c r="B1401" i="8"/>
  <c r="I1388" i="8"/>
  <c r="I1401" i="8"/>
  <c r="BE1244" i="8"/>
  <c r="I1244" i="8" s="1"/>
  <c r="BJ1337" i="8"/>
  <c r="BE1337" i="8" s="1"/>
  <c r="I1337" i="8" s="1"/>
  <c r="BE1265" i="8"/>
  <c r="I1265" i="8" s="1"/>
  <c r="BH1341" i="8"/>
  <c r="BH1345" i="8" s="1"/>
  <c r="BV1056" i="8"/>
  <c r="BW1061" i="8" s="1"/>
  <c r="BV1057" i="8"/>
  <c r="BW1062" i="8" s="1"/>
  <c r="BH1435" i="8"/>
  <c r="BJ1435" i="8" s="1"/>
  <c r="BE1435" i="8" s="1"/>
  <c r="I1435" i="8" s="1"/>
  <c r="BJ1431" i="8"/>
  <c r="BE1431" i="8" s="1"/>
  <c r="I1431" i="8" s="1"/>
  <c r="BD772" i="8"/>
  <c r="BB772" i="8"/>
  <c r="BH1220" i="8"/>
  <c r="BE1216" i="8"/>
  <c r="B1216" i="8" s="1"/>
  <c r="BH1362" i="8"/>
  <c r="BH1456" i="8"/>
  <c r="BJ1452" i="8"/>
  <c r="BE1452" i="8" s="1"/>
  <c r="I1452" i="8" s="1"/>
  <c r="BJ1358" i="8"/>
  <c r="BE1358" i="8" s="1"/>
  <c r="I1358" i="8" s="1"/>
  <c r="M268" i="8"/>
  <c r="B268" i="8"/>
  <c r="BF109" i="8"/>
  <c r="BF113" i="8"/>
  <c r="BU264" i="8"/>
  <c r="BU261" i="8"/>
  <c r="BU258" i="8"/>
  <c r="BU255" i="8"/>
  <c r="BU252" i="8"/>
  <c r="BU249" i="8"/>
  <c r="BU246" i="8"/>
  <c r="BU243" i="8"/>
  <c r="BX270" i="8"/>
  <c r="BY270" i="8"/>
  <c r="BZ270" i="8"/>
  <c r="BW270" i="8"/>
  <c r="N66" i="8"/>
  <c r="A66" i="8"/>
  <c r="BB660" i="8"/>
  <c r="BB659" i="8"/>
  <c r="BB658" i="8"/>
  <c r="BB657" i="8"/>
  <c r="BB214" i="8"/>
  <c r="BB213" i="8"/>
  <c r="BB212" i="8"/>
  <c r="BB211" i="8"/>
  <c r="BT273" i="8"/>
  <c r="BT276" i="8"/>
  <c r="BQ205" i="8"/>
  <c r="BQ207" i="8"/>
  <c r="BQ209" i="8"/>
  <c r="BQ211" i="8"/>
  <c r="BQ213" i="8"/>
  <c r="BQ215" i="8"/>
  <c r="BQ217" i="8"/>
  <c r="BQ219" i="8"/>
  <c r="BQ221" i="8"/>
  <c r="BQ203" i="8"/>
  <c r="BT205" i="8"/>
  <c r="BT207" i="8"/>
  <c r="BT209" i="8"/>
  <c r="BT211" i="8"/>
  <c r="BT213" i="8"/>
  <c r="BT215" i="8"/>
  <c r="BT217" i="8"/>
  <c r="BT219" i="8"/>
  <c r="BT221" i="8"/>
  <c r="BT203" i="8"/>
  <c r="BB775" i="8" l="1"/>
  <c r="B772" i="8" s="1"/>
  <c r="BE1269" i="8"/>
  <c r="I1269" i="8" s="1"/>
  <c r="BH1439" i="8"/>
  <c r="BH1443" i="8" s="1"/>
  <c r="BJ1341" i="8"/>
  <c r="BE1341" i="8" s="1"/>
  <c r="I1341" i="8" s="1"/>
  <c r="BE106" i="8"/>
  <c r="BB182" i="8" s="1"/>
  <c r="B180" i="8" s="1"/>
  <c r="BE107" i="8"/>
  <c r="E753" i="8"/>
  <c r="E749" i="8"/>
  <c r="B756" i="8"/>
  <c r="B752" i="8"/>
  <c r="B748" i="8"/>
  <c r="E756" i="8"/>
  <c r="E752" i="8"/>
  <c r="E748" i="8"/>
  <c r="B755" i="8"/>
  <c r="B751" i="8"/>
  <c r="B747" i="8"/>
  <c r="E754" i="8"/>
  <c r="B749" i="8"/>
  <c r="E755" i="8"/>
  <c r="E751" i="8"/>
  <c r="E747" i="8"/>
  <c r="B754" i="8"/>
  <c r="B750" i="8"/>
  <c r="E750" i="8"/>
  <c r="B753" i="8"/>
  <c r="L753" i="8"/>
  <c r="L752" i="8"/>
  <c r="L755" i="8"/>
  <c r="L751" i="8"/>
  <c r="I755" i="8"/>
  <c r="I751" i="8"/>
  <c r="L747" i="8"/>
  <c r="L754" i="8"/>
  <c r="L750" i="8"/>
  <c r="I754" i="8"/>
  <c r="I750" i="8"/>
  <c r="I756" i="8"/>
  <c r="L749" i="8"/>
  <c r="I753" i="8"/>
  <c r="I749" i="8"/>
  <c r="I748" i="8"/>
  <c r="L756" i="8"/>
  <c r="I752" i="8"/>
  <c r="L748" i="8"/>
  <c r="I747" i="8"/>
  <c r="BH1460" i="8"/>
  <c r="BJ1456" i="8"/>
  <c r="BE1248" i="8"/>
  <c r="I1248" i="8" s="1"/>
  <c r="BH1366" i="8"/>
  <c r="BJ1362" i="8"/>
  <c r="BE1362" i="8" s="1"/>
  <c r="I1362" i="8" s="1"/>
  <c r="BH1349" i="8"/>
  <c r="BJ1345" i="8"/>
  <c r="BE1345" i="8" s="1"/>
  <c r="I1345" i="8" s="1"/>
  <c r="BH1224" i="8"/>
  <c r="BE1224" i="8" s="1"/>
  <c r="J1216" i="8" s="1"/>
  <c r="BE1220" i="8"/>
  <c r="F1216" i="8" s="1"/>
  <c r="BU268" i="8"/>
  <c r="BQ224" i="8"/>
  <c r="BX227" i="8"/>
  <c r="BW227" i="8"/>
  <c r="BS224" i="8"/>
  <c r="BJ620" i="8" l="1"/>
  <c r="BL620" i="8"/>
  <c r="BE1456" i="8"/>
  <c r="I1456" i="8" s="1"/>
  <c r="BJ1439" i="8"/>
  <c r="BE1439" i="8" s="1"/>
  <c r="I1439" i="8" s="1"/>
  <c r="BH1353" i="8"/>
  <c r="BE1353" i="8" s="1"/>
  <c r="I1353" i="8" s="1"/>
  <c r="BJ1349" i="8"/>
  <c r="BE1349" i="8" s="1"/>
  <c r="I1349" i="8" s="1"/>
  <c r="BH1464" i="8"/>
  <c r="BJ1460" i="8"/>
  <c r="BE1460" i="8" s="1"/>
  <c r="I1460" i="8" s="1"/>
  <c r="BH1370" i="8"/>
  <c r="BJ1366" i="8"/>
  <c r="BE1366" i="8" s="1"/>
  <c r="I1366" i="8" s="1"/>
  <c r="BH1447" i="8"/>
  <c r="BE1447" i="8" s="1"/>
  <c r="I1447" i="8" s="1"/>
  <c r="BJ1443" i="8"/>
  <c r="BE1443" i="8" s="1"/>
  <c r="I1443" i="8" s="1"/>
  <c r="BE1252" i="8"/>
  <c r="I1252" i="8" s="1"/>
  <c r="BX266" i="8"/>
  <c r="BT266" i="8" s="1"/>
  <c r="C268" i="8" s="1"/>
  <c r="BY227" i="8"/>
  <c r="BF76" i="8"/>
  <c r="BF75" i="8"/>
  <c r="I1273" i="8" l="1"/>
  <c r="BF67" i="8"/>
  <c r="B66" i="8" s="1"/>
  <c r="BF70" i="8"/>
  <c r="B68" i="8" s="1"/>
  <c r="BF72" i="8"/>
  <c r="B80" i="8" s="1"/>
  <c r="BF71" i="8"/>
  <c r="B74" i="8" s="1"/>
  <c r="BH620" i="8"/>
  <c r="BE612" i="8" s="1"/>
  <c r="B619" i="8" s="1"/>
  <c r="BH1374" i="8"/>
  <c r="BE1374" i="8" s="1"/>
  <c r="I1374" i="8" s="1"/>
  <c r="BJ1370" i="8"/>
  <c r="BE1370" i="8" s="1"/>
  <c r="I1370" i="8" s="1"/>
  <c r="BE1281" i="8"/>
  <c r="I1282" i="8" s="1"/>
  <c r="BH1468" i="8"/>
  <c r="BE1468" i="8" s="1"/>
  <c r="I1468" i="8" s="1"/>
  <c r="BJ1464" i="8"/>
  <c r="BE1464" i="8" s="1"/>
  <c r="I1464" i="8" s="1"/>
  <c r="BE1256" i="8"/>
  <c r="I1256" i="8" s="1"/>
  <c r="BE1260" i="8"/>
  <c r="I1260" i="8" s="1"/>
  <c r="BD102" i="8"/>
  <c r="B164" i="8"/>
  <c r="CA227" i="8"/>
  <c r="BT224" i="8" s="1"/>
  <c r="BZ227" i="8"/>
  <c r="BD101" i="8"/>
  <c r="K144" i="8"/>
  <c r="H144" i="8"/>
  <c r="K140" i="8"/>
  <c r="H140" i="8"/>
  <c r="K136" i="8"/>
  <c r="H136" i="8"/>
  <c r="B145" i="8"/>
  <c r="B141" i="8"/>
  <c r="B137" i="8"/>
  <c r="B133" i="8"/>
  <c r="BE656" i="8"/>
  <c r="BB215" i="8"/>
  <c r="BB216" i="8"/>
  <c r="BB217" i="8"/>
  <c r="BB218" i="8"/>
  <c r="BL656" i="8"/>
  <c r="BG656" i="8"/>
  <c r="BH656" i="8"/>
  <c r="BI656" i="8"/>
  <c r="BJ656" i="8"/>
  <c r="BK656" i="8"/>
  <c r="BF656" i="8"/>
  <c r="BE1277" i="8" l="1"/>
  <c r="I1277" i="8" s="1"/>
  <c r="BT225" i="8"/>
  <c r="K132" i="8"/>
  <c r="BW260" i="8"/>
  <c r="BW248" i="8"/>
  <c r="BW257" i="8"/>
  <c r="BW245" i="8"/>
  <c r="BW242" i="8"/>
  <c r="BW263" i="8"/>
  <c r="BW254" i="8"/>
  <c r="BW251" i="8"/>
  <c r="BY263" i="8"/>
  <c r="BY251" i="8"/>
  <c r="BY260" i="8"/>
  <c r="BY248" i="8"/>
  <c r="BY257" i="8"/>
  <c r="BY245" i="8"/>
  <c r="BY254" i="8"/>
  <c r="B160" i="8"/>
  <c r="BY242" i="8"/>
  <c r="BX228" i="8"/>
  <c r="BT251" i="8" l="1"/>
  <c r="B254" i="8" s="1"/>
  <c r="BT245" i="8"/>
  <c r="B248" i="8" s="1"/>
  <c r="BT257" i="8"/>
  <c r="B260" i="8" s="1"/>
  <c r="BT254" i="8"/>
  <c r="B257" i="8" s="1"/>
  <c r="BT263" i="8"/>
  <c r="B266" i="8" s="1"/>
  <c r="BT248" i="8"/>
  <c r="B251" i="8" s="1"/>
  <c r="BT242" i="8"/>
  <c r="B245" i="8" s="1"/>
  <c r="BT260" i="8"/>
  <c r="B263" i="8" s="1"/>
  <c r="BZ228" i="8"/>
  <c r="BT228" i="8" s="1"/>
  <c r="C223" i="8" s="1"/>
  <c r="BX229" i="8"/>
  <c r="BT229" i="8" s="1"/>
  <c r="B228" i="8" s="1"/>
</calcChain>
</file>

<file path=xl/comments1.xml><?xml version="1.0" encoding="utf-8"?>
<comments xmlns="http://schemas.openxmlformats.org/spreadsheetml/2006/main">
  <authors>
    <author>Steph</author>
  </authors>
  <commentList>
    <comment ref="M1536" authorId="0">
      <text>
        <r>
          <rPr>
            <b/>
            <sz val="12"/>
            <color indexed="81"/>
            <rFont val="Tahoma"/>
            <family val="2"/>
          </rPr>
          <t>How to save your personalized version of this to a PDF</t>
        </r>
        <r>
          <rPr>
            <sz val="9"/>
            <color indexed="81"/>
            <rFont val="Tahoma"/>
            <family val="2"/>
          </rPr>
          <t xml:space="preserve">
</t>
        </r>
        <r>
          <rPr>
            <sz val="11"/>
            <color indexed="81"/>
            <rFont val="Tahoma"/>
            <family val="2"/>
          </rPr>
          <t xml:space="preserve">1. Click the File menu (upper left).
2. Click Save As (in the list of options).
3. Click Browse to choose a location to keep your saved PDF.
4. Click on the file name highlighted in blue to change the name of this personalized version.
5. Click on Excel Workbook below the file name, then select PDF from the dropdown list.
6. Click on the Save button (lower right, to the left of the Cancel button).
That's all there is to it. Now you have a saved copy of how you answered the Interactives. Now you can change the Interactives again, and save those to another file name. </t>
        </r>
        <r>
          <rPr>
            <sz val="9"/>
            <color indexed="81"/>
            <rFont val="Tahoma"/>
            <family val="2"/>
          </rPr>
          <t xml:space="preserve">
</t>
        </r>
        <r>
          <rPr>
            <sz val="9"/>
            <color indexed="20"/>
            <rFont val="Tahoma"/>
            <family val="2"/>
          </rPr>
          <t>[NOTE: these instructions sit outside the print area, so will not be included.]</t>
        </r>
        <r>
          <rPr>
            <sz val="9"/>
            <color indexed="81"/>
            <rFont val="Tahoma"/>
            <family val="2"/>
          </rPr>
          <t xml:space="preserve">
</t>
        </r>
      </text>
    </comment>
  </commentList>
</comments>
</file>

<file path=xl/comments2.xml><?xml version="1.0" encoding="utf-8"?>
<comments xmlns="http://schemas.openxmlformats.org/spreadsheetml/2006/main">
  <authors>
    <author>Steph</author>
  </authors>
  <commentList>
    <comment ref="N2" authorId="0">
      <text>
        <r>
          <rPr>
            <sz val="9"/>
            <color indexed="81"/>
            <rFont val="Tahoma"/>
            <family val="2"/>
          </rPr>
          <t xml:space="preserve">
</t>
        </r>
      </text>
    </comment>
    <comment ref="N38" authorId="0">
      <text>
        <r>
          <rPr>
            <sz val="9"/>
            <color indexed="81"/>
            <rFont val="Tahoma"/>
            <family val="2"/>
          </rPr>
          <t xml:space="preserve">
</t>
        </r>
      </text>
    </comment>
    <comment ref="AB75" authorId="0">
      <text>
        <r>
          <rPr>
            <sz val="9"/>
            <color indexed="81"/>
            <rFont val="Tahoma"/>
            <family val="2"/>
          </rPr>
          <t xml:space="preserve">
</t>
        </r>
      </text>
    </comment>
    <comment ref="N88" authorId="0">
      <text/>
    </comment>
    <comment ref="N117" authorId="0">
      <text/>
    </comment>
    <comment ref="AB117" authorId="0">
      <text/>
    </comment>
    <comment ref="W138" authorId="0">
      <text>
        <r>
          <rPr>
            <sz val="9"/>
            <color indexed="81"/>
            <rFont val="Tahoma"/>
            <family val="2"/>
          </rPr>
          <t xml:space="preserve">
</t>
        </r>
      </text>
    </comment>
    <comment ref="AB139" authorId="0">
      <text/>
    </comment>
    <comment ref="AB158" authorId="0">
      <text/>
    </comment>
    <comment ref="AB198" authorId="0">
      <text>
        <r>
          <rPr>
            <sz val="9"/>
            <color indexed="81"/>
            <rFont val="Tahoma"/>
            <family val="2"/>
          </rPr>
          <t xml:space="preserve">
</t>
        </r>
      </text>
    </comment>
    <comment ref="AB245" authorId="0">
      <text>
        <r>
          <rPr>
            <sz val="9"/>
            <color indexed="81"/>
            <rFont val="Tahoma"/>
            <family val="2"/>
          </rPr>
          <t xml:space="preserve">
</t>
        </r>
      </text>
    </comment>
    <comment ref="D264" authorId="0">
      <text>
        <r>
          <rPr>
            <b/>
            <sz val="11"/>
            <color indexed="81"/>
            <rFont val="Tahoma"/>
            <family val="2"/>
          </rPr>
          <t>your most local rep</t>
        </r>
        <r>
          <rPr>
            <b/>
            <sz val="9"/>
            <color indexed="81"/>
            <rFont val="Tahoma"/>
            <family val="2"/>
          </rPr>
          <t>:</t>
        </r>
        <r>
          <rPr>
            <sz val="9"/>
            <color indexed="81"/>
            <rFont val="Tahoma"/>
            <family val="2"/>
          </rPr>
          <t xml:space="preserve">
</t>
        </r>
      </text>
    </comment>
    <comment ref="H264" authorId="0">
      <text>
        <r>
          <rPr>
            <b/>
            <sz val="9"/>
            <color indexed="81"/>
            <rFont val="Tahoma"/>
            <family val="2"/>
          </rPr>
          <t>D = Democrat
R = Republican
O = other party</t>
        </r>
        <r>
          <rPr>
            <sz val="9"/>
            <color indexed="81"/>
            <rFont val="Tahoma"/>
            <family val="2"/>
          </rPr>
          <t xml:space="preserve">
</t>
        </r>
      </text>
    </comment>
    <comment ref="D265" authorId="0">
      <text>
        <r>
          <rPr>
            <b/>
            <sz val="11"/>
            <color indexed="81"/>
            <rFont val="Tahoma"/>
            <family val="2"/>
          </rPr>
          <t>your state legislature rep</t>
        </r>
        <r>
          <rPr>
            <b/>
            <sz val="9"/>
            <color indexed="81"/>
            <rFont val="Tahoma"/>
            <family val="2"/>
          </rPr>
          <t>:</t>
        </r>
        <r>
          <rPr>
            <sz val="9"/>
            <color indexed="81"/>
            <rFont val="Tahoma"/>
            <family val="2"/>
          </rPr>
          <t xml:space="preserve">
</t>
        </r>
      </text>
    </comment>
    <comment ref="H265" authorId="0">
      <text>
        <r>
          <rPr>
            <b/>
            <sz val="9"/>
            <color indexed="81"/>
            <rFont val="Tahoma"/>
            <family val="2"/>
          </rPr>
          <t>D = Democrat
R = Republican
O = other party</t>
        </r>
        <r>
          <rPr>
            <sz val="9"/>
            <color indexed="81"/>
            <rFont val="Tahoma"/>
            <family val="2"/>
          </rPr>
          <t xml:space="preserve">
</t>
        </r>
      </text>
    </comment>
    <comment ref="D266" authorId="0">
      <text>
        <r>
          <rPr>
            <b/>
            <sz val="11"/>
            <color indexed="81"/>
            <rFont val="Tahoma"/>
            <family val="2"/>
          </rPr>
          <t>your state senator</t>
        </r>
        <r>
          <rPr>
            <b/>
            <sz val="9"/>
            <color indexed="81"/>
            <rFont val="Tahoma"/>
            <family val="2"/>
          </rPr>
          <t>:</t>
        </r>
        <r>
          <rPr>
            <sz val="9"/>
            <color indexed="81"/>
            <rFont val="Tahoma"/>
            <family val="2"/>
          </rPr>
          <t xml:space="preserve">
</t>
        </r>
      </text>
    </comment>
    <comment ref="H266" authorId="0">
      <text>
        <r>
          <rPr>
            <b/>
            <sz val="9"/>
            <color indexed="81"/>
            <rFont val="Tahoma"/>
            <family val="2"/>
          </rPr>
          <t>D = Democrat
R = Republican
O = other party</t>
        </r>
        <r>
          <rPr>
            <sz val="9"/>
            <color indexed="81"/>
            <rFont val="Tahoma"/>
            <family val="2"/>
          </rPr>
          <t xml:space="preserve">
</t>
        </r>
      </text>
    </comment>
    <comment ref="D267" authorId="0">
      <text>
        <r>
          <rPr>
            <b/>
            <sz val="11"/>
            <color indexed="81"/>
            <rFont val="Tahoma"/>
            <family val="2"/>
          </rPr>
          <t>your US House Representative</t>
        </r>
        <r>
          <rPr>
            <b/>
            <sz val="9"/>
            <color indexed="81"/>
            <rFont val="Tahoma"/>
            <family val="2"/>
          </rPr>
          <t>:</t>
        </r>
        <r>
          <rPr>
            <sz val="9"/>
            <color indexed="81"/>
            <rFont val="Tahoma"/>
            <family val="2"/>
          </rPr>
          <t xml:space="preserve">
</t>
        </r>
      </text>
    </comment>
    <comment ref="H267" authorId="0">
      <text>
        <r>
          <rPr>
            <b/>
            <sz val="9"/>
            <color indexed="81"/>
            <rFont val="Tahoma"/>
            <family val="2"/>
          </rPr>
          <t>D = Democrat
R = Republican
O = other party</t>
        </r>
        <r>
          <rPr>
            <sz val="9"/>
            <color indexed="81"/>
            <rFont val="Tahoma"/>
            <family val="2"/>
          </rPr>
          <t xml:space="preserve">
</t>
        </r>
      </text>
    </comment>
    <comment ref="D268" authorId="0">
      <text>
        <r>
          <rPr>
            <b/>
            <sz val="11"/>
            <color indexed="81"/>
            <rFont val="Tahoma"/>
            <family val="2"/>
          </rPr>
          <t>your US Senator</t>
        </r>
        <r>
          <rPr>
            <b/>
            <sz val="9"/>
            <color indexed="81"/>
            <rFont val="Tahoma"/>
            <family val="2"/>
          </rPr>
          <t>:</t>
        </r>
        <r>
          <rPr>
            <sz val="9"/>
            <color indexed="81"/>
            <rFont val="Tahoma"/>
            <family val="2"/>
          </rPr>
          <t xml:space="preserve">
</t>
        </r>
      </text>
    </comment>
    <comment ref="H268" authorId="0">
      <text>
        <r>
          <rPr>
            <b/>
            <sz val="9"/>
            <color indexed="81"/>
            <rFont val="Tahoma"/>
            <family val="2"/>
          </rPr>
          <t>D = Democrat
R = Republican
O = other party</t>
        </r>
        <r>
          <rPr>
            <sz val="9"/>
            <color indexed="81"/>
            <rFont val="Tahoma"/>
            <family val="2"/>
          </rPr>
          <t xml:space="preserve">
</t>
        </r>
      </text>
    </comment>
    <comment ref="B318" authorId="0">
      <text>
        <r>
          <rPr>
            <b/>
            <sz val="9"/>
            <color indexed="81"/>
            <rFont val="Tahoma"/>
            <family val="2"/>
          </rPr>
          <t xml:space="preserve">LISTEN1: </t>
        </r>
        <r>
          <rPr>
            <sz val="9"/>
            <color indexed="81"/>
            <rFont val="Tahoma"/>
            <family val="2"/>
          </rPr>
          <t>lay rationalism</t>
        </r>
      </text>
    </comment>
    <comment ref="F318" authorId="0">
      <text>
        <r>
          <rPr>
            <b/>
            <sz val="9"/>
            <color indexed="81"/>
            <rFont val="Tahoma"/>
            <family val="2"/>
          </rPr>
          <t xml:space="preserve">LISTEN2: </t>
        </r>
        <r>
          <rPr>
            <sz val="9"/>
            <color indexed="81"/>
            <rFont val="Tahoma"/>
            <family val="2"/>
          </rPr>
          <t>prioritizing relief or resolve</t>
        </r>
      </text>
    </comment>
  </commentList>
</comments>
</file>

<file path=xl/sharedStrings.xml><?xml version="1.0" encoding="utf-8"?>
<sst xmlns="http://schemas.openxmlformats.org/spreadsheetml/2006/main" count="2714" uniqueCount="1764">
  <si>
    <t>Your self-needs</t>
  </si>
  <si>
    <t>Your social-needs</t>
  </si>
  <si>
    <t>Your psychosocial orientation</t>
  </si>
  <si>
    <t/>
  </si>
  <si>
    <t>ARGUE</t>
  </si>
  <si>
    <t>or</t>
  </si>
  <si>
    <t>LISTEN</t>
  </si>
  <si>
    <t>REJECT</t>
  </si>
  <si>
    <t>AFFIRM</t>
  </si>
  <si>
    <t>DEMAND</t>
  </si>
  <si>
    <t>OFFER</t>
  </si>
  <si>
    <t>unmet social-need</t>
  </si>
  <si>
    <t>guarded self-need</t>
  </si>
  <si>
    <t>guarded social-need</t>
  </si>
  <si>
    <t>unmet self-need</t>
  </si>
  <si>
    <t>VISIBLE EXPRESSION</t>
  </si>
  <si>
    <t>VULNERABLE NEEDS</t>
  </si>
  <si>
    <t>OPEN BORDERS</t>
  </si>
  <si>
    <t>RELAX BORDERS</t>
  </si>
  <si>
    <t>social progressive</t>
  </si>
  <si>
    <t>center left liberal</t>
  </si>
  <si>
    <t>new right reactionary</t>
  </si>
  <si>
    <t>far right or alt-right</t>
  </si>
  <si>
    <t>center right conservative</t>
  </si>
  <si>
    <t>Lateral array</t>
  </si>
  <si>
    <t>your stronger political claim</t>
  </si>
  <si>
    <t>their stronger political claim</t>
  </si>
  <si>
    <t>their weaker political claim</t>
  </si>
  <si>
    <t>your weaker political claim</t>
  </si>
  <si>
    <t>weaker political claim</t>
  </si>
  <si>
    <t>AUTHENTIC INDIVIDUALITY</t>
  </si>
  <si>
    <t>SOCIETAL INCLUSION</t>
  </si>
  <si>
    <t>PERSONAL SECURITY</t>
  </si>
  <si>
    <t>GROUP COHESION</t>
  </si>
  <si>
    <r>
      <rPr>
        <b/>
        <sz val="10"/>
        <color rgb="FF00B050"/>
        <rFont val="Arial Narrow"/>
        <family val="2"/>
      </rPr>
      <t>more resolved</t>
    </r>
    <r>
      <rPr>
        <b/>
        <sz val="10"/>
        <color theme="1"/>
        <rFont val="Arial Narrow"/>
        <family val="2"/>
      </rPr>
      <t xml:space="preserve"> self-need</t>
    </r>
  </si>
  <si>
    <r>
      <rPr>
        <b/>
        <sz val="10"/>
        <color rgb="FFFFFF00"/>
        <rFont val="Arial Narrow"/>
        <family val="2"/>
      </rPr>
      <t>less resolved</t>
    </r>
    <r>
      <rPr>
        <b/>
        <sz val="10"/>
        <color theme="1"/>
        <rFont val="Arial Narrow"/>
        <family val="2"/>
      </rPr>
      <t xml:space="preserve"> social-need</t>
    </r>
  </si>
  <si>
    <r>
      <rPr>
        <b/>
        <sz val="10"/>
        <color rgb="FFFFFF00"/>
        <rFont val="Arial Narrow"/>
        <family val="2"/>
      </rPr>
      <t>less resolved</t>
    </r>
    <r>
      <rPr>
        <b/>
        <sz val="10"/>
        <color theme="1"/>
        <rFont val="Arial Narrow"/>
        <family val="2"/>
      </rPr>
      <t xml:space="preserve"> self-need</t>
    </r>
  </si>
  <si>
    <r>
      <rPr>
        <b/>
        <sz val="10"/>
        <color rgb="FF00B050"/>
        <rFont val="Arial Narrow"/>
        <family val="2"/>
      </rPr>
      <t>more resolved</t>
    </r>
    <r>
      <rPr>
        <b/>
        <sz val="10"/>
        <color theme="1"/>
        <rFont val="Arial Narrow"/>
        <family val="2"/>
      </rPr>
      <t xml:space="preserve"> social-need</t>
    </r>
  </si>
  <si>
    <t xml:space="preserve">Are you economically secure? </t>
  </si>
  <si>
    <t xml:space="preserve">Are they economically secure? </t>
  </si>
  <si>
    <t>Access to mental health supports?</t>
  </si>
  <si>
    <t>Influence more than influenced?</t>
  </si>
  <si>
    <r>
      <rPr>
        <b/>
        <sz val="11"/>
        <color theme="1"/>
        <rFont val="Arial Narrow"/>
        <family val="2"/>
      </rPr>
      <t>Leaning politically</t>
    </r>
    <r>
      <rPr>
        <sz val="11"/>
        <color theme="1"/>
        <rFont val="Arial Narrow"/>
        <family val="2"/>
      </rPr>
      <t>:</t>
    </r>
  </si>
  <si>
    <t>yes</t>
  </si>
  <si>
    <t>no</t>
  </si>
  <si>
    <t>You have quality health security?</t>
  </si>
  <si>
    <t>They have quality health security?</t>
  </si>
  <si>
    <t>Live in a stable, supportive setting?</t>
  </si>
  <si>
    <t>Getting paid doing what you love?</t>
  </si>
  <si>
    <t>liberal</t>
  </si>
  <si>
    <t>conservative</t>
  </si>
  <si>
    <t>Populism: distrusting elite establishment</t>
  </si>
  <si>
    <t>Secure access to drinkable water?</t>
  </si>
  <si>
    <t>IMMIGRATION</t>
  </si>
  <si>
    <t>Core-needs</t>
  </si>
  <si>
    <t>Resource-needs</t>
  </si>
  <si>
    <t>Access-needs</t>
  </si>
  <si>
    <t>Psychosocial needs</t>
  </si>
  <si>
    <t>Universally in common</t>
  </si>
  <si>
    <t>Mostly in common</t>
  </si>
  <si>
    <t>Largely different</t>
  </si>
  <si>
    <r>
      <t>Politics as usual -</t>
    </r>
    <r>
      <rPr>
        <b/>
        <i/>
        <sz val="20"/>
        <color rgb="FF00501E"/>
        <rFont val="Tahoma"/>
        <family val="2"/>
      </rPr>
      <t xml:space="preserve"> immature polarizing</t>
    </r>
  </si>
  <si>
    <t>VULNERABLE YOU</t>
  </si>
  <si>
    <t>POLITICALLY INFLUENTIAL</t>
  </si>
  <si>
    <t>far left socialist</t>
  </si>
  <si>
    <t>Your experience of needs</t>
  </si>
  <si>
    <t>self-needs</t>
  </si>
  <si>
    <t>social-needs</t>
  </si>
  <si>
    <r>
      <t xml:space="preserve">Understanding politics: </t>
    </r>
    <r>
      <rPr>
        <b/>
        <i/>
        <sz val="20"/>
        <color rgb="FF371950"/>
        <rFont val="Tahoma"/>
        <family val="2"/>
      </rPr>
      <t>It's about needs</t>
    </r>
  </si>
  <si>
    <t>Do you have fully secure housing?</t>
  </si>
  <si>
    <t>Do they have fully secure housing?</t>
  </si>
  <si>
    <t>Do they have quality food security?</t>
  </si>
  <si>
    <t>Do you have quality food security?</t>
  </si>
  <si>
    <t>IMM</t>
  </si>
  <si>
    <t>CLI</t>
  </si>
  <si>
    <t>GUN</t>
  </si>
  <si>
    <t>ABO</t>
  </si>
  <si>
    <t>HEA</t>
  </si>
  <si>
    <t>CRI</t>
  </si>
  <si>
    <t>ECO</t>
  </si>
  <si>
    <t>RAC</t>
  </si>
  <si>
    <t>CLIMATE CHANGE</t>
  </si>
  <si>
    <t>GUN SAFETY</t>
  </si>
  <si>
    <t>ABORTION</t>
  </si>
  <si>
    <t>HEALTHCARE</t>
  </si>
  <si>
    <t>CRIMINAL JUSTICE</t>
  </si>
  <si>
    <t>ECONOMY</t>
  </si>
  <si>
    <t xml:space="preserve">Migrants exploit loopholes in our outmoded immigration laws, or evade the law entirely, often with violent results and other harmful consequences. </t>
  </si>
  <si>
    <t>No one is “illegal” and national borders reinforce discriminatory systems like racism and classism, usually against people exploited by US foreign interventions.</t>
  </si>
  <si>
    <t>ARGUE L</t>
  </si>
  <si>
    <t>ARGUE R</t>
  </si>
  <si>
    <t>REJECT L</t>
  </si>
  <si>
    <t>REJECT R</t>
  </si>
  <si>
    <t>DEMAND L</t>
  </si>
  <si>
    <t>DEMAND R</t>
  </si>
  <si>
    <t>LISTEN L</t>
  </si>
  <si>
    <t>LISTEN R</t>
  </si>
  <si>
    <t>OFFER L honor</t>
  </si>
  <si>
    <t>OFFER R respect</t>
  </si>
  <si>
    <t>OFFER L respect</t>
  </si>
  <si>
    <t>OFFER R honor</t>
  </si>
  <si>
    <t>Greedy corporations recklessly add to global warming with already catastrophic effects on the world’s most vulnerable.</t>
  </si>
  <si>
    <t>The US 2nd Amendment provides state militias to bear arms since it’s too dangerous to arm erratic individuals with lethal weapons.</t>
  </si>
  <si>
    <t>Life begins at birth. Women have the right to control their own bodies, including whether or not to carry a pregnancy to full term.</t>
  </si>
  <si>
    <t>Healthcare is a birth right, not just a privilege for those who can afford it. Government exists to guarantee this right to all.</t>
  </si>
  <si>
    <t>Hold police and prosecutors personally accountable for their many abuses of discretion, or just revamp the whole system.</t>
  </si>
  <si>
    <t>Government has a responsibility to ensure a safety net to protect the most vulnerable from an exploitive self-interested market.</t>
  </si>
  <si>
    <t>Since racism is “prejudice plus power,” it persists collectively among unenlightened white folks as a systemic problem.</t>
  </si>
  <si>
    <t>Statist pundits exaggerate how much humans can impact the climate to rationalize imposing more economic-stifling regulations.</t>
  </si>
  <si>
    <t>The 2nd Amendment guarantees the right to personally bear arms to check tyrannical government from its overreaching tendencies.</t>
  </si>
  <si>
    <t>Life begins at conception. The unborn have no voice, so we must be their voice to protect their right to live and reach their potential.</t>
  </si>
  <si>
    <t>My health is between me and my private providers, not bureaucrats nor activist judges driving up costs with excessive damage awards.</t>
  </si>
  <si>
    <t>Provide police and prosecutors with better tools to serve and protect the public from those lacking personal responsibility.</t>
  </si>
  <si>
    <t>Goods and services are best made available to the poor and to us all when government isn’t distorting the invisible hand of the market.</t>
  </si>
  <si>
    <t>Since racism is “judging people by their skin color,” it only persists as a problem on the far right and increasingly on the far left.</t>
  </si>
  <si>
    <t>AFFIRM L social</t>
  </si>
  <si>
    <t>AFFIRM R self</t>
  </si>
  <si>
    <t>AFFIRM L self</t>
  </si>
  <si>
    <t>AFFIRM R social</t>
  </si>
  <si>
    <t>WyS n</t>
  </si>
  <si>
    <t>WtD n</t>
  </si>
  <si>
    <t>W&amp;D n</t>
  </si>
  <si>
    <t>D&amp;W n</t>
  </si>
  <si>
    <t>DtW n</t>
  </si>
  <si>
    <t>DyN n</t>
  </si>
  <si>
    <t>WyS x</t>
  </si>
  <si>
    <t>WtD x</t>
  </si>
  <si>
    <t>W&amp;D x</t>
  </si>
  <si>
    <t>D&amp;W x</t>
  </si>
  <si>
    <t>DtW x</t>
  </si>
  <si>
    <t>DyN x</t>
  </si>
  <si>
    <t>Republicans who oppose undocumented migrants are essentially racist.</t>
  </si>
  <si>
    <t>Democrats who actively protect illegal aliens are essentially lawless.</t>
  </si>
  <si>
    <t>POSITION L</t>
  </si>
  <si>
    <t>POSITION R</t>
  </si>
  <si>
    <t>EASY ENTRY</t>
  </si>
  <si>
    <t>VETTED ENTRY</t>
  </si>
  <si>
    <t>GOV’T REGULATED</t>
  </si>
  <si>
    <t>GOV’T REGULATE</t>
  </si>
  <si>
    <t>DEREGULATE</t>
  </si>
  <si>
    <t>UNBORN RIGHTS</t>
  </si>
  <si>
    <t>REPRODUC. RIGHTS</t>
  </si>
  <si>
    <t>GOV’T ADMINISTER</t>
  </si>
  <si>
    <t>PRIVATE INSURER</t>
  </si>
  <si>
    <t>REFORM</t>
  </si>
  <si>
    <t>IMPROVE</t>
  </si>
  <si>
    <t>GOVERNMENT LED</t>
  </si>
  <si>
    <t>MARKET LED</t>
  </si>
  <si>
    <t>SYSTEMIC &amp; COMMON</t>
  </si>
  <si>
    <t>PERSONAL &amp; RARE</t>
  </si>
  <si>
    <t>Republicans get stuck on the profit motive that requires a steady supply of sick consumers.</t>
  </si>
  <si>
    <t>Democrats want to socialize medicine without individual accountability to health outcomes.</t>
  </si>
  <si>
    <t>Republicans too eagerly rely on one-size-fits-all police security to address social problems.</t>
  </si>
  <si>
    <t>Democrats too eagerly rely on impersonal legal answers to address personal problems.</t>
  </si>
  <si>
    <t>Republicans too willingly let big business dictate the norms of the economy in the name of capitalism.</t>
  </si>
  <si>
    <t>Democrats too willingly let big government dictate the norms of the economy in the name of socialism.</t>
  </si>
  <si>
    <t>Republicans are quick to overlook where racism persists.</t>
  </si>
  <si>
    <t>Most Republicans are climate deniers, greedy, bought by corporate interests.</t>
  </si>
  <si>
    <t>Most Democrats are climate alarmists, rationalizing to expand regulatory state.</t>
  </si>
  <si>
    <t>Limit greenhouse gas emissions further. Pass the Green New Deal. Follow the Paris Accords. Address climate crisis before it’s too late.</t>
  </si>
  <si>
    <t>Republicans are bought by the NRA and can only offer “thoughts and prayers” after mass killings.</t>
  </si>
  <si>
    <t>Democrats oppose individual gun ownership, as if only the state should legally own guns.</t>
  </si>
  <si>
    <t>Democrats are quick to see racism where it rarely exists.</t>
  </si>
  <si>
    <t>Shut down ICE! Stop building the wall. End racism at the border. Stop separating families &amp; caging children. Stop criminalizing being born elsewhere.</t>
  </si>
  <si>
    <t>Build the wall! Stem the tide of migrants, especially those who evade the law others dutifully follow. Then vet entry based on merit. MAGA!</t>
  </si>
  <si>
    <t>Limit gun possession to those who can pass a background check. Ban assault weapons. Close the gun show loophole.</t>
  </si>
  <si>
    <t>Respect the constitutional right for responsible citizens to own guns. Any gun safety legislation must not arbitrarily limit this right.</t>
  </si>
  <si>
    <t>Protect the right of women to control their own bodies. Keep funding Planned Parenthood. Don’t leave these women at the mercy of back alley coat hangers.</t>
  </si>
  <si>
    <t>Respect the sanctity of life. Inform new mothers of the consequences of an abortion. Compel her to pursue life-affirming alternatives like adoption.</t>
  </si>
  <si>
    <t>Ensure healthcare is affordable to all. Keep Obamacare in place or improve upon it with a single-payer expansion of Medicare.</t>
  </si>
  <si>
    <t>Trust market-based providers to competitively provide for our personalized healthcare needs. Pass tort reforms to lower costs.</t>
  </si>
  <si>
    <t>Stop police brutality. Fire racist cops. End criminalization of being addicted or mentally ill. Shut down the school-to-prison pipeline.</t>
  </si>
  <si>
    <t>Divert non-violent offenders into faith-based alternatives. Keep worst offenders out of our communities. Support police.</t>
  </si>
  <si>
    <t>Regulate the economy so it can effectively provide for us all and not just a wealthy few. Ensure a socialistic economy serves all.</t>
  </si>
  <si>
    <t>Deregulate the economy so it can efficiently produce whatever any individual demands. Ensure a capitalistic economy works for all.</t>
  </si>
  <si>
    <t>Check your white privilege. See how microaggressions traumatize.  Strengthen antidiscrimination laws. Consider reparations.</t>
  </si>
  <si>
    <t>Leave race out of policies, which is a debunked category. Decry black nationalism as much as white nationalism. End all racism.</t>
  </si>
  <si>
    <t>“I need to support others like me to move away from threats created by systemic inequities, and toward inclusive opportunities respecting our unique qualities.”</t>
  </si>
  <si>
    <t>“I need to be freer from threats of personal violence from outsiders, including foreign threats against the cohesion of my family and close-knit communities.”</t>
  </si>
  <si>
    <t>inclusion</t>
  </si>
  <si>
    <t>uniqueness</t>
  </si>
  <si>
    <t>cohesion</t>
  </si>
  <si>
    <t>security</t>
  </si>
  <si>
    <t>The more I honor your unmet self-need for security, I trust you’ll find it easier to respect our guarded self-need for uniqueness.</t>
  </si>
  <si>
    <t>The more I respect your guarded social-need for cohesion, I trust you’ll find it easier to honor our unmet social-need for inclusion.</t>
  </si>
  <si>
    <t>The more I respect your guarded self-need for uniqueness, I trust you’ll find it easier to honor our unmet self-need for security.</t>
  </si>
  <si>
    <t>The more I honor your unmet social-need for inclusion, I trust you’ll find it easier to respect our guarded social-need for cohesion.</t>
  </si>
  <si>
    <t>WIDE</t>
  </si>
  <si>
    <t>MID</t>
  </si>
  <si>
    <t>DEEP</t>
  </si>
  <si>
    <t>Guard cohesion: the more satisfied social-need</t>
  </si>
  <si>
    <t>Seek inclusion: to ease less satisfied social-need</t>
  </si>
  <si>
    <t>STEM ENTRY</t>
  </si>
  <si>
    <t>MERIT ENTRY</t>
  </si>
  <si>
    <t>NO ENTRY</t>
  </si>
  <si>
    <t>“I need to trust the environment stably provides for us all equally, and not exploited for a wealthy few at others’ future expense.”</t>
  </si>
  <si>
    <t>“I need to rely on the invisible hand of the market to balance personal economic interests with externalities affecting others.”</t>
  </si>
  <si>
    <t>trust</t>
  </si>
  <si>
    <t>self-responsibility</t>
  </si>
  <si>
    <t>economic cooperation</t>
  </si>
  <si>
    <t>self-determination</t>
  </si>
  <si>
    <t>The more I honor your unmet self-need for self-determination, I trust you’ll find it easier to respect our guarded self-need for self-responsibility.</t>
  </si>
  <si>
    <t>The more I respect your guarded social-need for economic cooperation, I trust you’ll find it easier to honor our unmet social-need for trust.</t>
  </si>
  <si>
    <t>The more I respect your guarded self-need for self-responsibility, I trust you’ll find it easier to honor our unmet self-need for self-determination.</t>
  </si>
  <si>
    <t>The more I honor your unmet social-need for trust, I trust you’ll find it easier to respect our guarded social-need for economic cooperation.</t>
  </si>
  <si>
    <t>“I need to be kept safe in public from traumatizing acts of individual gun violence, often by xenophobes targeting the vulnerably different.”</t>
  </si>
  <si>
    <t>“I need to provide my own localized safety from both random acts of individual violence and encroaching threats of collectivist tyranny.”</t>
  </si>
  <si>
    <t>ID group safety</t>
  </si>
  <si>
    <t>vulnerably different</t>
  </si>
  <si>
    <t>localized safety</t>
  </si>
  <si>
    <t>self-sufficiency</t>
  </si>
  <si>
    <t>The more I honor your unmet self-need for self-sufficiency, I trust you’ll find it easier to respect our guarded self-need to be vulnerably different.</t>
  </si>
  <si>
    <t>The more I respect your guarded social-need for localized safety, I trust you’ll find it easier to honor our unmet social-need for identity group safety.</t>
  </si>
  <si>
    <t>The more I respect your guarded self-need to be vulnerably different, I trust you’ll find it easier to honor our unmet self-need for self-sufficiency.</t>
  </si>
  <si>
    <t>The more I honor your unmet social-need for ID group safety, I trust you’ll find it easier to respect our guarded social-need for localized safety.</t>
  </si>
  <si>
    <t>“I need to freely access health care for my oft-controlled female body, including safe space to make the ultimate decision to end an unbearable pregnancy.”</t>
  </si>
  <si>
    <t>“I need to honor the sanctity of all life, including the yet to be born, who will never get to reach their life potential if voicelessly aborted by her seemingly selfish mother.”</t>
  </si>
  <si>
    <t>societal inclusion</t>
  </si>
  <si>
    <t>bodily autonomy</t>
  </si>
  <si>
    <t>familial bonding</t>
  </si>
  <si>
    <t>self-potential</t>
  </si>
  <si>
    <t>The more I respect your guarded social-need for familial bonding, I trust you’ll find it easier to honor our unmet social-need for societal inclusion.</t>
  </si>
  <si>
    <t>The more I respect your guarded self-need to be bodily autonomy, I trust you’ll find it easier to honor our unmet self-need for self-potential.</t>
  </si>
  <si>
    <t>The more I honor your unmet social-need for societal inclusion, I trust you’ll find it easier to respect our guarded social-need for familial bonding.</t>
  </si>
  <si>
    <t>“I need to access affordable healthcare that doesn’t force me further into debt, or force me to choose between my health and my other basic living needs.”</t>
  </si>
  <si>
    <t>“I need to freely choose my own health care providers to trust I can make optimal health care choices without bloated legal costs, long delays or other government inefficiencies.”</t>
  </si>
  <si>
    <t>affordable efficacy</t>
  </si>
  <si>
    <t>accessible efficiency</t>
  </si>
  <si>
    <t>optimal health</t>
  </si>
  <si>
    <t>basic health</t>
  </si>
  <si>
    <t>The more I honor your unmet self-need for optimal health, I trust you’ll find it easier to respect our guarded self-need to be basic health.</t>
  </si>
  <si>
    <t>The more I respect your guarded social-need for accessible efficiency, I trust you’ll find it easier to honor our unmet social-need for affordable efficacy.</t>
  </si>
  <si>
    <t>The more I respect your guarded self-need to be basic health, I trust you’ll find it easier to honor our unmet self-need for optimal health.</t>
  </si>
  <si>
    <t>The more I honor your unmet social-need for affordable efficacy, I trust you’ll find it easier to respect our guarded social-need for accessible efficiency.</t>
  </si>
  <si>
    <t>“I need to feel safe around law enforcement whose reactive rules of engagement easily trigger my trauma, provoking my defensiveness in ways often misread as a threat.”</t>
  </si>
  <si>
    <t>“I need to feel safe around others I don’t personally know who show a lack of personal responsibility, so I rely on responsive law enforcement to serve the justice needs of us all.”</t>
  </si>
  <si>
    <t>cultural inclusion</t>
  </si>
  <si>
    <t>legally different</t>
  </si>
  <si>
    <t>publicly safe</t>
  </si>
  <si>
    <t>personal responsibility</t>
  </si>
  <si>
    <t>The more I honor your unmet self-need for personal responsibility, I trust you’ll find it easier to respect our guarded self-need to be legally different.</t>
  </si>
  <si>
    <t>The more I respect your guarded social-need to be publicly safe, I trust you’ll find it easier to honor our unmet social-need for cultural nondiscrimination.</t>
  </si>
  <si>
    <t>The more I respect your guarded self-need to be legally different, I trust you’ll find it easier to honor our unmet self-need for personal responsibility.</t>
  </si>
  <si>
    <t>The more I honor your unmet social-need for cultural nondiscrimination, I trust you’ll find it easier to respect our guarded social-need to be publicly safe.</t>
  </si>
  <si>
    <t>“I need to securely access basic goods and services while kept safe from exploitation from better- resourced others in the marketplace.”</t>
  </si>
  <si>
    <t>“I need to freely exchange goods and services to reach my creative potential with little if any distraction from the imposing demands of others.”</t>
  </si>
  <si>
    <t>full economic participation</t>
  </si>
  <si>
    <t>market synergy</t>
  </si>
  <si>
    <t>creative potential</t>
  </si>
  <si>
    <t>The more I honor your unmet self-need for reaching creative potential, I trust you’ll find it easier to respect our guarded self-need to be vulnerably different.</t>
  </si>
  <si>
    <t>The more I respect your guarded social-need for market synergy, I trust you’ll find it easier to honor our unmet social-need for full economic participation.</t>
  </si>
  <si>
    <t>The more I respect your guarded self-need to be vulnerably different, I trust you’ll find it easier to honor our unmet self-need for reaching creative potential.</t>
  </si>
  <si>
    <t>The more I honor your unmet social-need for full economic participation, I trust you’ll find it easier to respect our guarded social-need for market synergy.</t>
  </si>
  <si>
    <t>“I need everyone to recognize where being ethnically different continues to exclude me/us in less obvious forms, limiting full inclusion in greater society.”</t>
  </si>
  <si>
    <t>“I need deeper ties not oversensitive to ethnic subtleties, which regrettably can appear exclusionary but is more inclusionary if you get to know me.”</t>
  </si>
  <si>
    <t>no ethnic discrimination</t>
  </si>
  <si>
    <t>culturally different</t>
  </si>
  <si>
    <t>deeper ties</t>
  </si>
  <si>
    <t>self-acceptance</t>
  </si>
  <si>
    <t>The more I honor your unmet self-need for self-acceptance, I trust you’ll find it easier to respect our guarded self-need to be ethnically different.</t>
  </si>
  <si>
    <t>The more I respect your guarded social-need for deeper ties, I trust you’ll find it easier to honor our unmet social-need for no ethnic discrimination.</t>
  </si>
  <si>
    <t>The more I respect your guarded self-need to be ethnically different, I trust you’ll find it easier to honor our unmet self-need for self-acceptance.</t>
  </si>
  <si>
    <t>The more I honor your unmet social-need for no ethnic discrimination, I trust you’ll find it easier to respect our guarded social-need for deeper ties.</t>
  </si>
  <si>
    <t>Let the first Republican male who has conceived, carried and birthed a child cast the first vote.</t>
  </si>
  <si>
    <t>Let every Democrat hear the muffled screams of every aborted child who will never get to vote.</t>
  </si>
  <si>
    <t>ECO-SOCIALISM ECOTAGE</t>
  </si>
  <si>
    <t>CLIMATE  CRISIS</t>
  </si>
  <si>
    <t>CARBON EXCHANGE</t>
  </si>
  <si>
    <t>NATURAL  CHANGE</t>
  </si>
  <si>
    <t>LEFTIST  ALARMIST HOAX</t>
  </si>
  <si>
    <t>ELITE HOAX OR ECO-FASCISM</t>
  </si>
  <si>
    <t>ARM THE POWERLESS</t>
  </si>
  <si>
    <t>GUN CONTROL AND MORE</t>
  </si>
  <si>
    <t>MONITORED  GUN RIGHTS</t>
  </si>
  <si>
    <t>MODERATED  GUN RIGHTS</t>
  </si>
  <si>
    <t>UNRESTRICTED  GUN RIGHTS</t>
  </si>
  <si>
    <t>ARM AGAINST INVADERS</t>
  </si>
  <si>
    <t>Freed from oppression: to ease less satisfied social-needs.</t>
  </si>
  <si>
    <t>Freed from tyranny: to ease less satisfied self-needs.</t>
  </si>
  <si>
    <t>Shared responsibility: to ease less satisfied social-needs.</t>
  </si>
  <si>
    <t>Personal responsibility: to ease less satisfied self-needs.</t>
  </si>
  <si>
    <t>OPPOSE ALL MISOGYNY</t>
  </si>
  <si>
    <t>MOTHER’S CHOICE</t>
  </si>
  <si>
    <t>EXCLUDE LATE TERM ONLY</t>
  </si>
  <si>
    <t>RARE EXCEPTIONS</t>
  </si>
  <si>
    <t>ONLY IF LIFE OF MOTHER AT RISK</t>
  </si>
  <si>
    <t>NO ABORTIONS NO EXCEPTIONS</t>
  </si>
  <si>
    <t>We need to fully protect women’s reproductive rights against misogynist attempts to control her body</t>
  </si>
  <si>
    <t>We need to trust the mother to make the best decision for her body and fetus throughout her pregnancy</t>
  </si>
  <si>
    <t>We need to trust the mother to decide what’s best as long as she acts before the final trimester</t>
  </si>
  <si>
    <t>We need to protect the unborn by allowing only rare exceptions like in cases of rape and incest</t>
  </si>
  <si>
    <t>We need to protect the unborn by allowing a termination only if the mother’s life is in peril</t>
  </si>
  <si>
    <t>We need to enshrine the sanctity of family life and allow no exceptions for terminating a pregnancy</t>
  </si>
  <si>
    <t>SOCIALIZED HEALTHCARE</t>
  </si>
  <si>
    <t>Nondiscrimination: to ease less satisfied social-needs.</t>
  </si>
  <si>
    <t>Life’s full potential: to ease less satisfied self-needs.</t>
  </si>
  <si>
    <t>MEDICARE  FOR ALL</t>
  </si>
  <si>
    <t>OBAMACARE HEALTH XCHNG</t>
  </si>
  <si>
    <t>ALTERNATE HEALTH XCHNG</t>
  </si>
  <si>
    <t>PRIVATE INSURANCE</t>
  </si>
  <si>
    <t>TRADITIONAL OR SINGLE-PAYER</t>
  </si>
  <si>
    <t>We need universal health care guaranteed by public ownership and admin of all health services</t>
  </si>
  <si>
    <t>We need to access health care as a right whether we can afford it or not, without risk of going into deep debt</t>
  </si>
  <si>
    <t>We need to work within the current health care system of trained providers with the Affordable Care Act</t>
  </si>
  <si>
    <t>We need to replace Obama-Care with a national or state level health exchange providing better choices</t>
  </si>
  <si>
    <t>We need to preserve our traditional system covered by private health insurers to choose our own providers</t>
  </si>
  <si>
    <t>We need reliable healthcare to guarantee the wellness of our people threatened by foreign pathologies</t>
  </si>
  <si>
    <t>Equal protection: to ease less satisfied social-needs.</t>
  </si>
  <si>
    <t>Personal freedom: to ease less satisfied self-needs.</t>
  </si>
  <si>
    <t>PRISON ABOLITION</t>
  </si>
  <si>
    <t>SOCIAL  JUSTICE FIRST</t>
  </si>
  <si>
    <t>FIRST STEP ACT REHABILITATION</t>
  </si>
  <si>
    <t>FIRST STEP ACT PUBLIC SAFETY</t>
  </si>
  <si>
    <t>MAKE AMERICA SAFE AGAIN</t>
  </si>
  <si>
    <t>KEEP SAFE  FROM GOV’T</t>
  </si>
  <si>
    <t>We need to replace the capitalist driven PIC with community-based responses to crime</t>
  </si>
  <si>
    <t>We need to dismantle systemic racism as a prime culprit behind mass incarceration</t>
  </si>
  <si>
    <t>We need to replace harsh punishment with rehab programs demonstrated to reduce recidivism</t>
  </si>
  <si>
    <t>We need to keep our communities safe by jailing the worst offenders and divert others into local programs</t>
  </si>
  <si>
    <t>We need to keep our communities safe by enabling individuals released from custody to better succeed</t>
  </si>
  <si>
    <t>We need less interference from law enforcement who oppose “domestic terrorism” over foreign threats</t>
  </si>
  <si>
    <t>Gov’t protection: to ease less satisfied social-needs.</t>
  </si>
  <si>
    <t>Self-responsibility: to ease less satisfied self-needs.</t>
  </si>
  <si>
    <t>SOCIALIST ECONOMY</t>
  </si>
  <si>
    <t>PROGRESSIVE TAXATION</t>
  </si>
  <si>
    <t>MODERATED ECONOMY</t>
  </si>
  <si>
    <t>MONITORED ECONOMY</t>
  </si>
  <si>
    <t>LAISSEZ FAIRE MARKET</t>
  </si>
  <si>
    <t>RESIST GLOBALISM</t>
  </si>
  <si>
    <t>We need to shift control for the means of production from elites to social owner-ship like coops &amp; employee owned businesses</t>
  </si>
  <si>
    <t>We need to tax the wealthy more to redistribute wealth where needed, for our economy to work for everybody</t>
  </si>
  <si>
    <t>We need to provide a public safety net for those our free market economy cannot save from slipping into poverty</t>
  </si>
  <si>
    <t>We need a free market to produce the goods and services we all need, with minimal state regulation to keep markets fair for all</t>
  </si>
  <si>
    <t>We need to deregulate the economy from state prying and allow the invisible hand of the market to lift all boats with cheaper goods &amp; services</t>
  </si>
  <si>
    <t>We need to let our people decide their own economic views in line with the fiscal challenges globalism forces them to locally endure</t>
  </si>
  <si>
    <t>STRUCTURAL &amp; PERVASIVE</t>
  </si>
  <si>
    <t>SYSTEMIC AND INTERSECTIONAL</t>
  </si>
  <si>
    <t>CULTURAL COMPETENCIES</t>
  </si>
  <si>
    <t>POST-RACIAL COLORBLIND</t>
  </si>
  <si>
    <t>PERSONAL YET RARE</t>
  </si>
  <si>
    <t>We need to consider reparations for slavery and compensate for any other shameful capitalist legacy</t>
  </si>
  <si>
    <t>We need others to see how systems of oppression intersect to compound trauma in our lives</t>
  </si>
  <si>
    <t xml:space="preserve">We need others to see room for improving each other’s cultural competencies when interacting with one another </t>
  </si>
  <si>
    <t>We need to celebrate the vast improvements in racial relationships and focus less on a past we cannot change</t>
  </si>
  <si>
    <t>We need all to see how racial discrimination now applies to whites who are increasingly disadvantaged</t>
  </si>
  <si>
    <t>Social equality: to ease less satisfied social-needs.</t>
  </si>
  <si>
    <t>We as nontraditional people feel systemically excluded from advantaged spaces by arbitrary national borders</t>
  </si>
  <si>
    <t>We need to admit most immigrants are desperate to leave situations largely of our interventionists making</t>
  </si>
  <si>
    <t>We need immigrants willing to do jobs citizens won’t and offer amnesty for citizenship after they show such merit</t>
  </si>
  <si>
    <t>We can offer amnesty to children born to illegal migrant parents after they show merit</t>
  </si>
  <si>
    <t>We need to limit migration to those first showing merit before crossing any of our sacred borders</t>
  </si>
  <si>
    <t>Nativist Americans feel smothered by excessive immigration, pressurizing already strained cohesion</t>
  </si>
  <si>
    <t>We feel powerless to stop capitalism from warming the climate and must resort to ecoterrorism to stop it</t>
  </si>
  <si>
    <t>We already see devastating effects of climate change and must act now before more lives get harmed</t>
  </si>
  <si>
    <t>We see climate change as a real problem that can be managed by cooperation between major contributors</t>
  </si>
  <si>
    <t>We admit it is possible human activity contributes to some climate change, but trust nature to correct it</t>
  </si>
  <si>
    <t>We see no compelling data to prove humans change the climate in a significant or any irreversible way</t>
  </si>
  <si>
    <t>We distrust any top-down pressure to give up our traditional ways, but to save earth for our own</t>
  </si>
  <si>
    <t>We cannot trust the police to always serve and protect the most vulnerable, so we arm to protect ourselves</t>
  </si>
  <si>
    <t>We consider gun licensing and other similar measures helpful, but arming the left could be a better balance</t>
  </si>
  <si>
    <t>We need to rely on the authority of the state to protect those most in danger from gun violence</t>
  </si>
  <si>
    <t>We need to protect gun rights by dealing with the few individuals most irresponsible with guns</t>
  </si>
  <si>
    <t>We need to protect law abiding patriots from all lawless threats against the good order of our nation</t>
  </si>
  <si>
    <t>We must be able to protect ourselves with arms from threats of invasion, from within and from without</t>
  </si>
  <si>
    <t>FOOD</t>
  </si>
  <si>
    <t>“I need sturdy shelter.”</t>
  </si>
  <si>
    <t>“I can room with others.”</t>
  </si>
  <si>
    <t>“I prefer to live alone.”</t>
  </si>
  <si>
    <t>HEALTH</t>
  </si>
  <si>
    <t>“If my copay isn’t too high.”</t>
  </si>
  <si>
    <t>“If my pharmacy carries it.”</t>
  </si>
  <si>
    <t>INCOME</t>
  </si>
  <si>
    <t>“I need my paycheck.”</t>
  </si>
  <si>
    <t>“I need more sales.”</t>
  </si>
  <si>
    <t>“I’d have more if wages were higher.”</t>
  </si>
  <si>
    <t>“I’d have more if taxes were lower.”</t>
  </si>
  <si>
    <t>SAFETY</t>
  </si>
  <si>
    <t>“I need fast protection.”</t>
  </si>
  <si>
    <t>“I need the law’s protection.”</t>
  </si>
  <si>
    <t>“I can better protect myself.”</t>
  </si>
  <si>
    <t>FUN</t>
  </si>
  <si>
    <t>"I'm bored."</t>
  </si>
  <si>
    <t>"I need some entertainment."</t>
  </si>
  <si>
    <t>core</t>
  </si>
  <si>
    <t>resource</t>
  </si>
  <si>
    <t>access</t>
  </si>
  <si>
    <t>PO</t>
  </si>
  <si>
    <t>TRAVEL</t>
  </si>
  <si>
    <t>WATER</t>
  </si>
  <si>
    <t>“I need a drink of water, or iced latte.”</t>
  </si>
  <si>
    <t>“I need a drink of water, or cold beer.”</t>
  </si>
  <si>
    <t>“I can dig my own well.”</t>
  </si>
  <si>
    <t>“I rely on regulated city water.”</t>
  </si>
  <si>
    <t>"Hopefully with good neighbors."</t>
  </si>
  <si>
    <t>"Hopefully far from the noisey city."</t>
  </si>
  <si>
    <t>“I need affordable medication.”</t>
  </si>
  <si>
    <t>“I need effective medication.”</t>
  </si>
  <si>
    <t>"I rely on public assistance."</t>
  </si>
  <si>
    <t>"I rely on my private insurance plan."</t>
  </si>
  <si>
    <t>"I can work harder to earn more."</t>
  </si>
  <si>
    <t>"I am at the mercy of my employer."</t>
  </si>
  <si>
    <t>"I can't always wait for the police."</t>
  </si>
  <si>
    <t>"I trust the police to protect us."</t>
  </si>
  <si>
    <t>"I can keep myself entertained."</t>
  </si>
  <si>
    <t>"I rely on others for entertainment."</t>
  </si>
  <si>
    <t>"I could go to the show in town."</t>
  </si>
  <si>
    <t>"I could watch a movie online."</t>
  </si>
  <si>
    <t>"I'm stuck."</t>
  </si>
  <si>
    <t>"I need to leave town."</t>
  </si>
  <si>
    <t>"I need to get to town."</t>
  </si>
  <si>
    <t>"I'll probably take the bus."</t>
  </si>
  <si>
    <t>"I'll probably drive my truck."</t>
  </si>
  <si>
    <t>"I usually rely on pubilc transport."</t>
  </si>
  <si>
    <t>HOUSING</t>
  </si>
  <si>
    <t>We all rely on something with water to restore fluid balance.</t>
  </si>
  <si>
    <t>"I'm thirsty."</t>
  </si>
  <si>
    <t>Persisting discrimination</t>
  </si>
  <si>
    <t>Trapped in white supremacy patterns with little if any hope of escape</t>
  </si>
  <si>
    <t>White shaming</t>
  </si>
  <si>
    <t>Loss of social status, job and perhaps career for unintentional slight</t>
  </si>
  <si>
    <t>OPPRESSION</t>
  </si>
  <si>
    <t>TYRANNY</t>
  </si>
  <si>
    <t>distress disintegrating social cohesion</t>
  </si>
  <si>
    <t>trauma preventing full social integration</t>
  </si>
  <si>
    <t>=</t>
  </si>
  <si>
    <t>&lt;</t>
  </si>
  <si>
    <t>L</t>
  </si>
  <si>
    <t>Trauma of white supremacy</t>
  </si>
  <si>
    <t>Dread of invasive culture</t>
  </si>
  <si>
    <t>Overwhelming disintegration of once cohesive supports</t>
  </si>
  <si>
    <t>Systemically targeted for exclusion if nonwhite</t>
  </si>
  <si>
    <t>Harmony Politics</t>
  </si>
  <si>
    <t>Afford a lawyer on retainer?</t>
  </si>
  <si>
    <t>Increasing natural catastrophes</t>
  </si>
  <si>
    <t>Devastating lives least capable to adjust to habitat impacts</t>
  </si>
  <si>
    <t>Trauma of mass shootings</t>
  </si>
  <si>
    <t>Vulnerabilities to xenophobic gun owners ("I could be shot next!")</t>
  </si>
  <si>
    <t>Forced pregnancies</t>
  </si>
  <si>
    <t>Threat to losing reproductive rights, having to resort to secrecy</t>
  </si>
  <si>
    <t>Left to die and suffer</t>
  </si>
  <si>
    <t>Risk crippling debt or worst from mounting medical bills</t>
  </si>
  <si>
    <t>Criminalized for being different</t>
  </si>
  <si>
    <t>Racial profiling, police brutality, onerous court fees, PIC</t>
  </si>
  <si>
    <t>Trapped in poverty cycles</t>
  </si>
  <si>
    <t>Slide deeper into debt and risk homelessness or worse</t>
  </si>
  <si>
    <t>Encroaching government tyranny</t>
  </si>
  <si>
    <t>Onerous environment regulations stifling property rights</t>
  </si>
  <si>
    <t>Defenseless without firearms</t>
  </si>
  <si>
    <t>Lose means to hold government overreach accountable</t>
  </si>
  <si>
    <t>Massive loss of innocence</t>
  </si>
  <si>
    <t>Mounting loss of newborn life (like Left's reaction to mass shootings)</t>
  </si>
  <si>
    <t>Loss of quality care</t>
  </si>
  <si>
    <t>Lose freedom to choose best options for health</t>
  </si>
  <si>
    <t>Violent criminals on the loose</t>
  </si>
  <si>
    <t>Targeted by violent felons, many from disintegrated communities</t>
  </si>
  <si>
    <t>Business failure</t>
  </si>
  <si>
    <t>Too many regulatory barriers to start &amp; grow a successful enterprise</t>
  </si>
  <si>
    <r>
      <rPr>
        <sz val="14"/>
        <color theme="8" tint="0.39997558519241921"/>
        <rFont val="Wingdings 3"/>
        <family val="1"/>
        <charset val="2"/>
      </rPr>
      <t>t</t>
    </r>
    <r>
      <rPr>
        <sz val="14"/>
        <color theme="8" tint="0.39997558519241921"/>
        <rFont val="Arial Narrow"/>
        <family val="2"/>
      </rPr>
      <t xml:space="preserve"> </t>
    </r>
    <r>
      <rPr>
        <sz val="14"/>
        <color theme="8" tint="0.39997558519241921"/>
        <rFont val="Arial Black"/>
        <family val="2"/>
      </rPr>
      <t>Wider relating</t>
    </r>
  </si>
  <si>
    <r>
      <rPr>
        <sz val="14"/>
        <color rgb="FFFF9999"/>
        <rFont val="Arial Black"/>
        <family val="2"/>
      </rPr>
      <t xml:space="preserve">Deeper relating </t>
    </r>
    <r>
      <rPr>
        <sz val="14"/>
        <color rgb="FFFF9999"/>
        <rFont val="Wingdings 3"/>
        <family val="1"/>
        <charset val="2"/>
      </rPr>
      <t>u</t>
    </r>
  </si>
  <si>
    <t>Premature rush to fight</t>
  </si>
  <si>
    <r>
      <rPr>
        <b/>
        <sz val="12"/>
        <color rgb="FF0070C0"/>
        <rFont val="Tahoma"/>
        <family val="2"/>
      </rPr>
      <t>WIDE</t>
    </r>
    <r>
      <rPr>
        <b/>
        <sz val="12"/>
        <color theme="1"/>
        <rFont val="Tahoma"/>
        <family val="2"/>
      </rPr>
      <t xml:space="preserve"> </t>
    </r>
    <r>
      <rPr>
        <b/>
        <sz val="12"/>
        <color rgb="FF00B050"/>
        <rFont val="Tahoma"/>
        <family val="2"/>
      </rPr>
      <t>strength</t>
    </r>
  </si>
  <si>
    <r>
      <rPr>
        <b/>
        <sz val="12"/>
        <color rgb="FF0070C0"/>
        <rFont val="Tahoma"/>
        <family val="2"/>
      </rPr>
      <t>WIDE</t>
    </r>
    <r>
      <rPr>
        <b/>
        <sz val="12"/>
        <color theme="1"/>
        <rFont val="Tahoma"/>
        <family val="2"/>
      </rPr>
      <t xml:space="preserve"> </t>
    </r>
    <r>
      <rPr>
        <b/>
        <sz val="12"/>
        <color rgb="FFFFFF00"/>
        <rFont val="Tahoma"/>
        <family val="2"/>
      </rPr>
      <t>weakness</t>
    </r>
  </si>
  <si>
    <r>
      <rPr>
        <b/>
        <sz val="12"/>
        <color rgb="FFC00000"/>
        <rFont val="Tahoma"/>
        <family val="2"/>
      </rPr>
      <t>DEEP</t>
    </r>
    <r>
      <rPr>
        <b/>
        <sz val="12"/>
        <color theme="1"/>
        <rFont val="Tahoma"/>
        <family val="2"/>
      </rPr>
      <t xml:space="preserve"> </t>
    </r>
    <r>
      <rPr>
        <b/>
        <sz val="12"/>
        <color rgb="FFFFFF00"/>
        <rFont val="Tahoma"/>
        <family val="2"/>
      </rPr>
      <t>weakness</t>
    </r>
  </si>
  <si>
    <r>
      <rPr>
        <b/>
        <sz val="12"/>
        <color rgb="FFC00000"/>
        <rFont val="Tahoma"/>
        <family val="2"/>
      </rPr>
      <t>DEEP</t>
    </r>
    <r>
      <rPr>
        <b/>
        <sz val="12"/>
        <color theme="1"/>
        <rFont val="Tahoma"/>
        <family val="2"/>
      </rPr>
      <t xml:space="preserve"> </t>
    </r>
    <r>
      <rPr>
        <b/>
        <sz val="12"/>
        <color rgb="FFFFFF00"/>
        <rFont val="Tahoma"/>
        <family val="2"/>
      </rPr>
      <t>threat</t>
    </r>
  </si>
  <si>
    <r>
      <rPr>
        <b/>
        <sz val="12"/>
        <color rgb="FF0070C0"/>
        <rFont val="Tahoma"/>
        <family val="2"/>
      </rPr>
      <t>WIDE</t>
    </r>
    <r>
      <rPr>
        <b/>
        <sz val="12"/>
        <color theme="1"/>
        <rFont val="Tahoma"/>
        <family val="2"/>
      </rPr>
      <t xml:space="preserve"> </t>
    </r>
    <r>
      <rPr>
        <b/>
        <sz val="12"/>
        <color rgb="FFFFFF00"/>
        <rFont val="Tahoma"/>
        <family val="2"/>
      </rPr>
      <t>threat</t>
    </r>
  </si>
  <si>
    <r>
      <rPr>
        <b/>
        <sz val="12"/>
        <color rgb="FF0070C0"/>
        <rFont val="Tahoma"/>
        <family val="2"/>
      </rPr>
      <t>WIDE</t>
    </r>
    <r>
      <rPr>
        <b/>
        <sz val="12"/>
        <color theme="1"/>
        <rFont val="Tahoma"/>
        <family val="2"/>
      </rPr>
      <t xml:space="preserve"> </t>
    </r>
    <r>
      <rPr>
        <b/>
        <sz val="12"/>
        <color rgb="FF00B050"/>
        <rFont val="Tahoma"/>
        <family val="2"/>
      </rPr>
      <t>opportunity</t>
    </r>
  </si>
  <si>
    <t>Wide S</t>
  </si>
  <si>
    <t>Wide W</t>
  </si>
  <si>
    <t>Wide O</t>
  </si>
  <si>
    <t>Wide T</t>
  </si>
  <si>
    <t>Deep S</t>
  </si>
  <si>
    <t>Deep W</t>
  </si>
  <si>
    <t>Deep O</t>
  </si>
  <si>
    <t>Deep T</t>
  </si>
  <si>
    <t>SELF-RESPONSIBILITY</t>
  </si>
  <si>
    <t>FAIR ACCESS</t>
  </si>
  <si>
    <t>SELF-DETERMINATION</t>
  </si>
  <si>
    <t>ECONOMIC COOPERATION</t>
  </si>
  <si>
    <t>VULNERABLY DIFFERENT</t>
  </si>
  <si>
    <t>ID GROUP SAFETY</t>
  </si>
  <si>
    <t>SELF-SUFFICIENCY</t>
  </si>
  <si>
    <t>LOCALIZED SAFETY</t>
  </si>
  <si>
    <t>BODILY AUTONOMY</t>
  </si>
  <si>
    <t>SELF-POTENTIAL</t>
  </si>
  <si>
    <t>FAMILIAL BONDING</t>
  </si>
  <si>
    <t>BASIC HEALTH</t>
  </si>
  <si>
    <t>AFFORDABLE EFFICACY</t>
  </si>
  <si>
    <t>OPTIMAL HEALTH</t>
  </si>
  <si>
    <t>ACCESSIBLE EFFICIENCY</t>
  </si>
  <si>
    <t>LEGALLY DIFFERENT</t>
  </si>
  <si>
    <t>CULTURAL INCLUSION</t>
  </si>
  <si>
    <t>PERSONAL RESPONSIBILITY</t>
  </si>
  <si>
    <t>PUBLICLY SAFE</t>
  </si>
  <si>
    <t>FULL ECONOMIC PARTICIPATION</t>
  </si>
  <si>
    <t>CREATIVE POTENTIAL</t>
  </si>
  <si>
    <t>MARKET SYNERGY</t>
  </si>
  <si>
    <t>CULTURALLY DIFFERENT</t>
  </si>
  <si>
    <t>NO ETHNIC DISCRIMINATION</t>
  </si>
  <si>
    <t>SELF-ACCEPTANCE</t>
  </si>
  <si>
    <t>DEEPER TIES</t>
  </si>
  <si>
    <t>I can buy it myself but must rely on many others in the market.</t>
  </si>
  <si>
    <t>You get your water from a bottle, while I from a tap.</t>
  </si>
  <si>
    <t>We all need</t>
  </si>
  <si>
    <t>but get it differently.</t>
  </si>
  <si>
    <t>"core"L</t>
  </si>
  <si>
    <t>"core"R</t>
  </si>
  <si>
    <t>"resource"L</t>
  </si>
  <si>
    <t>"resource"R</t>
  </si>
  <si>
    <t>"access"L</t>
  </si>
  <si>
    <t>"access"R</t>
  </si>
  <si>
    <t>"PO"L</t>
  </si>
  <si>
    <t>"PO"R</t>
  </si>
  <si>
    <t>"I'm hungry."</t>
  </si>
  <si>
    <t>"I'm cold."</t>
  </si>
  <si>
    <t>"I'm ill."</t>
  </si>
  <si>
    <t>"I'm broke."</t>
  </si>
  <si>
    <t>"I'm scared."</t>
  </si>
  <si>
    <t>We all feel the same need for bodily fluid balance.</t>
  </si>
  <si>
    <t>We all feel the same need for nutritional balance.</t>
  </si>
  <si>
    <t>We all feel the same need for temperature balance.</t>
  </si>
  <si>
    <t>We all feel the same need to purchase stuff.</t>
  </si>
  <si>
    <t>We all feel the same need for safety from threats.</t>
  </si>
  <si>
    <t>We all feel the same need for occasional excitement.</t>
  </si>
  <si>
    <t>We all feel the same need to get from place to place.</t>
  </si>
  <si>
    <t>You go to restaurants, while I cook my own meals.</t>
  </si>
  <si>
    <t>All our food comes to us through many handlers.</t>
  </si>
  <si>
    <t>Most of us rely on a roof over our head.</t>
  </si>
  <si>
    <t>You bought a house while I'm still renting.</t>
  </si>
  <si>
    <t>We get better using mostly the same medications.</t>
  </si>
  <si>
    <t>You receive a paycheck while I draw social security.</t>
  </si>
  <si>
    <t>We typically rely on law enforcement for protection.</t>
  </si>
  <si>
    <t>You trust the police to be helpful while I am less sure.</t>
  </si>
  <si>
    <t>We mostly rely on entertainment created by others.</t>
  </si>
  <si>
    <t>You go out to movies while I play video games online.</t>
  </si>
  <si>
    <t>Most of us rely on a car to get around.</t>
  </si>
  <si>
    <t>You own a car while I get around by bus.</t>
  </si>
  <si>
    <t>Most of us rely on the same basic foods to quell hunger.</t>
  </si>
  <si>
    <t>“I need affordable housing.”</t>
  </si>
  <si>
    <t>Thoroughly diverse</t>
  </si>
  <si>
    <t>"Hopefully far from the noisy city."</t>
  </si>
  <si>
    <t>You take aspirin while I take ibuprofen.</t>
  </si>
  <si>
    <t>Most of us rely on money in some form.</t>
  </si>
  <si>
    <t>“I need impartial protection.”</t>
  </si>
  <si>
    <t>"I need something amusing."</t>
  </si>
  <si>
    <t>"I always drive where I need to go."</t>
  </si>
  <si>
    <t>Each threat provokes its own particular reaction.</t>
  </si>
  <si>
    <t>I seek amusement from people I know and don't know.</t>
  </si>
  <si>
    <t>Different maladies require different health providers.</t>
  </si>
  <si>
    <t>I'm trusting all kinds of homebuilders to live here.</t>
  </si>
  <si>
    <t>I trust and distrust all kinds of people on the road.</t>
  </si>
  <si>
    <t>“Government serves the demand.”</t>
  </si>
  <si>
    <t>“The market ensures efficient supply.”</t>
  </si>
  <si>
    <t>W</t>
  </si>
  <si>
    <t>X</t>
  </si>
  <si>
    <t>Psychosocial orientation continuum</t>
  </si>
  <si>
    <t xml:space="preserve">Resolving </t>
  </si>
  <si>
    <t xml:space="preserve"> more than resolving </t>
  </si>
  <si>
    <t>autonomy</t>
  </si>
  <si>
    <t>authenticity</t>
  </si>
  <si>
    <t>independence</t>
  </si>
  <si>
    <t>initiative</t>
  </si>
  <si>
    <t>internal incentive</t>
  </si>
  <si>
    <t>personal freedom</t>
  </si>
  <si>
    <t>personal security</t>
  </si>
  <si>
    <t>privacy</t>
  </si>
  <si>
    <t>resilience</t>
  </si>
  <si>
    <t>self-efficacy</t>
  </si>
  <si>
    <t>self-expression</t>
  </si>
  <si>
    <t>self-purpose</t>
  </si>
  <si>
    <t>self-worth</t>
  </si>
  <si>
    <t>tenacity</t>
  </si>
  <si>
    <t>affection</t>
  </si>
  <si>
    <t>affirmation</t>
  </si>
  <si>
    <t>appreciation</t>
  </si>
  <si>
    <t>being understood</t>
  </si>
  <si>
    <t>belonging</t>
  </si>
  <si>
    <t>companionship</t>
  </si>
  <si>
    <t>cooperation</t>
  </si>
  <si>
    <t>dependability</t>
  </si>
  <si>
    <t>equal treatment</t>
  </si>
  <si>
    <t>friendship</t>
  </si>
  <si>
    <t>intimacy</t>
  </si>
  <si>
    <t>support</t>
  </si>
  <si>
    <t>synergy</t>
  </si>
  <si>
    <t xml:space="preserve">If not getting enough </t>
  </si>
  <si>
    <t xml:space="preserve">, you will naturally obsess more about </t>
  </si>
  <si>
    <t xml:space="preserve">. Reasoning has little to do with it. You can use reasoning for how to get the </t>
  </si>
  <si>
    <t xml:space="preserve"> you need, but there is no rational choice involved when nature prioritizes your urgent need for </t>
  </si>
  <si>
    <t xml:space="preserve"> you need completely on your own, or must you trust others?</t>
  </si>
  <si>
    <t>You naturally need to be able to address many of your needs on your own. You cannot always call on others for help.</t>
  </si>
  <si>
    <t>SELECT A SELF-NEED FROM THIS DROPDOWN LIST</t>
  </si>
  <si>
    <t>SELECT A SOCIAL-NEED FROM THIS DROPDOWN LIST</t>
  </si>
  <si>
    <t>THEN DETERMINE WHICH YOU EXPERIENCE AS MORE RESOLVED THAN THE OTHER</t>
  </si>
  <si>
    <t>RESET AFTER SELECTING A DIFFERENT SELF-NEED OR DIFFERENT SOCIAL-NEED</t>
  </si>
  <si>
    <t>. Emotions then rule.</t>
  </si>
  <si>
    <t>Getting paid doing what they love?</t>
  </si>
  <si>
    <t>The more I honor your unmet self-need for self-potential, I trust you’ll find it easier to respect our guarded self-need for bodily autonomy.</t>
  </si>
  <si>
    <t>Quick estimate your own psychosocial orientation, and see if it predicts your political outlook.</t>
  </si>
  <si>
    <t>The more you affirm my need for a stable climate, the easier to respect your need for unregulated self-determination.</t>
  </si>
  <si>
    <t>But the more you insist we can exploit the climate for money, the less I can serve your need for incentivized cooperation.</t>
  </si>
  <si>
    <t>The more you affirm my need for unregulated self-determination, the easier to respect your need for a lower carbon footprint.</t>
  </si>
  <si>
    <t>But the more you insist we submit to regulations, the less I can adopt your need for climate self-controls.</t>
  </si>
  <si>
    <t>W+</t>
  </si>
  <si>
    <t>W-</t>
  </si>
  <si>
    <t>D+</t>
  </si>
  <si>
    <t>D-</t>
  </si>
  <si>
    <t>The more you affirm my need to include worthy migrants, the easier to respect your need to stay safe from violent migrants.</t>
  </si>
  <si>
    <t>But the more you insist we all blend in to some melting pot, the less I can serve your need for local or national cohesion.</t>
  </si>
  <si>
    <t>The more you affirm my need to stay safe from lawless migrants, the easier to respect your need to include legitimate migrants.</t>
  </si>
  <si>
    <t>But the more you insist we compromise our national cohesion, the less I can accept their lack of acculturation.</t>
  </si>
  <si>
    <t>The more you affirm my need for safety from xenophobic gun violence, the easier to respect your need to arm yourselves.</t>
  </si>
  <si>
    <t>But the more you insist we be vulnerable without gun control, the less I can serve your need for locally controlled safety.</t>
  </si>
  <si>
    <t>The more you affirm my need to self-sufficiently arm myself, the easier to respect your need for gun control protections.</t>
  </si>
  <si>
    <t>But the more you insist we trust our safety to authorities, the less I can roll with your invasive background checks.</t>
  </si>
  <si>
    <t>The more you affirm my need to avoid stigmatization, the easier to respect your need to speak for the unborn.</t>
  </si>
  <si>
    <t>But the more you threaten my reproductive health, the less I can respect your need to curb demand for abortion.</t>
  </si>
  <si>
    <t>The more you affirm my need to speak for the unborn, the easier to respect your need to avoid becoming stigmatized.</t>
  </si>
  <si>
    <t>But the more our daughters have secret abortions, the less I can respect your need to access any abortion clinic.</t>
  </si>
  <si>
    <t>But the more you limit my access to basic affordable care, the less I can respect your need for market based healthcare.</t>
  </si>
  <si>
    <t>The more you affirm my need to optimize my health, the easier to respect your need for effective healthcare.</t>
  </si>
  <si>
    <t>The more you help us stop over-criminalizing our communities, the easier to respect your need to ease up legal restrictions.</t>
  </si>
  <si>
    <t>But the more you insist it's all about personal responsibility, the less I can serve your need for unfettered police patrols.</t>
  </si>
  <si>
    <t>The more you affirm my need for taking internal responsibility, the easier to respect your need to see external factors in crime.</t>
  </si>
  <si>
    <t>But the more you insist we reinvent public safety, the less certain I can see your needs as different from mine.</t>
  </si>
  <si>
    <t>The more you support our full economic participation, the easier to respect your need for incentivized productivity.</t>
  </si>
  <si>
    <t>But the more you insist we pull ourselves up by our bootstraps, the less I can trust your invisible hand of the market.</t>
  </si>
  <si>
    <t>The more you affirm my need for incentivized productivity, the easier to respect your need for full economic inclusion.</t>
  </si>
  <si>
    <t>But the more you insist we regulate all trade, the less I can accommodate your many cultural differences.</t>
  </si>
  <si>
    <t>The more you affirm my need to celebrate ethnic diversity, the easier to respect your need to be individualistically colorblind.</t>
  </si>
  <si>
    <t>But the more you insist we acculturate into white norms, the less I can defend you if implicated in racism.</t>
  </si>
  <si>
    <t>The more you affirm my need to put individuals over race, the easier to respect your need for seeing ethnic diversity.</t>
  </si>
  <si>
    <t>But the more you insist we're racist when alone together, the less I can honor your ethnic self-segregation.</t>
  </si>
  <si>
    <t>The more you affirm my need for guaranteed healthcare, the easier to respect your need to choose the best healthcare.</t>
  </si>
  <si>
    <t>But the more your health-care is a right I must cover, the less certain I can provide for your basic care.</t>
  </si>
  <si>
    <t>We freely choose our political positions after carefully reasoning each option.</t>
  </si>
  <si>
    <t>OR</t>
  </si>
  <si>
    <t>We're compelled to choose a political position that best fits our painful needs.</t>
  </si>
  <si>
    <t>SELECT YOUR ANSWER</t>
  </si>
  <si>
    <t>IN THE DROPDOWN MENU:</t>
  </si>
  <si>
    <t>RACE</t>
  </si>
  <si>
    <t>Your prioritizing psychosocial needs</t>
  </si>
  <si>
    <t>Yes, no one can fully fault their circumstances. We can always choose to respond to the worst of circumstances with disciplined reasoning. But that can never excuse imposing poor options onto others. Personal responsibility coexists with social responsibility. Politics polarize when failing to balance both.</t>
  </si>
  <si>
    <t>If reduced like this to individual choices, however, you ignore external factors under cover of reasoning. You can blame others for not reasoning choices best for you, but not for them or as available to them. You get to hate in the name of debate.</t>
  </si>
  <si>
    <t>MOUSE OVER, CLICK MOUSE, AND SELECT OPTION FROM THIS DROPDOWN LIST.</t>
  </si>
  <si>
    <t xml:space="preserve">INSTRUCTIONS: How to get the most from this </t>
  </si>
  <si>
    <t xml:space="preserve">Rational choice theory misapplied
</t>
  </si>
  <si>
    <t xml:space="preserve">Politics exist to express needs
</t>
  </si>
  <si>
    <t>This tool is interactive. Wherever you see a white field, select what best fits your experience. Then see how it changes the text below it. This text will be replaced when you select an option from the dropdown menu above.</t>
  </si>
  <si>
    <t>If freely choosing each political position, you enjoy a sense of personal freedom. You are master of your own fate. You are not compelled by anything, because that would just be an excuse to avoid the existential weight of personal responsibility.</t>
  </si>
  <si>
    <t>If compelled by painful needs, your political views resist reduction into mere beliefs. You do not choose the needs shaping your beliefs. Your needs exist and prioritize first from circumstance, and then find expression in available political views.</t>
  </si>
  <si>
    <t>Yes, no one can fully fault their circumstances or escape the reality of poor options from which to choose. No one can reduce to reasoned beliefs our contrasting priorities of personal and social needs. Personal responsibility coexists with social responsibility. Politics polarize when failing to balance both.</t>
  </si>
  <si>
    <t>This does not leave you at the mercy of circumstance, or without reasoning to rise above the worst of circumstances. You are indeed personally responsible for your choices in life, but not the narrow options imposed from outside of you. Otherwise you would get pulled into extremes.</t>
  </si>
  <si>
    <r>
      <t>Which do you</t>
    </r>
    <r>
      <rPr>
        <b/>
        <i/>
        <sz val="28"/>
        <color rgb="FFC00000"/>
        <rFont val="Arial"/>
        <family val="2"/>
      </rPr>
      <t xml:space="preserve"> </t>
    </r>
    <r>
      <rPr>
        <b/>
        <i/>
        <sz val="28"/>
        <color rgb="FF7030A0"/>
        <rFont val="Arial"/>
        <family val="2"/>
      </rPr>
      <t>think</t>
    </r>
    <r>
      <rPr>
        <b/>
        <sz val="28"/>
        <color rgb="FFC00000"/>
        <rFont val="Arial"/>
        <family val="2"/>
      </rPr>
      <t xml:space="preserve"> is more true?</t>
    </r>
  </si>
  <si>
    <t>I feel more socially accepted in public than at risk of societal rejection</t>
  </si>
  <si>
    <t>I feel more compelled to be loyal to others than compelled to express my unique self</t>
  </si>
  <si>
    <t>I feel more compelled to express my unique self than compelled to be loyal to others</t>
  </si>
  <si>
    <t>I feel my experiences are more in common with others than at odds with others</t>
  </si>
  <si>
    <t>I feel my experiences are more at odds with others than in common with others</t>
  </si>
  <si>
    <t>I feel more socially supported by my family than by those outside my family</t>
  </si>
  <si>
    <t xml:space="preserve">I feel more socially supported by those outside my family than by my family </t>
  </si>
  <si>
    <t>I feel more threatened by personal rejection than by systemic discrimination</t>
  </si>
  <si>
    <t>I feel more threatened by systemic discrimination than by personal rejection</t>
  </si>
  <si>
    <t>I feel more pressure to avoid offending others than pressure from being offended</t>
  </si>
  <si>
    <t>I feel more pressure from being offended than pressure to avoid offending others</t>
  </si>
  <si>
    <t>I feel more included in economic opportunities than excluded</t>
  </si>
  <si>
    <t>I feel more excluded from economic opportunities than included</t>
  </si>
  <si>
    <t>I feel more vulnerable from government intrusions than from widespread rejection</t>
  </si>
  <si>
    <t>I feel more vulnerable from widespread rejection than from government intrusions</t>
  </si>
  <si>
    <t>I feel more easily exploited by big business than by big government</t>
  </si>
  <si>
    <t>I feel more easily exploited by big government than by big business</t>
  </si>
  <si>
    <t>I feel more socially secure among those around me than personally free to be unique</t>
  </si>
  <si>
    <t>I feel more personally free to be unique than socially secure among those around me</t>
  </si>
  <si>
    <t>I feel more at risk of societal rejection than socially accepted in public</t>
  </si>
  <si>
    <t>“I need affordable meals.”</t>
  </si>
  <si>
    <t>“I need healthy options.”</t>
  </si>
  <si>
    <t>WIDE-YET-SHALLOW</t>
  </si>
  <si>
    <t>WIDE-THEN-DEEP</t>
  </si>
  <si>
    <t>DEEP-THEN-WIDE</t>
  </si>
  <si>
    <t>DEEP-YET-NARROW</t>
  </si>
  <si>
    <t>PROGRESSIVE LIBERAL</t>
  </si>
  <si>
    <t>CENTRIST LIBERAL</t>
  </si>
  <si>
    <t>CENTRIST CONSERVATIVE</t>
  </si>
  <si>
    <t>REACTIONARY CONSERVATIVE</t>
  </si>
  <si>
    <t>WIDE-AND-DEEP</t>
  </si>
  <si>
    <t>DEEP-AND-WIDE</t>
  </si>
  <si>
    <t>SOCIALIST</t>
  </si>
  <si>
    <t>FAR OR ALT-RIGHT</t>
  </si>
  <si>
    <t>5 to 10</t>
  </si>
  <si>
    <t>-3 to 0</t>
  </si>
  <si>
    <t>0 to 3</t>
  </si>
  <si>
    <t>-10 to -7</t>
  </si>
  <si>
    <t>-7 to -4</t>
  </si>
  <si>
    <t>4 to 7</t>
  </si>
  <si>
    <t xml:space="preserve">Your responses indicate you have a </t>
  </si>
  <si>
    <t xml:space="preserve"> psychosocial orientation. You likely express it best with </t>
  </si>
  <si>
    <t xml:space="preserve">You likely find the most comfort for your publicly affected needs among other like-minded </t>
  </si>
  <si>
    <t>Fill in each of these 10 blank fields above. Then check back here to find your estimated PSYCHOSOCIAL ORIENTATION. We all have one, shaped by our prioritizing needs. Then shaping our political views. What's yours?</t>
  </si>
  <si>
    <t>You likely find the most comfort for your publicly affected needs among other like-minded partisans and ideologues. Together, you oppose those of a different political outlook. Because they prioritize a clashing set of needs than yours. Your prioritized needs keep you different from their outlook, not reasoned arguments. But stubborn needs.</t>
  </si>
  <si>
    <t xml:space="preserve"> views. Your political outlook outwardly expresses your inward psychosocial orientation. </t>
  </si>
  <si>
    <t xml:space="preserve">I fully agree with this position </t>
  </si>
  <si>
    <t xml:space="preserve">I somewhat agree with this position </t>
  </si>
  <si>
    <t xml:space="preserve">I neither agree nor disagree with this position </t>
  </si>
  <si>
    <t xml:space="preserve">I somewhat disagree with this position </t>
  </si>
  <si>
    <t xml:space="preserve">I totally disagree with this position </t>
  </si>
  <si>
    <t>Your likely stance on IMMIGRATION:</t>
  </si>
  <si>
    <t>Your likely stance on CRIMINAL JUSTICE:</t>
  </si>
  <si>
    <t>.</t>
  </si>
  <si>
    <t>Your likely stance on CLIMATE CHANGE:</t>
  </si>
  <si>
    <t>Your likely stance on RACISM:</t>
  </si>
  <si>
    <t>Your likely stance on ECONOMY:</t>
  </si>
  <si>
    <t>Your likely stance on HEALTHCARE:</t>
  </si>
  <si>
    <t>Your likely stance on ABORTION:</t>
  </si>
  <si>
    <t>Your likely stance on GUN SAFETY:</t>
  </si>
  <si>
    <t>COMPLETE THE ITEMS ABOVE TO SEE RESULTS HERE.</t>
  </si>
  <si>
    <t>We need to deal with the few cases of racist acts and not exaggerate them for media sensationalism</t>
  </si>
  <si>
    <t>S. Together, you oppose those of a different political outlook. Because they prioritize a clashing set of needs than yours. Your prioritized needs keep you different from their outlook, not reasoned arguments. But stubborn needs.</t>
  </si>
  <si>
    <t>REVERSE RACISM</t>
  </si>
  <si>
    <t>a strong</t>
  </si>
  <si>
    <t>significant</t>
  </si>
  <si>
    <t>a moderate</t>
  </si>
  <si>
    <t>weak</t>
  </si>
  <si>
    <t>insignificant</t>
  </si>
  <si>
    <t xml:space="preserve">You show </t>
  </si>
  <si>
    <t>."</t>
  </si>
  <si>
    <t xml:space="preserve"> - "</t>
  </si>
  <si>
    <t xml:space="preserve">The more </t>
  </si>
  <si>
    <t xml:space="preserve">The more you generalize how we all should respond to the issue of </t>
  </si>
  <si>
    <t>The more you generalize how we all should respond to a politized issue, the less responsive you are to specific needs affected by that issue.</t>
  </si>
  <si>
    <t xml:space="preserve">The less responsive to specific needs affected by </t>
  </si>
  <si>
    <t xml:space="preserve">, the fewer of your </t>
  </si>
  <si>
    <t xml:space="preserve"> affected needs fully resolve</t>
  </si>
  <si>
    <t>The less responsive to specific needs affected by the political issue, the fewer of your affected needs can fully resolve.</t>
  </si>
  <si>
    <t xml:space="preserve">The fewer of your </t>
  </si>
  <si>
    <t xml:space="preserve"> issue you naturally suffer</t>
  </si>
  <si>
    <t>…</t>
  </si>
  <si>
    <t>The fewer of your issue affected needs fully resolve, the more pain around the issue you naturally suffer.</t>
  </si>
  <si>
    <t>The more pain around the issue you suffer, the more you generalize for relief with specifics-avoidant politics.</t>
  </si>
  <si>
    <t>The more you generalize for relief with specifics-avoidant politics…</t>
  </si>
  <si>
    <t xml:space="preserve">The more you generalize for relief with </t>
  </si>
  <si>
    <t xml:space="preserve"> politics, the less responsive you are to specific needs affected by </t>
  </si>
  <si>
    <t xml:space="preserve"> politics</t>
  </si>
  <si>
    <t xml:space="preserve">The more pain from unmet </t>
  </si>
  <si>
    <t xml:space="preserve"> needs, the more you generalize for relief with specifics-avoidant </t>
  </si>
  <si>
    <t xml:space="preserve"> affected needs fully resolve, the more pain around the </t>
  </si>
  <si>
    <t>So let's put that to the test. Read each political stance below, based on your answers above. Then click in the dropdown menu at the right of each item, to express how much you agree or disagree with the stated position. See the results below.</t>
  </si>
  <si>
    <t>We all feel the same need to be physically well.</t>
  </si>
  <si>
    <t xml:space="preserve">You demonstrate what anankelogy calls a "wide" psychosocial orientation. </t>
  </si>
  <si>
    <t xml:space="preserve">You demonstrate what anankelogy calls a "deep" psychosocial orientation. </t>
  </si>
  <si>
    <t xml:space="preserve">Your unmet social-needs pulls you to focus more on wider relationships, such as disadvantaged others you don't personally know. </t>
  </si>
  <si>
    <t xml:space="preserve">Your unmet self-needs pulls you to focus more on deeper relationships, like your nuclear family and devotion to God and country. </t>
  </si>
  <si>
    <t xml:space="preserve">You guard your more resolved social-needs, like group cohesion and loyalty. </t>
  </si>
  <si>
    <t xml:space="preserve">You guard your more resolved self-needs, like self-expression and authenticity. </t>
  </si>
  <si>
    <t xml:space="preserve"> correlation between your estimated psychosocial orientation and political views. </t>
  </si>
  <si>
    <t xml:space="preserve">The less you generalize for relief with </t>
  </si>
  <si>
    <t xml:space="preserve"> politics, the more responsive you are to specific needs affected by </t>
  </si>
  <si>
    <t xml:space="preserve">The more responsive to specific needs affected by </t>
  </si>
  <si>
    <t xml:space="preserve">, the more of your </t>
  </si>
  <si>
    <t xml:space="preserve">The more of your </t>
  </si>
  <si>
    <t xml:space="preserve"> affected needs fully resolve, the less pain around the </t>
  </si>
  <si>
    <t xml:space="preserve">The less pain from unmet </t>
  </si>
  <si>
    <t xml:space="preserve"> needs, the less you generalize for relief by using </t>
  </si>
  <si>
    <t xml:space="preserve"> politics as a stepping stone to address overlooked specifics.</t>
  </si>
  <si>
    <t xml:space="preserve">The less you generalize how we all should respond to the issue of </t>
  </si>
  <si>
    <t>Degeneralizing cycle cultivating love</t>
  </si>
  <si>
    <t>Generalizing cycle allowing hate</t>
  </si>
  <si>
    <t xml:space="preserve">Generalizing lets us build coalitions, by avoiding messy specifics that could undercut unifying agreement. Coalitions attract support to shape public policy around </t>
  </si>
  <si>
    <t xml:space="preserve">But generalizations gloss over the specifics necessary to fully resolve underlying needs, which would then remove the pain. </t>
  </si>
  <si>
    <t>The more you generalize, the more you feel the need to generalize, slipping into a vicious cycle.</t>
  </si>
  <si>
    <t xml:space="preserve">But alienation traps us into relying on impersonal laws to redress one another's affected needs. </t>
  </si>
  <si>
    <t xml:space="preserve">The more you remain alienated from others, the less you can resolve needs affecting each other, trapping you into a vicious cycle. </t>
  </si>
  <si>
    <t xml:space="preserve">But polarization easily sinks into mutual defensiveness that shuts down meaningful resolution of each other's affected needs. </t>
  </si>
  <si>
    <t xml:space="preserve">The more at odds with each other, the longer it can take to resolve needs, leaving you stuck in a vicious cycle. </t>
  </si>
  <si>
    <t xml:space="preserve">the issue of </t>
  </si>
  <si>
    <t>2. DEALIENATE</t>
  </si>
  <si>
    <t>1. DEGENERALIZE</t>
  </si>
  <si>
    <t>3. DEPOLARIZE</t>
  </si>
  <si>
    <t>Polarizing cycle deepening hate</t>
  </si>
  <si>
    <t>Depolarizing cycle encouraging love</t>
  </si>
  <si>
    <t>Dealienating cycle incentizing love</t>
  </si>
  <si>
    <t>Alienating cycle provoking hate</t>
  </si>
  <si>
    <t xml:space="preserve">, the more you rely on constricting laws about </t>
  </si>
  <si>
    <t xml:space="preserve">The more you rely on laws about </t>
  </si>
  <si>
    <t xml:space="preserve">, the less you engage others impacted by </t>
  </si>
  <si>
    <t xml:space="preserve">The less you engage others impacted by </t>
  </si>
  <si>
    <t xml:space="preserve">, the more you alienate others when addressing </t>
  </si>
  <si>
    <t xml:space="preserve">The less </t>
  </si>
  <si>
    <t xml:space="preserve">The more you alienate others when addressing </t>
  </si>
  <si>
    <t xml:space="preserve">, the less aware of other's needs impacted by </t>
  </si>
  <si>
    <t xml:space="preserve">The less aware of other's </t>
  </si>
  <si>
    <t xml:space="preserve"> impacted needs…</t>
  </si>
  <si>
    <t xml:space="preserve">The less aware of other’s needs impacted by </t>
  </si>
  <si>
    <t xml:space="preserve">The more aware of other’s needs impacted by </t>
  </si>
  <si>
    <t xml:space="preserve">, the less you rely on constricting laws about </t>
  </si>
  <si>
    <t xml:space="preserve">The less you rely on laws about </t>
  </si>
  <si>
    <t xml:space="preserve">, the more you engage others impacted by </t>
  </si>
  <si>
    <t xml:space="preserve">The more you engage others impacted by </t>
  </si>
  <si>
    <t xml:space="preserve">, the less you alienate others when addressing </t>
  </si>
  <si>
    <t xml:space="preserve">The less you alienate others when addressing </t>
  </si>
  <si>
    <t xml:space="preserve">, the more aware of other's needs impacted by </t>
  </si>
  <si>
    <t xml:space="preserve">The more aware of other's </t>
  </si>
  <si>
    <t>The less you generalize how we all should respond to a politized issue, the more responsive you are to specific needs affected by that issue.</t>
  </si>
  <si>
    <t>The more responsive to specific needs affected by the political issue, the morer of your affected needs can fully resolve.</t>
  </si>
  <si>
    <t>The more of your issue affected needs fully resolve, the less pain around the issue you naturally suffer.</t>
  </si>
  <si>
    <t>The less pain around the issue you suffer, the less you generalize for relief with specifics-avoidant politics.</t>
  </si>
  <si>
    <t>The less you generalize for relief with specifics-avoidant politics…</t>
  </si>
  <si>
    <t>aware of other's impacted needs by that issue…</t>
  </si>
  <si>
    <t>you rely on constricting laws for that issue.</t>
  </si>
  <si>
    <t xml:space="preserve">the more </t>
  </si>
  <si>
    <t xml:space="preserve">you rely on laws for that political issue, </t>
  </si>
  <si>
    <t xml:space="preserve">you engagage others impacted by that political issue, </t>
  </si>
  <si>
    <t xml:space="preserve">you alienate others when addressing that political issue, </t>
  </si>
  <si>
    <t xml:space="preserve">the less </t>
  </si>
  <si>
    <t>aware of other's needs affected by that issue.</t>
  </si>
  <si>
    <t>you alienate others when addressing that issue.</t>
  </si>
  <si>
    <t xml:space="preserve">aware of other's needs impacted by a politial issue, </t>
  </si>
  <si>
    <t>you engage others impacted by that particular issue.</t>
  </si>
  <si>
    <t xml:space="preserve">The more you overstate their differences on </t>
  </si>
  <si>
    <t xml:space="preserve">, the more you depict their errors with </t>
  </si>
  <si>
    <t xml:space="preserve"> as typical</t>
  </si>
  <si>
    <t xml:space="preserve">The more you depict their errors with </t>
  </si>
  <si>
    <t xml:space="preserve"> as typical, the more guarded you get toward their views on </t>
  </si>
  <si>
    <t xml:space="preserve">The more guarded you get toward their views on </t>
  </si>
  <si>
    <t xml:space="preserve"> the more they get defensive toward your views on </t>
  </si>
  <si>
    <t xml:space="preserve">The more they get defensive toward your views on </t>
  </si>
  <si>
    <t xml:space="preserve">, the more you overstate their differences on </t>
  </si>
  <si>
    <t xml:space="preserve">you overstate their differences on a politial issue, </t>
  </si>
  <si>
    <t>you depict their errors with that issue as typical.</t>
  </si>
  <si>
    <t xml:space="preserve">you depict their errors with that issue as typical, </t>
  </si>
  <si>
    <t>guarded you get toward their views on that particular issue.</t>
  </si>
  <si>
    <t xml:space="preserve">guarded you get toward their views on that political issue, </t>
  </si>
  <si>
    <t>they get defensive toward your views on that issue.</t>
  </si>
  <si>
    <t xml:space="preserve">they get defensive toward you views on that political issue, </t>
  </si>
  <si>
    <t>you overstate their differences on that issue.</t>
  </si>
  <si>
    <t>more you overstate these differences on that issue…</t>
  </si>
  <si>
    <t xml:space="preserve">The less you overstate their differences on </t>
  </si>
  <si>
    <t xml:space="preserve">The less you depict their errors with </t>
  </si>
  <si>
    <t xml:space="preserve">The less guarded you get toward their views on </t>
  </si>
  <si>
    <t xml:space="preserve">The less they get defensive toward your views on </t>
  </si>
  <si>
    <t xml:space="preserve">, the less you depict their errors with </t>
  </si>
  <si>
    <t xml:space="preserve"> as typical, the less guarded you get toward their views on </t>
  </si>
  <si>
    <t xml:space="preserve"> the less they get defensive toward your views on </t>
  </si>
  <si>
    <t xml:space="preserve">, the less you overstate their differences on </t>
  </si>
  <si>
    <t>If we improve access to affordable healthcare, I will respect how it could impact your current healthcare.</t>
  </si>
  <si>
    <t>If we maintain our traditional healthcare plans, I will respect its impact on your struggle to access affordable healthcare.</t>
  </si>
  <si>
    <t>If we lose our traditional insurance plans, I will expect you to appreciate the impact on our health maintenance.</t>
  </si>
  <si>
    <t>If we fail to meaningfully improve criminal justice, I will expect you to appreciate any impact on our over-policed lives.</t>
  </si>
  <si>
    <t>If subjected to extreme changes in criminal justice, I will expect you to appreciate its impact when rates of violence rise.</t>
  </si>
  <si>
    <t>If we raise taxes to pay for social programs, I will respect its potential to disincentivize your productivity.</t>
  </si>
  <si>
    <t>If we lose social programs to tax cuts benefitting mostly the wealthy, I will expect you to appreciate its painful impact on us.</t>
  </si>
  <si>
    <t>If we allow freer trade by rolling back onerous regulations, I will respect its impact on what such regulations meant for you.</t>
  </si>
  <si>
    <t xml:space="preserve">If </t>
  </si>
  <si>
    <t>If we improve criminal justice only where needed most, I will respect your fears these improvements may not be enough.</t>
  </si>
  <si>
    <t>If we fail to alert enough people of systemic racism, I will expect you to appreciate how race-based trauma still ruins lives.</t>
  </si>
  <si>
    <t>If we steadily decrease incidents of personal racism, I will respect efforts to reduce broader forms of race-based discrimination.</t>
  </si>
  <si>
    <t>If forced to pay higher taxes to pay for your social programs, I will expect you to appreciate the coercive drop in our productivity.</t>
  </si>
  <si>
    <t>If we win [TEXT], I will respect [ITS IMPACT...]</t>
  </si>
  <si>
    <t>If we [LOSE/FAIL...],I will expect you to appreciate [IMPACT].</t>
  </si>
  <si>
    <t xml:space="preserve">If we win </t>
  </si>
  <si>
    <t xml:space="preserve">I will respect </t>
  </si>
  <si>
    <t xml:space="preserve">I will expect you to appreciate </t>
  </si>
  <si>
    <t xml:space="preserve">If we </t>
  </si>
  <si>
    <t xml:space="preserve">for immigrants crossing the border, </t>
  </si>
  <si>
    <t>its impact on your border security concerns.</t>
  </si>
  <si>
    <t xml:space="preserve">lose immigrant rights, </t>
  </si>
  <si>
    <t>how devastating this can be to our impacted families and communities.</t>
  </si>
  <si>
    <t xml:space="preserve">at border security, </t>
  </si>
  <si>
    <t>its impact on the immigrants you care about crossing the border.</t>
  </si>
  <si>
    <t xml:space="preserve">lose border security, </t>
  </si>
  <si>
    <t xml:space="preserve">with environmental controls, </t>
  </si>
  <si>
    <t>how they impact your strenuously regulated life.</t>
  </si>
  <si>
    <t xml:space="preserve">fail to stem climate change, </t>
  </si>
  <si>
    <t>the alarming impact on our affected habitats.</t>
  </si>
  <si>
    <t xml:space="preserve">allow nature to correct itself, </t>
  </si>
  <si>
    <t>how my deregulated business could impact you.</t>
  </si>
  <si>
    <t xml:space="preserve">subjected further to onereous regulations, </t>
  </si>
  <si>
    <t>my reduced capacity to provide for you.</t>
  </si>
  <si>
    <t xml:space="preserve">strengthen gun control, </t>
  </si>
  <si>
    <t>its impact on your right and need to arm yourself.</t>
  </si>
  <si>
    <t xml:space="preserve">lose gun control, </t>
  </si>
  <si>
    <t>my fears of gun violence with each mass shooting.</t>
  </si>
  <si>
    <t xml:space="preserve">lose gun rights, </t>
  </si>
  <si>
    <t>its impact on my right and need to arm myself.</t>
  </si>
  <si>
    <t xml:space="preserve">reproductive rights, </t>
  </si>
  <si>
    <t>its impact on your need to give voice to the unborn.</t>
  </si>
  <si>
    <t xml:space="preserve">lose reproductive rights, </t>
  </si>
  <si>
    <t>its impact on our reproductive health needs.</t>
  </si>
  <si>
    <t xml:space="preserve">rights for the unborn, </t>
  </si>
  <si>
    <t xml:space="preserve">its impact on your reproductive health needs. </t>
  </si>
  <si>
    <t xml:space="preserve">lose rights for the unborn, </t>
  </si>
  <si>
    <t>its impact on the voiceless unborn.</t>
  </si>
  <si>
    <t>your trauma from various forms of gun violence.</t>
  </si>
  <si>
    <t>If we lose access to affordable healthcare, I will expect you to appreciate its impact on our health security.</t>
  </si>
  <si>
    <t>If we radically change policing and prosecutions, I will respect your anxiety about potentially increased rates of violence.</t>
  </si>
  <si>
    <t>If we raise awareness of systemic forms of racism, I will respect the risk of stigmatizing you for unintentional ethnic slights.</t>
  </si>
  <si>
    <t>If coerced into racial hypervigilance, I will expect you to appreciate my hard work to reduce personal acts of racism.</t>
  </si>
  <si>
    <t xml:space="preserve">I affirm your need for secure borders. And thank you for any affirmation of our need to travel freely despite status. </t>
  </si>
  <si>
    <t>I need you to feel the desperte needs of these migrants without painting them all as violent lawbreakers.</t>
  </si>
  <si>
    <t>Perhaps we can do better to screen out the most violent of these migrants who exploit our generosity.</t>
  </si>
  <si>
    <t>I need you to feel the pain of families here who have lost a loved one due to violence from illegitimate migrants.</t>
  </si>
  <si>
    <t>Perhaps we can do better to merit actual cases of migrants whose lives are at risk due to our actions.</t>
  </si>
  <si>
    <t>I need you to feel the mounting stress of small business owners choked by onerous environmental impact regulations.</t>
  </si>
  <si>
    <t>I need you to feel the despertation of the vulnerable who cannot easily relocate when their environment collapses.</t>
  </si>
  <si>
    <t>Perhaps we can do better to shift the burden of environmental impact regs away from those least able to bear them alone.</t>
  </si>
  <si>
    <t>Perhaps we can do better to identify those most vulnerable to environmental changes and who may need to relocate.</t>
  </si>
  <si>
    <t xml:space="preserve">I affirm your need to arm yourself with a standard firearm. And thank you for affirming our need to stem gun violence. </t>
  </si>
  <si>
    <t>I affirm your need to stem gun violence. And thank you for affirming our need to legitimately arm ourselves.</t>
  </si>
  <si>
    <t xml:space="preserve">I need you to feel the trauma of being shot, or the fear of my child getting shot at school, or losing a loved one to gun violence. </t>
  </si>
  <si>
    <t>Perhaps we can do better to sort out legitimate firearm self-defense from those abusing access to guns to harm others.</t>
  </si>
  <si>
    <t>Perhaps we can do better to keep the most violent among us from accessing lethal firearms.</t>
  </si>
  <si>
    <t>W=</t>
  </si>
  <si>
    <t>D=</t>
  </si>
  <si>
    <r>
      <t>W</t>
    </r>
    <r>
      <rPr>
        <sz val="9"/>
        <color theme="1"/>
        <rFont val="Calibri"/>
        <family val="2"/>
      </rPr>
      <t>−</t>
    </r>
  </si>
  <si>
    <r>
      <t>D</t>
    </r>
    <r>
      <rPr>
        <sz val="9"/>
        <color theme="1"/>
        <rFont val="Calibri"/>
        <family val="2"/>
      </rPr>
      <t>−</t>
    </r>
  </si>
  <si>
    <t>I need you to feel the constant threat of government overreach I endure, checked first by our right to personally defend ourselves.</t>
  </si>
  <si>
    <t xml:space="preserve">to counter gun control, </t>
  </si>
  <si>
    <t>I affirm your need to access reproductive health services. And thank you for affirming our need to protect the voiceless unborn.</t>
  </si>
  <si>
    <t>I affirm your need for lowering our impact on the environment. And thank you for affirming our need to roll back stifling regulations.</t>
  </si>
  <si>
    <t>I affirm your need for protecting the voiceless unborn. And thank you for affirming our need to access reproductive health services.</t>
  </si>
  <si>
    <t>I need you to feel the frustration of walking into a clinic and feeling stigmatized for prioritizing my health.</t>
  </si>
  <si>
    <t>I need you to feel the alarm of countless unnecessary terminations who potentially could develop into meaningful lives.</t>
  </si>
  <si>
    <t>Perhaps we can do better to consider all available newborn options before committing to that irreversible option.</t>
  </si>
  <si>
    <t>Perhaps we can do better to make healthcare accessible to all, without obligating every taxpayer to enable poor health habits.</t>
  </si>
  <si>
    <t>I affirm your need to access your own chosen healthcare providers. And thank you for affirming our need to access affordable care without precondition.</t>
  </si>
  <si>
    <t>I affirm your need to help migrants flee violence potentially of our making. And thank you for affirming our need to not import such violence.</t>
  </si>
  <si>
    <t>I affirm your need to access affordable healthcare. And thank you for affirming our need for maintaining responsible choices in healthcare.</t>
  </si>
  <si>
    <t>Perhaps we can do better to make healthcare accessible to all, to ensure anyone can receive the basic healthcare they need.</t>
  </si>
  <si>
    <t>I need you to feel the anxiety of choosing between expensive healthcare by going deeper into debt, or going without.</t>
  </si>
  <si>
    <t>I need you to feel the anger of having to pay higher taxes to cover expensive care for other's irresponbible health choices.</t>
  </si>
  <si>
    <t>Perhaps we can do better to provide reproductive health services without stigmatizing women for considering that irreversible option.</t>
  </si>
  <si>
    <t>I affirm your need for protection from individual acts of violence. And thank you for affirming our need to be kept safe from over-policing.</t>
  </si>
  <si>
    <t>I affirm your need to be safe from over-policing and over-prosecutions. And thank you for affirming our need to be kept safe from violent offenders.</t>
  </si>
  <si>
    <t>I need you to feel the insecurity of being targeted by violent ex-felons who repeatedly violate our property, safety and even our lives.</t>
  </si>
  <si>
    <t>I need you to feel the hopelessness of constant police profiling, its risk of police brutality and even traumatic police shootings.</t>
  </si>
  <si>
    <t>Perhaps we can do better to prevent recidivism without resorting to draconian prison sentences or other reactionary practices.</t>
  </si>
  <si>
    <t>Perhaps we can do better to stem violence without assuming every criminal act stems solely from a bad personal choice ignoring good options.</t>
  </si>
  <si>
    <t xml:space="preserve">I affirm your need for a stable habitat. And thank you for affirming our need to reduce government involvement in our otherwise industrious lives. </t>
  </si>
  <si>
    <t>I affirm your need to conduct your lives with minimal government interventions. And I thank you for affirming our need for a natural and stable habitat for all.</t>
  </si>
  <si>
    <t>I need you to feel the uncertainty our children and their children will ever be able to live on earth as adults the way we have.</t>
  </si>
  <si>
    <t>I need you to feel the tyranny of government's drip, drip, drip of increasing environmental regulations, smothering our private lives.</t>
  </si>
  <si>
    <t>Perhaps we can do better to reduce climate change without imposing regulations on those less able to adjust to them.</t>
  </si>
  <si>
    <t>Perhaps we can do better to optimize natural resources in ways that create the least impact on the world's rising temperatures.</t>
  </si>
  <si>
    <t>I affirm your need not to be shamed for every slight and ethnic insensitivity. And thank you for affirming our need to address less obvious forms of racism.</t>
  </si>
  <si>
    <t>I affirm your need to address less visible prejudices. And thank you for affirming our need not to be shamed for every unintentional slight.</t>
  </si>
  <si>
    <t>I need you to feel the trauma of being singled out for darker skin, even if done unconsciously or without ill intent.</t>
  </si>
  <si>
    <t>I need you to feel the stigmatization when labelled a racist, simply for making an unintentional race-affecting mistake.</t>
  </si>
  <si>
    <t>Perhaps we can do better to not stigmatize anyone for their unintentional mistakes, who honestly seek to improve if not labelled as bad.</t>
  </si>
  <si>
    <t>Perhaps we can do better to be sensitive to sublte forms of race-baced prejudices, and not get so defensive when it's called out.</t>
  </si>
  <si>
    <r>
      <t xml:space="preserve">Let's reverse each cycle. Let's DEGENERALIZE with </t>
    </r>
    <r>
      <rPr>
        <b/>
        <sz val="10"/>
        <color theme="1"/>
        <rFont val="Arial Narrow"/>
        <family val="2"/>
      </rPr>
      <t>relational knowing</t>
    </r>
    <r>
      <rPr>
        <sz val="10"/>
        <color theme="1"/>
        <rFont val="Arial Narrow"/>
        <family val="2"/>
      </rPr>
      <t xml:space="preserve">. Let's DEALIENATE with </t>
    </r>
    <r>
      <rPr>
        <b/>
        <sz val="10"/>
        <color theme="1"/>
        <rFont val="Arial Narrow"/>
        <family val="2"/>
      </rPr>
      <t>impact engaging</t>
    </r>
    <r>
      <rPr>
        <sz val="10"/>
        <color theme="1"/>
        <rFont val="Arial Narrow"/>
        <family val="2"/>
      </rPr>
      <t xml:space="preserve">. Let's DEPOLARIZE with </t>
    </r>
    <r>
      <rPr>
        <b/>
        <sz val="10"/>
        <color theme="1"/>
        <rFont val="Arial Narrow"/>
        <family val="2"/>
      </rPr>
      <t>value framing</t>
    </r>
    <r>
      <rPr>
        <sz val="10"/>
        <color theme="1"/>
        <rFont val="Arial Narrow"/>
        <family val="2"/>
      </rPr>
      <t>. Each explained below. Let's replace this hate with love.</t>
    </r>
  </si>
  <si>
    <t>Leftward stance</t>
  </si>
  <si>
    <t>Rightward stance</t>
  </si>
  <si>
    <t xml:space="preserve">My need for </t>
  </si>
  <si>
    <t>Psychosocial continuum</t>
  </si>
  <si>
    <t>Call for empathy</t>
  </si>
  <si>
    <r>
      <rPr>
        <b/>
        <sz val="24"/>
        <color rgb="FFFFFF00"/>
        <rFont val="Arial Narrow"/>
        <family val="2"/>
      </rPr>
      <t>Pain</t>
    </r>
    <r>
      <rPr>
        <b/>
        <sz val="24"/>
        <color theme="0"/>
        <rFont val="Arial Narrow"/>
        <family val="2"/>
      </rPr>
      <t xml:space="preserve"> is </t>
    </r>
    <r>
      <rPr>
        <b/>
        <i/>
        <sz val="24"/>
        <color theme="0"/>
        <rFont val="Arial Narrow"/>
        <family val="2"/>
      </rPr>
      <t>bad</t>
    </r>
    <r>
      <rPr>
        <b/>
        <sz val="24"/>
        <color theme="0"/>
        <rFont val="Arial Narrow"/>
        <family val="2"/>
      </rPr>
      <t xml:space="preserve"> and best </t>
    </r>
    <r>
      <rPr>
        <b/>
        <i/>
        <sz val="24"/>
        <color theme="0"/>
        <rFont val="Arial Narrow"/>
        <family val="2"/>
      </rPr>
      <t>avoided</t>
    </r>
    <r>
      <rPr>
        <b/>
        <sz val="24"/>
        <color theme="0"/>
        <rFont val="Arial Narrow"/>
        <family val="2"/>
      </rPr>
      <t>.</t>
    </r>
  </si>
  <si>
    <r>
      <rPr>
        <b/>
        <sz val="24"/>
        <color rgb="FFFFFF00"/>
        <rFont val="Arial Narrow"/>
        <family val="2"/>
      </rPr>
      <t>Pain</t>
    </r>
    <r>
      <rPr>
        <b/>
        <sz val="24"/>
        <color theme="0"/>
        <rFont val="Arial Narrow"/>
        <family val="2"/>
      </rPr>
      <t xml:space="preserve"> is </t>
    </r>
    <r>
      <rPr>
        <b/>
        <i/>
        <sz val="24"/>
        <color theme="0"/>
        <rFont val="Arial Narrow"/>
        <family val="2"/>
      </rPr>
      <t>good</t>
    </r>
    <r>
      <rPr>
        <b/>
        <sz val="24"/>
        <color theme="0"/>
        <rFont val="Arial Narrow"/>
        <family val="2"/>
      </rPr>
      <t xml:space="preserve"> and best </t>
    </r>
    <r>
      <rPr>
        <b/>
        <i/>
        <sz val="24"/>
        <color theme="0"/>
        <rFont val="Arial Narrow"/>
        <family val="2"/>
      </rPr>
      <t>embraced</t>
    </r>
    <r>
      <rPr>
        <b/>
        <sz val="24"/>
        <color theme="0"/>
        <rFont val="Arial Narrow"/>
        <family val="2"/>
      </rPr>
      <t>.</t>
    </r>
  </si>
  <si>
    <t>EMPTY:</t>
  </si>
  <si>
    <t>BAD, AVOIDED:</t>
  </si>
  <si>
    <t>GOOD, EMBRACED:</t>
  </si>
  <si>
    <t>The more you generalize for relief, the less your specific needs resolve. The more you are then tempted to be dependent on political generalizations for relief.</t>
  </si>
  <si>
    <t xml:space="preserve">The further the gap between your self-needs and social-needs, the further you slide politically </t>
  </si>
  <si>
    <t xml:space="preserve">Your specific needs are unlike theirs. You specifically need differently from </t>
  </si>
  <si>
    <t>other conservatives.</t>
  </si>
  <si>
    <t>others.</t>
  </si>
  <si>
    <t>The more you feel you must avoid pain, as something bad, the more likely you will accept the generalization from political leaders offering relief. Relieving your pain with their political generalizations rarely results in resolving your specific needs.</t>
  </si>
  <si>
    <t>The more you embrace pain, as a good messenger to warn of unpleasant threats, the less likely you will accept generalizations from political leaders. As your specific needs fully resolve, generalizations become less appealing.</t>
  </si>
  <si>
    <t xml:space="preserve">other liberals. </t>
  </si>
  <si>
    <t xml:space="preserve">leftward. </t>
  </si>
  <si>
    <t xml:space="preserve">rightward. </t>
  </si>
  <si>
    <t xml:space="preserve"> Trusting politics can trap you in pain.</t>
  </si>
  <si>
    <t xml:space="preserve">to extremes. </t>
  </si>
  <si>
    <t>Political leaders count on you to trust their one-size-fits-all generalizations. Do you trust their generalizations to ease your pain? Or do you fault these generalizations for keeping you in pain by overlooking your specific needs?</t>
  </si>
  <si>
    <t xml:space="preserve">The more your specific needs fully resolve, the more fully you can function. The less your specific needs fully resolve, the less you can fully function. The more your life fully functions, the less you "need" or become dependent on politics. As soon as you feel the pain of an unmet need, you promptly seek to resolve it, and move on. Any political generalization serves only as a bridge to address specific needs. </t>
  </si>
  <si>
    <t>By the way…</t>
  </si>
  <si>
    <t>We will demonstrate respect for your side's needs to model how you are to respect ours, to raise optimal functioning of us all.</t>
  </si>
  <si>
    <t>You have to respect our needs first, or we will not respect yours, as we fault your side for keeping us in pain of unmet needs.</t>
  </si>
  <si>
    <t>Which do you prefer?</t>
  </si>
  <si>
    <t>NATURE CORRECTS</t>
  </si>
  <si>
    <t>With greater access to resources, your needs resolve more fully. You can both get what you need on your own and  get what you need through others. Your self-needs resolve on par with your social-needs. You enjoy more psychosocial eqilibrium. This can help explain why you are drawn to politially centrist positions (like neoliberal economics). But your centrist generalizations fail to speak to those whose needs do not resolve a well as yours in their specific social situations.</t>
  </si>
  <si>
    <t xml:space="preserve">This wording helps me relate better to both sides of </t>
  </si>
  <si>
    <t xml:space="preserve"> politics.</t>
  </si>
  <si>
    <t xml:space="preserve">Now I can better understand </t>
  </si>
  <si>
    <t xml:space="preserve">This wording helps me let go of trusted </t>
  </si>
  <si>
    <t xml:space="preserve"> generalizations.</t>
  </si>
  <si>
    <t xml:space="preserve"> politics' competing priorities.</t>
  </si>
  <si>
    <t>I neither agree nor disagree</t>
  </si>
  <si>
    <t>I fully agree</t>
  </si>
  <si>
    <t>I somewhat agree</t>
  </si>
  <si>
    <t xml:space="preserve">I somewhat disagree </t>
  </si>
  <si>
    <t>I totally disagree</t>
  </si>
  <si>
    <t>low</t>
  </si>
  <si>
    <t>high</t>
  </si>
  <si>
    <t>immigration</t>
  </si>
  <si>
    <t>climate change</t>
  </si>
  <si>
    <t>gun safety</t>
  </si>
  <si>
    <t>abortion</t>
  </si>
  <si>
    <t>healthcare</t>
  </si>
  <si>
    <t>criminal justice</t>
  </si>
  <si>
    <t>economy</t>
  </si>
  <si>
    <t>racism</t>
  </si>
  <si>
    <t>moderate</t>
  </si>
  <si>
    <t xml:space="preserve">You are now in a </t>
  </si>
  <si>
    <t xml:space="preserve"> priorities. </t>
  </si>
  <si>
    <t xml:space="preserve"> generalizations, so all sides can more freely resolve their specific </t>
  </si>
  <si>
    <t xml:space="preserve"> needs. </t>
  </si>
  <si>
    <t xml:space="preserve">Lead with the higher authority of resolved needs. </t>
  </si>
  <si>
    <t xml:space="preserve">Lead them in empathizing with competing </t>
  </si>
  <si>
    <t xml:space="preserve">Lead them in how you rely less on </t>
  </si>
  <si>
    <t xml:space="preserve"> position to "lead" your political leaders. </t>
  </si>
  <si>
    <t xml:space="preserve">Lead them in relating more fully to all sides of </t>
  </si>
  <si>
    <t xml:space="preserve"> politics. </t>
  </si>
  <si>
    <t xml:space="preserve">Are you ready to escape the clutches of overgeneralizing </t>
  </si>
  <si>
    <t xml:space="preserve"> politics. Replace being led with taking the lead.</t>
  </si>
  <si>
    <t xml:space="preserve"> politics? After choosing an issue, select above how well you can agree with these radically different approaches to </t>
  </si>
  <si>
    <t xml:space="preserve">This wording helps me engage with the opposing side of </t>
  </si>
  <si>
    <t xml:space="preserve"> view. </t>
  </si>
  <si>
    <t xml:space="preserve">? After choosing an issue, select above how well you can agree with these radically different approaches to </t>
  </si>
  <si>
    <t xml:space="preserve">Are you ready to honor needs without alienating laws about </t>
  </si>
  <si>
    <t xml:space="preserve">I can now better handle losing at </t>
  </si>
  <si>
    <t>-related needs.</t>
  </si>
  <si>
    <t xml:space="preserve">Now I can be less dependent on laws requiring my response to </t>
  </si>
  <si>
    <t xml:space="preserve">Lead them by engaging actual needs on both sides of the </t>
  </si>
  <si>
    <t xml:space="preserve"> issue. </t>
  </si>
  <si>
    <t xml:space="preserve">. </t>
  </si>
  <si>
    <t xml:space="preserve">Lead in how you report and endure the negative impacts whenever losing your </t>
  </si>
  <si>
    <t xml:space="preserve"> position. </t>
  </si>
  <si>
    <t xml:space="preserve">Lead by responding directly to </t>
  </si>
  <si>
    <t xml:space="preserve"> related needs, beyond legal minimums for </t>
  </si>
  <si>
    <t xml:space="preserve">This helps me replace fighting with appreciation for the other's </t>
  </si>
  <si>
    <t xml:space="preserve"> position.</t>
  </si>
  <si>
    <t xml:space="preserve">I can cease exaggerating about the apparent worst of the opposing </t>
  </si>
  <si>
    <t xml:space="preserve">I can replace defensiveness with mutual value for resolving each other's </t>
  </si>
  <si>
    <t xml:space="preserve"> needs.</t>
  </si>
  <si>
    <t xml:space="preserve"> position to raise the standard of political leadership.  </t>
  </si>
  <si>
    <t xml:space="preserve">Lead without fighting each other's </t>
  </si>
  <si>
    <t xml:space="preserve">Lead without stereotyping the other side's mistakes about </t>
  </si>
  <si>
    <t xml:space="preserve"> as typical of them all. </t>
  </si>
  <si>
    <t xml:space="preserve">Lead without provoking their defensiveness, or getting defensive, by prioritizing resolution of each other's specific </t>
  </si>
  <si>
    <t>Allow nature to run its course. Deregulate excessive environmental codes that distort the market in regulating itself.</t>
  </si>
  <si>
    <t>one side is totally correct and the other completely wrong</t>
  </si>
  <si>
    <t>one side is mostly correct and the other mostly wrong</t>
  </si>
  <si>
    <t>one side is more correct than the other side</t>
  </si>
  <si>
    <t>both sides are an equal mix of correct stuff and wrong stuff</t>
  </si>
  <si>
    <t>all sides are mostly correct with some errors</t>
  </si>
  <si>
    <t>all sides are more wrong than right</t>
  </si>
  <si>
    <t>all sides are completely wrong</t>
  </si>
  <si>
    <t>FIRST STEP ACT REHAB</t>
  </si>
  <si>
    <t>SWOT personalized</t>
  </si>
  <si>
    <t xml:space="preserve"> for the politicized issue of </t>
  </si>
  <si>
    <t xml:space="preserve">You're likely a political centrist favoring negotiated compromise on most issues. Your psychosocial needs likely endure only mild tension. </t>
  </si>
  <si>
    <t xml:space="preserve">You're likely a loyal partisan who can admit your side's shortcomings. Your psychosocial imbalance is probably moderate. </t>
  </si>
  <si>
    <t xml:space="preserve">You're likely uncommitted to any political side, and perhaps wary of politics in general. You may enjoy psychosocial balance, or not. </t>
  </si>
  <si>
    <t xml:space="preserve">You're likely disillusioned with politics, or at least with political polarization. You guard your psychosocial needs from its arbitrary track. </t>
  </si>
  <si>
    <t xml:space="preserve">You're likely completely disgusted with politics. As far as you're concerned, it does nothing for your psychosocial needs. </t>
  </si>
  <si>
    <t xml:space="preserve">Instead of reacting to others with a different </t>
  </si>
  <si>
    <t xml:space="preserve"> view, or avoiding politics altogether, consider the viable alternative of responding to each other's needs behind the political rhetoric. You can listen for their </t>
  </si>
  <si>
    <t xml:space="preserve"> impacted needs without agreeing how you or others should respond to them. Their needs in how they experience </t>
  </si>
  <si>
    <t xml:space="preserve"> will not go away when ignored, but persist even more painfully. So let us be more mature in how we respond to them, modeling how others are to respond to yours. </t>
  </si>
  <si>
    <t>SELECT FROM THE DROPDOWN MENU ABOVE YOUR ORIGINAL VIEW OF POLITICS.</t>
  </si>
  <si>
    <t xml:space="preserve">extremists on either side who refuse to compromise </t>
  </si>
  <si>
    <t>neoliberal centrists corrupted by corporatist donor class</t>
  </si>
  <si>
    <t>left populists trying to further expand government's reach</t>
  </si>
  <si>
    <t>right populists trying to roll back federal social programs</t>
  </si>
  <si>
    <t>mainstream media serving their politically biased corporatist masters</t>
  </si>
  <si>
    <t xml:space="preserve">social media with its money-making echo chamber algorithms </t>
  </si>
  <si>
    <t>each of us for indulging in outrage culture</t>
  </si>
  <si>
    <t xml:space="preserve">divisive politicians who court our votes with negative ads </t>
  </si>
  <si>
    <t>not as much of a problem as pundits claim</t>
  </si>
  <si>
    <t xml:space="preserve">Yes, polarization stems in part from political extremes. </t>
  </si>
  <si>
    <t xml:space="preserve">Yes, polarization stems in part from centrist stagnation. </t>
  </si>
  <si>
    <t xml:space="preserve">Yes, polarization stems in part from left wing populism. </t>
  </si>
  <si>
    <t xml:space="preserve">Polarization also feeds on mainstream media. </t>
  </si>
  <si>
    <t xml:space="preserve">Polarization also feeds on echo chambers. </t>
  </si>
  <si>
    <t xml:space="preserve">Polarization also feeds on outrage culture. </t>
  </si>
  <si>
    <t xml:space="preserve">Polarization also feeds on divisive politicians. </t>
  </si>
  <si>
    <t xml:space="preserve">Polarization can be exaggerated as a problem. </t>
  </si>
  <si>
    <t xml:space="preserve"> The more connected and honest with others, the more fully you can resolve your </t>
  </si>
  <si>
    <t xml:space="preserve"> needs. There is no such thing as pain apart from unresolved needs. Resolved needs liberate you.</t>
  </si>
  <si>
    <t xml:space="preserve">It's easier to blame others, while guarding our vulnerable needs, than own our own role in it. We fuel polarization when resisting life's natural pull toward psychosocial equilibrium. Equally resolving your self-needs and social-needs dissolves </t>
  </si>
  <si>
    <t xml:space="preserve">Popular application of rational choice theory is a little like gay conversion therapy, or forcing left handers to be right handed. It tries to pressure you with good sounding reasons to change your psychosocial orientation. They seek to fit you into their own experiences and expectations, in the name of your best interests. But they cannot possibly know your best interests without knowing your lived details. It easily denies who you are. Reasoned political arguments irrationally deny you as an individual with a perfectly normal yet different priority of needs. </t>
  </si>
  <si>
    <t xml:space="preserve">I fully trust politics to serve my publicly affected needs. </t>
  </si>
  <si>
    <t xml:space="preserve">I cautiously trust politics to serve my publicly affected needs. </t>
  </si>
  <si>
    <t xml:space="preserve">I neither trust nor distrust politics to honor my publicly affected needs. </t>
  </si>
  <si>
    <t xml:space="preserve">I mostly distrust politics to respect my publicly affected needs. </t>
  </si>
  <si>
    <t>I completely distrust politics to respect my publicly affected needs</t>
  </si>
  <si>
    <t xml:space="preserve">You're likely a political junkie or policy wonk. You trust politics to help solve just about any </t>
  </si>
  <si>
    <t xml:space="preserve"> problem. </t>
  </si>
  <si>
    <t xml:space="preserve"> problems. </t>
  </si>
  <si>
    <t xml:space="preserve">You likely follow all levels of a political campaign. You put up with politics as the best means to address </t>
  </si>
  <si>
    <t xml:space="preserve">You likely listen to political news skeptically, if at all. You wish for something better than politics to address </t>
  </si>
  <si>
    <t xml:space="preserve">You likely ignore political news and only vote once every four years. You doubt politics can truly solve any </t>
  </si>
  <si>
    <t xml:space="preserve">You're likely disillusioned with politics and don't even vote. You're convinced politics can never solve any </t>
  </si>
  <si>
    <t xml:space="preserve"> views provides you opportunity. You can create value for them from the solid ground of your </t>
  </si>
  <si>
    <t xml:space="preserve"> strengths. They can reciprocate by providing value to you for your political weakness. In short, instead of debating who sounds right, you both go directly to the needs politics aims to address.</t>
  </si>
  <si>
    <t>Immigration</t>
  </si>
  <si>
    <t>Climate change</t>
  </si>
  <si>
    <t>Gun safety</t>
  </si>
  <si>
    <t>Abortion</t>
  </si>
  <si>
    <t>Healthcare</t>
  </si>
  <si>
    <t>Criminal justice</t>
  </si>
  <si>
    <t>Economy</t>
  </si>
  <si>
    <t>Racism</t>
  </si>
  <si>
    <t xml:space="preserve">reveal more about each other’s social-needs than self-needs. Guarding their more resolved needs with established specifics reveals their political strength. Relieving their less resolved needs with sweeping generalizations exposes their political weakness. </t>
  </si>
  <si>
    <t xml:space="preserve">No matter how you feel about politics, this SWOT tool can add discipline to an otherwise free-for-all mess. </t>
  </si>
  <si>
    <t xml:space="preserve">The other side's political weakness around their </t>
  </si>
  <si>
    <t xml:space="preserve"> strengths. Let them reciprocate by providing value to your political weakness. In short, overcome polarization by demanding less, giving more.</t>
  </si>
  <si>
    <t>Harmony Politics counters political polarization by treating each element found in our definition for politics. Politics can then be less of a stumbling block and more of a stepping stone, to bridge your respect with their respect for each other's politicized needs.</t>
  </si>
  <si>
    <r>
      <rPr>
        <sz val="30"/>
        <color rgb="FFFFFF00"/>
        <rFont val="Arial Black"/>
        <family val="2"/>
      </rPr>
      <t>PAIN</t>
    </r>
    <r>
      <rPr>
        <sz val="30"/>
        <color rgb="FFFF3C3C"/>
        <rFont val="Arial Black"/>
        <family val="2"/>
      </rPr>
      <t xml:space="preserve"> POINTS ON EACH </t>
    </r>
    <r>
      <rPr>
        <sz val="30"/>
        <color rgb="FFFF99FF"/>
        <rFont val="Arial Black"/>
        <family val="2"/>
      </rPr>
      <t>SIDE</t>
    </r>
  </si>
  <si>
    <t>I only care about my own political side, and likely will keep it that way.</t>
  </si>
  <si>
    <t xml:space="preserve">I want to learn about the pain of the other side only if they first learn of my pain. </t>
  </si>
  <si>
    <t>I am willing to do what I can to reduce their pain and then wait for them to reciprocate.</t>
  </si>
  <si>
    <t>I am ready to take the lead to address the pain on both sides, even if others fail to respond.</t>
  </si>
  <si>
    <t>I am eager to be among the first to risk trying this new way to resolve political polarization.</t>
  </si>
  <si>
    <t xml:space="preserve">Here is our challenge: To compete with one another not to score political gains but to measurably resolve the most needs in each other. This includes the challenge for who can hold out the longest to endure the pain of unresolved needs, to fully resolve those needs. Those who slip back into prioritizing pain relief will lose, as that permits these needs to later create more pain. Let's turn this challenge into an opportunity to create compelling value for us all. </t>
  </si>
  <si>
    <t>Victory would go to who resolves the most needs. Who would earn the right to lead politically, surpassing the old divisive politics guard. In the process, we would raise political standards. Starting with these eight issues.</t>
  </si>
  <si>
    <t>Victory could go to who resolves the most needs. Who could earn the right to lead politically, surpassing the old divisive politics guard. In the process, we could raise political standards. Starting with these eight issues.</t>
  </si>
  <si>
    <t>Victory should go to who resolves the most needs. They should earn the right to lead politically, surpassing the old divisive politics guard. In the process, we can start raising the standard, using these eight political issues.</t>
  </si>
  <si>
    <t>Victory will go to who resolves the most needs. They will earn the right to lead politically, surpassing the old divisive politics guard. In the process, we raise the standard for politics. Let's try it with eight key issues.</t>
  </si>
  <si>
    <t>Victory goes to who resolve the most needs. They earn the right to lead politically, surpassing the old divisive politics guard. In the process, we will raise the standard on politics. Try it with these eight issues.</t>
  </si>
  <si>
    <t xml:space="preserve">By enduring the short-term hardship of resolving needs over relieving its pain, I would win and you lose. But overall we all would win with a raised level of personal and shared functioning. But if you endured longer than me, to absorb the difficulties of resolving more needs than me, then you would win and I lose. In the long run, we would still boost each other's level of functioning in life. </t>
  </si>
  <si>
    <t xml:space="preserve">If I endured the short-term hardship of resolving needs over relieving its pain, I'd win and you would lose. In the long run, we all win with a raised level of personal and shared functioning. If you endured longer than me, to overcome the difficulties of resolving more needs than me, then you'd win and I'd lose. In the long run, we still boost each other's level of functioning in life. </t>
  </si>
  <si>
    <t xml:space="preserve">If I can endure in the short-term the hardship of resolving needs over relieving its pain, I win and you lose. In the long run, we all win with a raised level of personal and shared functioning. If you can endure longer than me, to overcome the difficulties of resolving more needs than me, then you win and I lose. In the long run, we still boost each other's level of functioning in life. </t>
  </si>
  <si>
    <t xml:space="preserve">If I endure in the short-term the hardship of resolving needs over relieving its pain, I win and you lose. In the long run, we all win with a raised level of personal and shared functioning. If you endure longer than me, to overcome the difficulties of resolving more needs than me, then you win and I lose. In the long run, we still boost each other's level of functioning in life. </t>
  </si>
  <si>
    <t xml:space="preserve">If you can work with the other political side only if they work in kind with you, okay. You likely will take this challenge after it seeing it work for others. But if you get frustrated enough with divisive politics, see how it works for others trying this. </t>
  </si>
  <si>
    <t xml:space="preserve">If you can take charge in resolving needs on all sides, you're a leader we all need. You are well suited for this challenge. Join us in leading the way to replace divisive politics with this challenge to resolve politicized needs. </t>
  </si>
  <si>
    <t xml:space="preserve">If you can risk failing this and learn with us to improve it, you're the leader we need. This challenge needs you to succeed. Lead the way in replacing divisive politics with this pioneering approach to resolving politicized needs. </t>
  </si>
  <si>
    <t>SELECT FROM THE DROPDOWN LIST HOW READY YOU ARE TO TRY THIS</t>
  </si>
  <si>
    <t xml:space="preserve">According to anankelogy, a need cannot exist without prior experience of being fully resolved. You can never be thirsty, for example, without the prior experience of fully satisfying that thirst with water. Likewise, every politicized need stems from some barrier to fully resolve that public facing need, as it naturally exists. Politics misses the mark wherever a politicized need fails to fully resolve on all sides. </t>
  </si>
  <si>
    <t>Are you now ready, willing and able to accept this challenge?</t>
  </si>
  <si>
    <t>Politics exist to guide our behavior to serve needs, namely to shape laws. While no one sits above the law, no law sits above the needs it exists to serve. Whose needs are best served in how our laws are formed, interpreted, enforced, and politicized?</t>
  </si>
  <si>
    <t xml:space="preserve">If I could endure the short-term hardship of resolving needs over relieving its pain, I would win this contest. In the long run, we all would win by raising personal and shared functioning. If you could endure longer than me, to overcome the difficulties of resolving more needs than me, then you would win and I lose this contest. In the long run, we still all gain by boosting our functioning in life. </t>
  </si>
  <si>
    <t>Widespread anxiety and depression suggest our politics and our system of laws fail to properly serve our many specific needs. Such anxiety and depression arise from unmet needs, so let's look at particular pain points on both sides of eight key political issues.</t>
  </si>
  <si>
    <t>You disagree with their priority of needs?</t>
  </si>
  <si>
    <t>Keeping ourselves down</t>
  </si>
  <si>
    <t>Wellness is psychosocial</t>
  </si>
  <si>
    <t>Interactive</t>
  </si>
  <si>
    <t>Takeaway</t>
  </si>
  <si>
    <t>UNDERSTANDING POLITICS</t>
  </si>
  <si>
    <t>EIGHT KEY ISSUES</t>
  </si>
  <si>
    <t>POPULISM</t>
  </si>
  <si>
    <t>PSYCHOSOCIAL ORIENTATION</t>
  </si>
  <si>
    <t>SUMMARY</t>
  </si>
  <si>
    <t>Your prioritizing needs (reason be damned)</t>
  </si>
  <si>
    <t>Political leadership or political elitism?</t>
  </si>
  <si>
    <t>Eight key issues to apply Harmony Politics</t>
  </si>
  <si>
    <r>
      <t xml:space="preserve">Politics as usual - </t>
    </r>
    <r>
      <rPr>
        <b/>
        <i/>
        <sz val="10"/>
        <color theme="1"/>
        <rFont val="Arial Narrow"/>
        <family val="2"/>
      </rPr>
      <t>immature polarizing</t>
    </r>
  </si>
  <si>
    <r>
      <t xml:space="preserve">Harmony politics - </t>
    </r>
    <r>
      <rPr>
        <b/>
        <i/>
        <sz val="10"/>
        <color theme="1"/>
        <rFont val="Arial Narrow"/>
        <family val="2"/>
      </rPr>
      <t>mature responsiveness</t>
    </r>
  </si>
  <si>
    <t>This table of contents</t>
  </si>
  <si>
    <t>HARMONY POLITICS</t>
  </si>
  <si>
    <t>#</t>
  </si>
  <si>
    <t>$</t>
  </si>
  <si>
    <t>Understanding politics: It's about needs</t>
  </si>
  <si>
    <t xml:space="preserve">For the wide-oriented, liberalism is less about guarding self-needs (by resisting traditional historical pressures to conform to old moral norms), and more about countering the Right’s resistance to relieve the Left's less resolved social-needs. Politics is social. </t>
  </si>
  <si>
    <t xml:space="preserve">For the deep-oriented, conservatism is less about relieving self-needs (when asserting individual rights and personal responsibility), and more about countering the Left’s impact by guarding the Right's more resolved social-needs. Politics is social. </t>
  </si>
  <si>
    <t>Correlating your political views</t>
  </si>
  <si>
    <t>"</t>
  </si>
  <si>
    <t>Needs first, reasons later</t>
  </si>
  <si>
    <r>
      <t xml:space="preserve">Harmony politics - </t>
    </r>
    <r>
      <rPr>
        <b/>
        <i/>
        <sz val="20"/>
        <color rgb="FF00501E"/>
        <rFont val="Tahoma"/>
        <family val="2"/>
      </rPr>
      <t>mature responsiveness</t>
    </r>
  </si>
  <si>
    <r>
      <rPr>
        <b/>
        <sz val="20"/>
        <color rgb="FF004623"/>
        <rFont val="Tahoma"/>
        <family val="2"/>
      </rPr>
      <t>Political leadership</t>
    </r>
    <r>
      <rPr>
        <b/>
        <sz val="20"/>
        <color rgb="FF371950"/>
        <rFont val="Tahoma"/>
        <family val="2"/>
      </rPr>
      <t xml:space="preserve"> </t>
    </r>
    <r>
      <rPr>
        <b/>
        <sz val="20"/>
        <color theme="1" tint="0.499984740745262"/>
        <rFont val="Tahoma"/>
        <family val="2"/>
      </rPr>
      <t>or</t>
    </r>
    <r>
      <rPr>
        <b/>
        <sz val="20"/>
        <color rgb="FF371950"/>
        <rFont val="Tahoma"/>
        <family val="2"/>
      </rPr>
      <t xml:space="preserve"> political elitism</t>
    </r>
    <r>
      <rPr>
        <b/>
        <sz val="20"/>
        <color theme="1" tint="0.499984740745262"/>
        <rFont val="Tahoma"/>
        <family val="2"/>
      </rPr>
      <t>?</t>
    </r>
  </si>
  <si>
    <t>water</t>
  </si>
  <si>
    <t>food</t>
  </si>
  <si>
    <t>housing</t>
  </si>
  <si>
    <t>health</t>
  </si>
  <si>
    <t>income</t>
  </si>
  <si>
    <t>safety</t>
  </si>
  <si>
    <t>fun</t>
  </si>
  <si>
    <t>travel</t>
  </si>
  <si>
    <t xml:space="preserve">To illustrate this point, consider your need for </t>
  </si>
  <si>
    <t xml:space="preserve">. We all need </t>
  </si>
  <si>
    <t xml:space="preserve">Click on </t>
  </si>
  <si>
    <t xml:space="preserve"> white field below to change this illustration. See how we all share the same core-needs. But diverge in how we ease such needs.</t>
  </si>
  <si>
    <r>
      <t xml:space="preserve">We believe what we </t>
    </r>
    <r>
      <rPr>
        <b/>
        <i/>
        <sz val="20"/>
        <color rgb="FFEBDCFF"/>
        <rFont val="Tahoma"/>
        <family val="2"/>
      </rPr>
      <t>need</t>
    </r>
    <r>
      <rPr>
        <b/>
        <sz val="20"/>
        <color rgb="FFEBDCFF"/>
        <rFont val="Tahoma"/>
        <family val="2"/>
      </rPr>
      <t xml:space="preserve"> to believe</t>
    </r>
  </si>
  <si>
    <t>Harmonizing diverse politicized needs</t>
  </si>
  <si>
    <t>Key points for you to take away from this tool</t>
  </si>
  <si>
    <t xml:space="preserve">Popular politics temps us to trust generalizing to deal with our many specific problems of unresolved needs.
</t>
  </si>
  <si>
    <t>And then choose:</t>
  </si>
  <si>
    <t>I am...</t>
  </si>
  <si>
    <t>SELECT FROM DROPDOWN LIST</t>
  </si>
  <si>
    <t xml:space="preserve">Political differences express inflexibly different priorities of needs, so debating polarizes more than persuades. </t>
  </si>
  <si>
    <t>Political generalizing prioritizes relief from pain than resolving needs that could remove such pain.</t>
  </si>
  <si>
    <t>I am…</t>
  </si>
  <si>
    <t>And I</t>
  </si>
  <si>
    <t xml:space="preserve"> am</t>
  </si>
  <si>
    <t xml:space="preserve"> ready to apply this</t>
  </si>
  <si>
    <t>content with learning this</t>
  </si>
  <si>
    <t>ready to apply it with others</t>
  </si>
  <si>
    <t>ready to earn $ applying it</t>
  </si>
  <si>
    <t>keeping what I learned to myself</t>
  </si>
  <si>
    <t>ready to share on social media</t>
  </si>
  <si>
    <t>ready to tell others in person</t>
  </si>
  <si>
    <t>family members &amp; friends</t>
  </si>
  <si>
    <t>to media pundits</t>
  </si>
  <si>
    <t>my elected officials</t>
  </si>
  <si>
    <t>need to first learn more about its earning potential</t>
  </si>
  <si>
    <t>prefer to learn from others trying this</t>
  </si>
  <si>
    <t>am ready to get started with this process</t>
  </si>
  <si>
    <t>FIRST SELECT ITEM AT LEFT</t>
  </si>
  <si>
    <t>Next steps you can take</t>
  </si>
  <si>
    <r>
      <t xml:space="preserve">Cultivate your own political leadership from within, using </t>
    </r>
    <r>
      <rPr>
        <b/>
        <sz val="14"/>
        <color rgb="FF009641"/>
        <rFont val="Tahoma"/>
        <family val="2"/>
      </rPr>
      <t>Harmony</t>
    </r>
    <r>
      <rPr>
        <b/>
        <sz val="14"/>
        <color theme="1"/>
        <rFont val="Tahoma"/>
        <family val="2"/>
      </rPr>
      <t xml:space="preserve"> </t>
    </r>
    <r>
      <rPr>
        <b/>
        <sz val="14"/>
        <color rgb="FF7030A0"/>
        <rFont val="Tahoma"/>
        <family val="2"/>
      </rPr>
      <t>Politics</t>
    </r>
    <r>
      <rPr>
        <sz val="14"/>
        <color theme="1"/>
        <rFont val="Tahoma"/>
        <family val="2"/>
      </rPr>
      <t xml:space="preserve"> to break the spell of political elites.</t>
    </r>
  </si>
  <si>
    <t>THEN SELECT FROM THIS DROPDOWN LIST</t>
  </si>
  <si>
    <t>Let this stuff sink in a little. Imagine its ramifications. Know anyone whose political views clash with yours, so you avoid bringing up politics at all? Consider how better your life could be if you could be more open about your underlying needs. Grow some love.</t>
  </si>
  <si>
    <t>share</t>
  </si>
  <si>
    <t xml:space="preserve"> link below.</t>
  </si>
  <si>
    <t>apply</t>
  </si>
  <si>
    <t>STTP</t>
  </si>
  <si>
    <t xml:space="preserve">Click the </t>
  </si>
  <si>
    <t xml:space="preserve">Call up a friend or text them to share this fresh approach to politics. Use this insight to get to know their politicized needs more specifically. Encourage them to be as responsive to your politicized needs. Listen as you want to be heard. Share this link. Spread the love. </t>
  </si>
  <si>
    <t xml:space="preserve">Check out our process for building social support. You grow your social capital around greater respect for each other's politically neglected needs. Empower yourself to resolve these needs. Then challenge each other to do the same. Insist on mutual respect. </t>
  </si>
  <si>
    <t xml:space="preserve">Check out our process for building social support. You grow your social capital around greater respect for each other's politically neglected needs. Empower each other to resolve these needs. Then challenge media pundits to do the same. Insist on mutual respect. </t>
  </si>
  <si>
    <t xml:space="preserve">Check out our process for building social support. You grow your social capital around greater respect for each other's politically neglected needs. Empower each other to resolve these needs. Then challenge politicians to do the same. Insist on mutual respect. </t>
  </si>
  <si>
    <t xml:space="preserve">Check out our process for speaking truth to power. Over $6 billion will be invested in U.S. campaigns this year (2020), so why not earn your share? We're developing a unique process for you to receive some revenue by bringing political leaders to the table. Interested? </t>
  </si>
  <si>
    <t xml:space="preserve">Check out our process for speaking truth to power. Over $6 billion will be invested in U.S. campaigns this year (2020), so why not earn your share? Want to follow others as they earn revenue connecting political leaders to voters? They could use your emotional support. </t>
  </si>
  <si>
    <t xml:space="preserve">Be among the first to use our process for speaking truth to power. Over $6 billion will be invested in U.S. campaigns this year (2020), so why not earn your share? We need innovative partners like you to start this pioneering approach to politics. Welcome aboard! </t>
  </si>
  <si>
    <t xml:space="preserve">What do you do now? Equipped with this insight, can you ever go back to simply disagreeing with the other side? If it's true their political outlook expresses a priority of needs different from yours, what point is there to disagree? Pick from the lists above for how you can best apply this to your life. Let's spread some love. </t>
  </si>
  <si>
    <r>
      <t>Click to learn more at https://www.</t>
    </r>
    <r>
      <rPr>
        <sz val="15"/>
        <color rgb="FFA0FFCD"/>
        <rFont val="Arial Black"/>
        <family val="2"/>
      </rPr>
      <t>value</t>
    </r>
    <r>
      <rPr>
        <sz val="15"/>
        <color rgb="FFE1C8FF"/>
        <rFont val="Arial Black"/>
        <family val="2"/>
      </rPr>
      <t>relating</t>
    </r>
    <r>
      <rPr>
        <sz val="15"/>
        <color rgb="FFC8FFE1"/>
        <rFont val="Arial Black"/>
        <family val="2"/>
      </rPr>
      <t>.com</t>
    </r>
  </si>
  <si>
    <t>How?</t>
  </si>
  <si>
    <t>To use again, save a personalized version of this document to a PDF.</t>
  </si>
  <si>
    <t>Harmony Politics instructions</t>
  </si>
  <si>
    <t>Table of Contents</t>
  </si>
  <si>
    <t>We believe what we need to believe</t>
  </si>
  <si>
    <t>Beyond Left and Right populism</t>
  </si>
  <si>
    <r>
      <t>Relational knowing</t>
    </r>
    <r>
      <rPr>
        <b/>
        <sz val="10"/>
        <color theme="1" tint="0.499984740745262"/>
        <rFont val="Arial Narrow"/>
        <family val="2"/>
      </rPr>
      <t xml:space="preserve"> (vs. relieve believe)</t>
    </r>
  </si>
  <si>
    <r>
      <t>Impact Engaging</t>
    </r>
    <r>
      <rPr>
        <b/>
        <sz val="10"/>
        <color theme="1" tint="0.499984740745262"/>
        <rFont val="Arial Narrow"/>
        <family val="2"/>
      </rPr>
      <t xml:space="preserve"> (vs. impersonal compliance)</t>
    </r>
  </si>
  <si>
    <r>
      <t>Value framing</t>
    </r>
    <r>
      <rPr>
        <b/>
        <sz val="10"/>
        <color theme="1" tint="0.499984740745262"/>
        <rFont val="Arial Narrow"/>
        <family val="2"/>
      </rPr>
      <t xml:space="preserve"> (vs. mutual hostilities)</t>
    </r>
  </si>
  <si>
    <r>
      <rPr>
        <sz val="12"/>
        <color rgb="FF009641"/>
        <rFont val="Tahoma"/>
        <family val="2"/>
      </rPr>
      <t>Check out our Udemy eCourse</t>
    </r>
    <r>
      <rPr>
        <b/>
        <sz val="12"/>
        <color theme="1"/>
        <rFont val="Tahoma"/>
        <family val="2"/>
      </rPr>
      <t xml:space="preserve"> </t>
    </r>
    <r>
      <rPr>
        <sz val="12"/>
        <color theme="1"/>
        <rFont val="Tahoma"/>
        <family val="2"/>
      </rPr>
      <t>Defusing Polarization: Understanding Divisive Politics</t>
    </r>
    <r>
      <rPr>
        <sz val="12"/>
        <color rgb="FF009641"/>
        <rFont val="Tahoma"/>
        <family val="2"/>
      </rPr>
      <t xml:space="preserve">. Learn more in depth how our differing psychosocial needs drive our political views. </t>
    </r>
  </si>
  <si>
    <r>
      <t xml:space="preserve">POLITICS can never solve our </t>
    </r>
    <r>
      <rPr>
        <sz val="17"/>
        <color rgb="FFC8FFE1"/>
        <rFont val="Arial Black"/>
        <family val="2"/>
      </rPr>
      <t>specific</t>
    </r>
    <r>
      <rPr>
        <sz val="17"/>
        <color rgb="FFF0CDFF"/>
        <rFont val="Arial Black"/>
        <family val="2"/>
      </rPr>
      <t xml:space="preserve"> problems from the level of </t>
    </r>
    <r>
      <rPr>
        <sz val="17"/>
        <color rgb="FFFFCCCC"/>
        <rFont val="Arial Black"/>
        <family val="2"/>
      </rPr>
      <t>generalizing</t>
    </r>
    <r>
      <rPr>
        <sz val="17"/>
        <color rgb="FFF0CDFF"/>
        <rFont val="Arial Black"/>
        <family val="2"/>
      </rPr>
      <t xml:space="preserve"> that created them.</t>
    </r>
  </si>
  <si>
    <t>Can you put another's specific needs ahead of your trusted generalizations?</t>
  </si>
  <si>
    <t xml:space="preserve">Share this with your most trusted (and trustworthy) friends. Share the link to the landing page on your social media. Invite their comments. Encourage them to be more specifically responsive to one another's politically generalized needs. In short, spread the love.  </t>
  </si>
  <si>
    <t>Introducing Harmony Politics</t>
  </si>
  <si>
    <t>Sharing Harmony Politics</t>
  </si>
  <si>
    <t>Spreading Harmony</t>
  </si>
  <si>
    <t>Growing your social capital</t>
  </si>
  <si>
    <t>Investing your truth in others</t>
  </si>
  <si>
    <t>Others investing in you</t>
  </si>
  <si>
    <t>Harmonizing politics together</t>
  </si>
  <si>
    <t>memes you can use</t>
  </si>
  <si>
    <t>call scripts</t>
  </si>
  <si>
    <r>
      <t>Your prioritizing needs</t>
    </r>
    <r>
      <rPr>
        <b/>
        <i/>
        <sz val="20"/>
        <color rgb="FF371950"/>
        <rFont val="Tahoma"/>
        <family val="2"/>
      </rPr>
      <t xml:space="preserve"> </t>
    </r>
    <r>
      <rPr>
        <b/>
        <i/>
        <sz val="18"/>
        <color rgb="FF371950"/>
        <rFont val="Tahoma"/>
        <family val="2"/>
      </rPr>
      <t>(reason be damned)</t>
    </r>
  </si>
  <si>
    <t>THEIR APPARENT STANCE</t>
  </si>
  <si>
    <t>POLITICAL ISSUE</t>
  </si>
  <si>
    <t xml:space="preserve"> tends to be more resolved than my need for </t>
  </si>
  <si>
    <t>RACISM</t>
  </si>
  <si>
    <t>Seek both: personal &amp; social needs relatively equally.</t>
  </si>
  <si>
    <t>OTHER</t>
  </si>
  <si>
    <t>OTH</t>
  </si>
  <si>
    <t>Other</t>
  </si>
  <si>
    <t>other</t>
  </si>
  <si>
    <t>lean liberal</t>
  </si>
  <si>
    <t>lean conservative</t>
  </si>
  <si>
    <t>neither</t>
  </si>
  <si>
    <t>unknown or neither</t>
  </si>
  <si>
    <t>ADD YOUR OTHER ISSUE HERE</t>
  </si>
  <si>
    <t>NAME OF RECIPIENT</t>
  </si>
  <si>
    <t>SUBJECT LINE</t>
  </si>
  <si>
    <t>DATE</t>
  </si>
  <si>
    <t>agreed</t>
  </si>
  <si>
    <t>disagreed</t>
  </si>
  <si>
    <t xml:space="preserve">, the more defensive I would naturally get. But now I realize you were trying to express your need for </t>
  </si>
  <si>
    <t xml:space="preserve"> with your stance on </t>
  </si>
  <si>
    <t xml:space="preserve">Previously, I may have </t>
  </si>
  <si>
    <t>I want to talk to you personally about something that we typically avoid: politics. This time, however, I'm using politics as a bridge to better understand our diverse needs. No debates. No arguing. No hostilities. Instead, a newfound path to harmony between us all.</t>
  </si>
  <si>
    <t xml:space="preserve">We may have some major disagreements. The more you disagreed with my stance on </t>
  </si>
  <si>
    <t xml:space="preserve">We still may have some minor disagreements. The more we agreed on </t>
  </si>
  <si>
    <t>economic policy</t>
  </si>
  <si>
    <t>YOUR OWN STANCE</t>
  </si>
  <si>
    <t>understanding beyond political generalizations</t>
  </si>
  <si>
    <t>private safety</t>
  </si>
  <si>
    <t>Politics relies heavily on generalizations that often overlook specific needs.</t>
  </si>
  <si>
    <t xml:space="preserve">Debating needlessly provokes more pain with mutual defensiveness. </t>
  </si>
  <si>
    <t>Harmony Politics counters divisive politics by zeroing in on these overlooked underlying needs on all sides.</t>
  </si>
  <si>
    <t>Harmony Politics invites us to recognize:</t>
  </si>
  <si>
    <t>w</t>
  </si>
  <si>
    <t>Political views outwardly express an inward orientation of inflexibly prioritized needs.</t>
  </si>
  <si>
    <t>Political generalizing can keep us stuck in pain by keeping specific needs unresolved.</t>
  </si>
  <si>
    <t>From:</t>
  </si>
  <si>
    <t>Date:</t>
  </si>
  <si>
    <t>Re:</t>
  </si>
  <si>
    <t>To:</t>
  </si>
  <si>
    <t>Join me in turning politics around</t>
  </si>
  <si>
    <t>Join me in overcoming polarized politics</t>
  </si>
  <si>
    <t>Let's turn politically privileged hate into mutually assuring love</t>
  </si>
  <si>
    <t>Let's earn as we turn politics around</t>
  </si>
  <si>
    <t>YOUR NAME</t>
  </si>
  <si>
    <t>Jane Doe</t>
  </si>
  <si>
    <t xml:space="preserve">I was quick to disagree with how you react to your needs involving </t>
  </si>
  <si>
    <t xml:space="preserve">. But I affirm your underlying needs. I need to let you know how reacting to your needs can affect my needs. Instead of arguing over </t>
  </si>
  <si>
    <t xml:space="preserve"> views, I invite you to share the needs each of us experience around </t>
  </si>
  <si>
    <t xml:space="preserve">Let's replace political generalizing with specific understanding of each other's </t>
  </si>
  <si>
    <t xml:space="preserve"> needs. Let Harmony Politics spread some love. </t>
  </si>
  <si>
    <t xml:space="preserve">Instead of politics dividing us, Harmony Politics can unite us in common purpose. With the help of Value Relating, a new kind of service, we can better resolve each other's affected </t>
  </si>
  <si>
    <t xml:space="preserve"> needs. And earn money in the process, when enticing political influencers to stand up and take notice. You with me so far?</t>
  </si>
  <si>
    <t>Welcome aboard!</t>
  </si>
  <si>
    <t xml:space="preserve">Reply to this message if you would like to "follow me" to help revolutionize politics. Later, you will receive opportunity to support me in this revolutionizing of politics. "There is no greater revolution than to revolve back to love." Starting with you, </t>
  </si>
  <si>
    <t xml:space="preserve">I was quick to disagree with how they react to our needs involving </t>
  </si>
  <si>
    <t xml:space="preserve"> views, I invite us all to share the needs each of us experience around </t>
  </si>
  <si>
    <t xml:space="preserve">. But I affirm their underlying needs. We need to let them know how reacting to their needs can affect our needs. Instead of arguing over </t>
  </si>
  <si>
    <t>EMAIL ADDRESS</t>
  </si>
  <si>
    <t>SOCIAL CAPITAL PROSPECT</t>
  </si>
  <si>
    <t>Now personalize the message. Select from the names you provided above. Personalize the subject line, or use one from the list of suggestions. Pick a political issue. Identify your political stance, and theirs, if you can.</t>
  </si>
  <si>
    <r>
      <rPr>
        <b/>
        <sz val="12"/>
        <color theme="10"/>
        <rFont val="Times New Roman"/>
        <family val="1"/>
      </rPr>
      <t>Harmony Politics</t>
    </r>
    <r>
      <rPr>
        <sz val="12"/>
        <color theme="10"/>
        <rFont val="Times New Roman"/>
        <family val="1"/>
      </rPr>
      <t xml:space="preserve"> </t>
    </r>
    <r>
      <rPr>
        <sz val="12"/>
        <color theme="1"/>
        <rFont val="Times New Roman"/>
        <family val="1"/>
      </rPr>
      <t>invites us to recognize:</t>
    </r>
  </si>
  <si>
    <t>freq</t>
  </si>
  <si>
    <t>first time</t>
  </si>
  <si>
    <t>former</t>
  </si>
  <si>
    <t>frequent</t>
  </si>
  <si>
    <t>new</t>
  </si>
  <si>
    <t>occasional</t>
  </si>
  <si>
    <t>recent</t>
  </si>
  <si>
    <t>regular</t>
  </si>
  <si>
    <t>subscriber</t>
  </si>
  <si>
    <t>audience</t>
  </si>
  <si>
    <t>fan</t>
  </si>
  <si>
    <t>follower</t>
  </si>
  <si>
    <t>listener</t>
  </si>
  <si>
    <t>reader</t>
  </si>
  <si>
    <t>viewer</t>
  </si>
  <si>
    <t>program type</t>
  </si>
  <si>
    <t>book</t>
  </si>
  <si>
    <t>broadcast</t>
  </si>
  <si>
    <t>column</t>
  </si>
  <si>
    <t>podcast</t>
  </si>
  <si>
    <t>program</t>
  </si>
  <si>
    <t>show</t>
  </si>
  <si>
    <t>Youtube channel</t>
  </si>
  <si>
    <t xml:space="preserve">My name is </t>
  </si>
  <si>
    <t xml:space="preserve">, </t>
  </si>
  <si>
    <t>FREQUENCY</t>
  </si>
  <si>
    <t>PROGRAM TYPE</t>
  </si>
  <si>
    <t>AUDIENCE</t>
  </si>
  <si>
    <t>PROGRAM NAME</t>
  </si>
  <si>
    <t xml:space="preserve"> of your </t>
  </si>
  <si>
    <t xml:space="preserve"> </t>
  </si>
  <si>
    <t>Politics Now</t>
  </si>
  <si>
    <t>EMAIL CONTACT ADDRESS</t>
  </si>
  <si>
    <t>MEDIA PUNDIT PROGRAM</t>
  </si>
  <si>
    <t>article</t>
  </si>
  <si>
    <t xml:space="preserve">In a recent </t>
  </si>
  <si>
    <t xml:space="preserve">On a recent </t>
  </si>
  <si>
    <t xml:space="preserve">, I heard you </t>
  </si>
  <si>
    <t xml:space="preserve">, I read you </t>
  </si>
  <si>
    <t>episode</t>
  </si>
  <si>
    <t xml:space="preserve">bring up </t>
  </si>
  <si>
    <t>government regulated</t>
  </si>
  <si>
    <t>government administered</t>
  </si>
  <si>
    <t>vetted entry</t>
  </si>
  <si>
    <t>private insurer</t>
  </si>
  <si>
    <t>nature correction</t>
  </si>
  <si>
    <t>gun control</t>
  </si>
  <si>
    <t>self-control</t>
  </si>
  <si>
    <t>pro-choice</t>
  </si>
  <si>
    <t>pro-life</t>
  </si>
  <si>
    <t>self-improve</t>
  </si>
  <si>
    <t>simple entry</t>
  </si>
  <si>
    <t>outside reform</t>
  </si>
  <si>
    <t xml:space="preserve"> position and a </t>
  </si>
  <si>
    <t xml:space="preserve"> position. With Harmony Politics, now you can. </t>
  </si>
  <si>
    <t>socialism</t>
  </si>
  <si>
    <t>capitalism</t>
  </si>
  <si>
    <t xml:space="preserve">-related needs we trust politics to convey. </t>
  </si>
  <si>
    <t xml:space="preserve">Join my growing support team of diverse political views. Some lean heavily left, some lean heavily right, while some gravitate toward the political center or consider themselves independent. All agree our politics need harmonizing to the underlying </t>
  </si>
  <si>
    <t xml:space="preserve">My team seeks to provide you with more in-depth assessments of your political discourse. </t>
  </si>
  <si>
    <t xml:space="preserve">, the easier it was to ignore the other side. But now I realize they were trying to express their need for </t>
  </si>
  <si>
    <t xml:space="preserve">And I wasn't really listening. </t>
  </si>
  <si>
    <t>John Smith</t>
  </si>
  <si>
    <t xml:space="preserve">This message is sent by Value Relating on behalf of </t>
  </si>
  <si>
    <t xml:space="preserve">. Value Relating is a new kind of support service. We back the vulnerable to speak their truth to power. </t>
  </si>
  <si>
    <t xml:space="preserve">These free assessments include recommendations for overcoming polarization. For a fee, you can hire this team to help implement these audience-growing recommendations, to expand your reach across the political spectrum. Or watch others invest in this advantage. </t>
  </si>
  <si>
    <t xml:space="preserve">First see if this right for you, or right for your audience. </t>
  </si>
  <si>
    <t xml:space="preserve">Click here to automatically schedule a free consultation. Book now while slots are available. </t>
  </si>
  <si>
    <t>Thank you,</t>
  </si>
  <si>
    <t>Mention me, to get me on your team. Join me in revolutionizing politics with harmonizing love.</t>
  </si>
  <si>
    <t xml:space="preserve">. I now appreciate both political sides more fully. I wish you too could appreciate the paradox behind embracing both </t>
  </si>
  <si>
    <t xml:space="preserve">, a resident of </t>
  </si>
  <si>
    <t>CITY</t>
  </si>
  <si>
    <t>THEIR OFFICIAL EMAIL ADDRESS</t>
  </si>
  <si>
    <t>YOUR ELECTED OFFICIALS</t>
  </si>
  <si>
    <t>US Senator</t>
  </si>
  <si>
    <t>US Rep</t>
  </si>
  <si>
    <t>state Senator</t>
  </si>
  <si>
    <t>state rep</t>
  </si>
  <si>
    <t>city council rep</t>
  </si>
  <si>
    <t>assess sample</t>
  </si>
  <si>
    <t>audit sample</t>
  </si>
  <si>
    <t>avowal sample</t>
  </si>
  <si>
    <t>Revolutionizing politics with love</t>
  </si>
  <si>
    <t>YOUR RESIDENCE</t>
  </si>
  <si>
    <t>Alabama (AL)</t>
  </si>
  <si>
    <t>Alaska (AK)</t>
  </si>
  <si>
    <t>Arizona (AZ)</t>
  </si>
  <si>
    <t>Arkansas (AR)</t>
  </si>
  <si>
    <t>California (CA)</t>
  </si>
  <si>
    <t>Colorado (CO)</t>
  </si>
  <si>
    <t>Connecticut (CT)</t>
  </si>
  <si>
    <t>Delaware (DE)</t>
  </si>
  <si>
    <t>District of Columbia (DC)</t>
  </si>
  <si>
    <t>Florida (FL)</t>
  </si>
  <si>
    <t>Georgia (GA)</t>
  </si>
  <si>
    <t>Hawaii (HI)</t>
  </si>
  <si>
    <t>Idaho (ID)</t>
  </si>
  <si>
    <t>Illinois (IL)</t>
  </si>
  <si>
    <t>Indiana (IN)</t>
  </si>
  <si>
    <t>Iowa (IA)</t>
  </si>
  <si>
    <t>Kansas (KS)</t>
  </si>
  <si>
    <t>Kentucky (KY)</t>
  </si>
  <si>
    <t>Louisiana (LA)</t>
  </si>
  <si>
    <t>Maine (ME)</t>
  </si>
  <si>
    <t>Maryland (MD)</t>
  </si>
  <si>
    <t>Massachusetts (MA)</t>
  </si>
  <si>
    <t>Michigan (MI)</t>
  </si>
  <si>
    <t>Minnesota (MN)</t>
  </si>
  <si>
    <t>Mississippi (MS)</t>
  </si>
  <si>
    <t>Missouri (MO)</t>
  </si>
  <si>
    <t>Montana (MT)</t>
  </si>
  <si>
    <t>Nebraska (NE)</t>
  </si>
  <si>
    <t>Nevada (NV)</t>
  </si>
  <si>
    <t>New Hampshire (NH)</t>
  </si>
  <si>
    <t>New Jersey (NJ)</t>
  </si>
  <si>
    <t>New Mexico (NM)</t>
  </si>
  <si>
    <t>New York (NY)</t>
  </si>
  <si>
    <t>North Carolina (NC)</t>
  </si>
  <si>
    <t>North Dakota (ND)</t>
  </si>
  <si>
    <t>Ohio (OH)</t>
  </si>
  <si>
    <t>Oklahoma (OK)</t>
  </si>
  <si>
    <t>Oregon (OR)</t>
  </si>
  <si>
    <t>Pennsylvania (PA)</t>
  </si>
  <si>
    <t>Rhode Island (RI)</t>
  </si>
  <si>
    <t>South Carolina (SC)</t>
  </si>
  <si>
    <t>South Dakota (SD)</t>
  </si>
  <si>
    <t>Tennessee (TN)</t>
  </si>
  <si>
    <t>Texas (TX)</t>
  </si>
  <si>
    <t>Utah (UT)</t>
  </si>
  <si>
    <t>Vermont (VT)</t>
  </si>
  <si>
    <t>Virginia (VA)</t>
  </si>
  <si>
    <t>Washington (WA)</t>
  </si>
  <si>
    <t>West Virginia (WV)</t>
  </si>
  <si>
    <t>Wisconsin (WI)</t>
  </si>
  <si>
    <t>Wyoming (WY)</t>
  </si>
  <si>
    <t>American Samoa (AS)</t>
  </si>
  <si>
    <t>Guam (GU)</t>
  </si>
  <si>
    <t>Northern Mariana Islands (MP)</t>
  </si>
  <si>
    <t>Puerto Rico (PR)</t>
  </si>
  <si>
    <t>Virgin Islands (VI)</t>
  </si>
  <si>
    <t>US STATE or TERRITORY</t>
  </si>
  <si>
    <t>Virgin Islands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</si>
  <si>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</si>
  <si>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</si>
  <si>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</si>
  <si>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</si>
  <si>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</si>
  <si>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</si>
  <si>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</si>
  <si>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</si>
  <si>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</si>
  <si>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</si>
  <si>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</si>
  <si>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</si>
  <si>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</si>
  <si>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</si>
  <si>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</si>
  <si>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</si>
  <si>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</si>
  <si>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</si>
  <si>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</si>
  <si>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</si>
  <si>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</si>
  <si>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</si>
  <si>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</si>
  <si>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</si>
  <si>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</si>
  <si>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</si>
  <si>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</si>
  <si>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</si>
  <si>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</si>
  <si>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</si>
  <si>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</si>
  <si>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</si>
  <si>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</si>
  <si>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</si>
  <si>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</si>
  <si>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</si>
  <si>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</si>
  <si>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</si>
  <si>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</si>
  <si>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</si>
  <si>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</si>
  <si>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</si>
  <si>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</si>
  <si>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</si>
  <si>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</si>
  <si>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</si>
  <si>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</si>
  <si>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</si>
  <si>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</si>
  <si>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</si>
  <si>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</si>
  <si>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</si>
  <si>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</si>
  <si>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</si>
  <si>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</si>
  <si>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Running for reelection this year?</t>
  </si>
  <si>
    <t>Democrat candidate</t>
  </si>
  <si>
    <t>Republican candidate</t>
  </si>
  <si>
    <t>3rd party candidate #1</t>
  </si>
  <si>
    <t>3rd party candidate #2</t>
  </si>
  <si>
    <t>3rd party candidate #3</t>
  </si>
  <si>
    <t>unknown</t>
  </si>
  <si>
    <t>Party affiliation of recipient</t>
  </si>
  <si>
    <t>PARTY</t>
  </si>
  <si>
    <t>D</t>
  </si>
  <si>
    <t>R</t>
  </si>
  <si>
    <t>O</t>
  </si>
  <si>
    <t xml:space="preserve">I rarely write to elected officials because I assumed you all would be too politically biased to give me a fair hearing. </t>
  </si>
  <si>
    <t xml:space="preserve"> residents, regardless of political persuasion. </t>
  </si>
  <si>
    <t xml:space="preserve">I count myself among a new breed of voters, committed less to party and more to voting for the candidate least politically biased. </t>
  </si>
  <si>
    <t xml:space="preserve">Thank you for every time you rise above the noise of partisanship, to represent the needs for everyone in </t>
  </si>
  <si>
    <t xml:space="preserve">But I realize how committed you are to serving all the needs of </t>
  </si>
  <si>
    <t xml:space="preserve">I want to inspire you with Harmony Politics. </t>
  </si>
  <si>
    <t xml:space="preserve">I now lead a team who hold diverse political views, but learned to rise about our political differences with Harmony Politics. </t>
  </si>
  <si>
    <t>growing team, including media experts</t>
  </si>
  <si>
    <t>FIRST PROVIDE YOUR CITY AND STATE</t>
  </si>
  <si>
    <t xml:space="preserve">I want to help you reach across the political spectrum to address politicized needs with my politically diverse team, using Harmony Politics. </t>
  </si>
  <si>
    <r>
      <rPr>
        <b/>
        <sz val="12"/>
        <color theme="10"/>
        <rFont val="Times New Roman"/>
        <family val="1"/>
      </rPr>
      <t>Harmony Politics</t>
    </r>
    <r>
      <rPr>
        <sz val="12"/>
        <color theme="10"/>
        <rFont val="Times New Roman"/>
        <family val="1"/>
      </rPr>
      <t xml:space="preserve"> </t>
    </r>
    <r>
      <rPr>
        <sz val="12"/>
        <color theme="1"/>
        <rFont val="Times New Roman"/>
        <family val="1"/>
      </rPr>
      <t>invites us all to recognize:</t>
    </r>
  </si>
  <si>
    <t>EXAMPLE ISSUE</t>
  </si>
  <si>
    <t>STANCE:</t>
  </si>
  <si>
    <t>YOURS</t>
  </si>
  <si>
    <t>THEIRS</t>
  </si>
  <si>
    <t xml:space="preserve"> Instead of carefully weighing all options, for example, my situational needs prioritize me to take a </t>
  </si>
  <si>
    <t>systemic problem</t>
  </si>
  <si>
    <t>personal problem</t>
  </si>
  <si>
    <t xml:space="preserve">What if the standard narrative about rational choice voters pulls into polarization? </t>
  </si>
  <si>
    <t xml:space="preserve">When it comes to the issue of </t>
  </si>
  <si>
    <t xml:space="preserve">" stance on </t>
  </si>
  <si>
    <t>, for example, I'm not weighing all options. No, my situational needs compel me to take more of a "</t>
  </si>
  <si>
    <t>Instead of opposing the other side for taking a "</t>
  </si>
  <si>
    <t xml:space="preserve">" stance, Harmony Politics inspires me to relate to the inflexible priority of needs on the other political side. </t>
  </si>
  <si>
    <t xml:space="preserve">Harmony Politics helps us replace defensiveness and mutual hostilities with empathy for each other's politically affected needs. While we can change our views, Harmony Politics recognizes we cannot change our needs. Instead of trying to change each other, we affirm each other's different priority of needs. </t>
  </si>
  <si>
    <t xml:space="preserve">Let us offer our politically diverse team as a grassroots type of political consultancy to connect with all voters in the general election. </t>
  </si>
  <si>
    <t xml:space="preserve">Let us offer our politically diverse team as a grassroots type of consultancy service to expand your reach to your diverse constituency. </t>
  </si>
  <si>
    <t>PICK AN "EXAMPLE ISSUE" AND "YOUR STANCE" AT LEFT TO ILLUSTRATE HARMONY POLITICS</t>
  </si>
  <si>
    <r>
      <rPr>
        <b/>
        <sz val="20"/>
        <color theme="9" tint="-0.499984740745262"/>
        <rFont val="Tahoma"/>
        <family val="2"/>
      </rPr>
      <t>Introducing</t>
    </r>
    <r>
      <rPr>
        <b/>
        <sz val="20"/>
        <color rgb="FF008237"/>
        <rFont val="Tahoma"/>
        <family val="2"/>
      </rPr>
      <t xml:space="preserve"> </t>
    </r>
    <r>
      <rPr>
        <b/>
        <sz val="20"/>
        <color rgb="FF00B050"/>
        <rFont val="Tahoma"/>
        <family val="2"/>
      </rPr>
      <t>Value</t>
    </r>
    <r>
      <rPr>
        <b/>
        <sz val="20"/>
        <color rgb="FF371950"/>
        <rFont val="Tahoma"/>
        <family val="2"/>
      </rPr>
      <t xml:space="preserve"> </t>
    </r>
    <r>
      <rPr>
        <b/>
        <sz val="20"/>
        <color rgb="FF7030A0"/>
        <rFont val="Tahoma"/>
        <family val="2"/>
      </rPr>
      <t>Relating</t>
    </r>
  </si>
  <si>
    <r>
      <rPr>
        <b/>
        <sz val="20"/>
        <color theme="9" tint="-0.499984740745262"/>
        <rFont val="Tahoma"/>
        <family val="2"/>
      </rPr>
      <t>Introducing</t>
    </r>
    <r>
      <rPr>
        <b/>
        <sz val="20"/>
        <color rgb="FF008237"/>
        <rFont val="Tahoma"/>
        <family val="2"/>
      </rPr>
      <t xml:space="preserve"> anankelogy</t>
    </r>
  </si>
  <si>
    <t>Contacting thought leaders</t>
  </si>
  <si>
    <t>Contacting political leaders</t>
  </si>
  <si>
    <r>
      <rPr>
        <b/>
        <sz val="10"/>
        <color theme="5" tint="-0.499984740745262"/>
        <rFont val="Arial Narrow"/>
        <family val="2"/>
      </rPr>
      <t>PICK ISSUE</t>
    </r>
    <r>
      <rPr>
        <sz val="10"/>
        <color theme="5" tint="-0.499984740745262"/>
        <rFont val="Arial Narrow"/>
        <family val="2"/>
      </rPr>
      <t xml:space="preserve">: </t>
    </r>
  </si>
  <si>
    <t xml:space="preserve"> and the </t>
  </si>
  <si>
    <t xml:space="preserve"> stances on </t>
  </si>
  <si>
    <t>I trust you can empathize with both as well, no matter which side you lean. Now I want to know if you're open to partnering my cause to speak this truth to political leaders. It can potentially earn an income for us both. It does cost some investment upfront. I can share more in the days to come. What do you think?</t>
  </si>
  <si>
    <t xml:space="preserve">Before learning about Harmony Politics, I like anyone took sides on political issues. After learning each side expresses unchangeable needs, I now appreciate both sides of polItical issues. For example, I can now appreciate the needs behind the </t>
  </si>
  <si>
    <t>systemic-and-common</t>
  </si>
  <si>
    <t>personal-and-rare</t>
  </si>
  <si>
    <r>
      <rPr>
        <sz val="12"/>
        <color theme="1"/>
        <rFont val="Times New Roman"/>
        <family val="1"/>
      </rPr>
      <t xml:space="preserve">First we will provide you a </t>
    </r>
    <r>
      <rPr>
        <i/>
        <sz val="12"/>
        <color theme="1"/>
        <rFont val="Times New Roman"/>
        <family val="1"/>
      </rPr>
      <t>free assessment</t>
    </r>
    <r>
      <rPr>
        <sz val="12"/>
        <color theme="1"/>
        <rFont val="Times New Roman"/>
        <family val="1"/>
      </rPr>
      <t xml:space="preserve">. Then see if this is right for you and your audience. Or pass along to those with whom you report. </t>
    </r>
    <r>
      <rPr>
        <b/>
        <sz val="12"/>
        <color theme="10"/>
        <rFont val="Times New Roman"/>
        <family val="1"/>
      </rPr>
      <t>Click here</t>
    </r>
    <r>
      <rPr>
        <sz val="12"/>
        <color theme="1"/>
        <rFont val="Times New Roman"/>
        <family val="1"/>
      </rPr>
      <t xml:space="preserve"> to automatically schedule a free consultation. Book now while slots are available. Mention me, to get me on your team. Join me in revolutionizing politics with harmonizing love.</t>
    </r>
  </si>
  <si>
    <r>
      <rPr>
        <b/>
        <sz val="9"/>
        <color theme="5" tint="-0.499984740745262"/>
        <rFont val="Arial Narrow"/>
        <family val="2"/>
      </rPr>
      <t>LISTEN2</t>
    </r>
    <r>
      <rPr>
        <sz val="9"/>
        <color theme="5" tint="-0.499984740745262"/>
        <rFont val="Arial Narrow"/>
        <family val="2"/>
      </rPr>
      <t>:</t>
    </r>
  </si>
  <si>
    <r>
      <rPr>
        <b/>
        <sz val="9"/>
        <color theme="5" tint="-0.499984740745262"/>
        <rFont val="Arial Narrow"/>
        <family val="2"/>
      </rPr>
      <t>AFFIRM2</t>
    </r>
    <r>
      <rPr>
        <sz val="9"/>
        <color theme="5" tint="-0.499984740745262"/>
        <rFont val="Arial Narrow"/>
        <family val="2"/>
      </rPr>
      <t>:</t>
    </r>
  </si>
  <si>
    <r>
      <rPr>
        <b/>
        <sz val="9"/>
        <color theme="5" tint="-0.499984740745262"/>
        <rFont val="Arial Narrow"/>
        <family val="2"/>
      </rPr>
      <t>OFFER2</t>
    </r>
    <r>
      <rPr>
        <sz val="9"/>
        <color theme="5" tint="-0.499984740745262"/>
        <rFont val="Arial Narrow"/>
        <family val="2"/>
      </rPr>
      <t>:</t>
    </r>
  </si>
  <si>
    <r>
      <rPr>
        <b/>
        <sz val="9"/>
        <color theme="5" tint="-0.499984740745262"/>
        <rFont val="Arial Narrow"/>
        <family val="2"/>
      </rPr>
      <t>LISTEN1</t>
    </r>
    <r>
      <rPr>
        <sz val="9"/>
        <color theme="5" tint="-0.499984740745262"/>
        <rFont val="Arial Narrow"/>
        <family val="2"/>
      </rPr>
      <t>:</t>
    </r>
  </si>
  <si>
    <r>
      <rPr>
        <b/>
        <sz val="9"/>
        <color theme="5" tint="-0.499984740745262"/>
        <rFont val="Arial Narrow"/>
        <family val="2"/>
      </rPr>
      <t>AFFIRM1</t>
    </r>
    <r>
      <rPr>
        <sz val="9"/>
        <color theme="5" tint="-0.499984740745262"/>
        <rFont val="Arial Narrow"/>
        <family val="2"/>
      </rPr>
      <t>:</t>
    </r>
  </si>
  <si>
    <r>
      <rPr>
        <b/>
        <sz val="9"/>
        <color theme="5" tint="-0.499984740745262"/>
        <rFont val="Arial Narrow"/>
        <family val="2"/>
      </rPr>
      <t>OFFER1</t>
    </r>
    <r>
      <rPr>
        <sz val="9"/>
        <color theme="5" tint="-0.499984740745262"/>
        <rFont val="Arial Narrow"/>
        <family val="2"/>
      </rPr>
      <t>:</t>
    </r>
  </si>
  <si>
    <r>
      <t xml:space="preserve">sample message </t>
    </r>
    <r>
      <rPr>
        <sz val="16"/>
        <color rgb="FF7030A0"/>
        <rFont val="Tahoma"/>
        <family val="2"/>
      </rPr>
      <t>(to edit to fit your need)</t>
    </r>
  </si>
  <si>
    <r>
      <t xml:space="preserve">sample invite </t>
    </r>
    <r>
      <rPr>
        <sz val="16"/>
        <color rgb="FF7030A0"/>
        <rFont val="Tahoma"/>
        <family val="2"/>
      </rPr>
      <t>(you can edit to fit your need)</t>
    </r>
  </si>
  <si>
    <t>LEAN:</t>
  </si>
  <si>
    <t>ROLE:</t>
  </si>
  <si>
    <t>thought leader</t>
  </si>
  <si>
    <t>You appear to ____ lay rationalism.</t>
  </si>
  <si>
    <t>You appear to ____ causing the pain.</t>
  </si>
  <si>
    <r>
      <rPr>
        <b/>
        <sz val="9"/>
        <color theme="5" tint="-0.499984740745262"/>
        <rFont val="Arial Narrow"/>
        <family val="2"/>
      </rPr>
      <t>AFFIRM3</t>
    </r>
    <r>
      <rPr>
        <sz val="9"/>
        <color theme="5" tint="-0.499984740745262"/>
        <rFont val="Arial Narrow"/>
        <family val="2"/>
      </rPr>
      <t>:</t>
    </r>
  </si>
  <si>
    <t>You ___ conservatism.</t>
  </si>
  <si>
    <t>You ___ opposite side's needs.</t>
  </si>
  <si>
    <t>You ___ right populism.</t>
  </si>
  <si>
    <t>prioritize resolving needs to remove the source</t>
  </si>
  <si>
    <t>challenge</t>
  </si>
  <si>
    <t>understand qualities in</t>
  </si>
  <si>
    <t>occasionally</t>
  </si>
  <si>
    <t>You ___ exaggerate...</t>
  </si>
  <si>
    <t>belittle</t>
  </si>
  <si>
    <t>You ___ welcome opposite side's views.</t>
  </si>
  <si>
    <t>cling to</t>
  </si>
  <si>
    <t>rely on</t>
  </si>
  <si>
    <t>question</t>
  </si>
  <si>
    <t>prioritize relieving pain over resolving needs</t>
  </si>
  <si>
    <t>reject all forms of</t>
  </si>
  <si>
    <t>denigrate most of</t>
  </si>
  <si>
    <t>see no value in</t>
  </si>
  <si>
    <t>LISTEN2:</t>
  </si>
  <si>
    <t>LISTEN1:</t>
  </si>
  <si>
    <t>AFFIRM1:</t>
  </si>
  <si>
    <t>AFFIRM3:</t>
  </si>
  <si>
    <t>frequently</t>
  </si>
  <si>
    <t>rarely</t>
  </si>
  <si>
    <t>never</t>
  </si>
  <si>
    <t>often</t>
  </si>
  <si>
    <t>routinely</t>
  </si>
  <si>
    <t>ignore</t>
  </si>
  <si>
    <t>find</t>
  </si>
  <si>
    <t>affirm</t>
  </si>
  <si>
    <t>OFFER2:</t>
  </si>
  <si>
    <t>OFFER1:</t>
  </si>
  <si>
    <t>political leader</t>
  </si>
  <si>
    <t>Assessment</t>
  </si>
  <si>
    <t>We reviewed your public actions and messaging. As we previously pledged, we now offer you the following free assessment, based on anankelogical (i.e., need-impacting) observations. We zero in on your apparent impacts upon those of the opposite political persuasion.</t>
  </si>
  <si>
    <t xml:space="preserve">You appear to </t>
  </si>
  <si>
    <t>mildly</t>
  </si>
  <si>
    <t>fervantly</t>
  </si>
  <si>
    <t>fanatically</t>
  </si>
  <si>
    <t>cautiously</t>
  </si>
  <si>
    <t>moderately</t>
  </si>
  <si>
    <t>HOW:</t>
  </si>
  <si>
    <t xml:space="preserve"> positions over </t>
  </si>
  <si>
    <t xml:space="preserve"> positions. </t>
  </si>
  <si>
    <t xml:space="preserve"> favor </t>
  </si>
  <si>
    <t xml:space="preserve">This prioritizes you to serve </t>
  </si>
  <si>
    <t xml:space="preserve"> constituents. </t>
  </si>
  <si>
    <t xml:space="preserve"> over </t>
  </si>
  <si>
    <t>Tentative findings</t>
  </si>
  <si>
    <t>Our suggestions</t>
  </si>
  <si>
    <t xml:space="preserve">We want to help you reach both sides. </t>
  </si>
  <si>
    <r>
      <t xml:space="preserve">Click here </t>
    </r>
    <r>
      <rPr>
        <sz val="12"/>
        <color theme="1"/>
        <rFont val="Times New Roman"/>
        <family val="1"/>
      </rPr>
      <t xml:space="preserve">to learn more about how </t>
    </r>
    <r>
      <rPr>
        <i/>
        <sz val="12"/>
        <color theme="1"/>
        <rFont val="Times New Roman"/>
        <family val="1"/>
      </rPr>
      <t>psychosocial orientation</t>
    </r>
    <r>
      <rPr>
        <sz val="12"/>
        <color theme="1"/>
        <rFont val="Times New Roman"/>
        <family val="1"/>
      </rPr>
      <t xml:space="preserve"> drives our political differences.</t>
    </r>
  </si>
  <si>
    <t xml:space="preserve"> lay rationality, of the rational voter choice narrative. And you appear to </t>
  </si>
  <si>
    <t>We will wait a reasonable amount of time for you to decide if you are ready to invest in this value. If you do not see its value, we will move on, and offer this service to your competitors. We look forward to your response.</t>
  </si>
  <si>
    <t xml:space="preserve"> exaggerate by stereotyping the other political side. </t>
  </si>
  <si>
    <t xml:space="preserve">. Likewise, you appear to </t>
  </si>
  <si>
    <t xml:space="preserve"> populism. You </t>
  </si>
  <si>
    <t xml:space="preserve">You </t>
  </si>
  <si>
    <t xml:space="preserve"> welcome the other side to express their views. </t>
  </si>
  <si>
    <t xml:space="preserve">If you did, we sense you would </t>
  </si>
  <si>
    <t xml:space="preserve">When you do, you </t>
  </si>
  <si>
    <t xml:space="preserve"> their challenging views.</t>
  </si>
  <si>
    <t xml:space="preserve">We see </t>
  </si>
  <si>
    <t xml:space="preserve"> room for improving your reach to the other political side. We can help brand you as a leader who demonstrably overcomes political polarization.</t>
  </si>
  <si>
    <t>some</t>
  </si>
  <si>
    <t>1. Arguing or Listening?</t>
  </si>
  <si>
    <t>2. Rejecting or Affirming?</t>
  </si>
  <si>
    <t>3. Demanding or Offering?</t>
  </si>
  <si>
    <t>Declaration of Liberty</t>
  </si>
  <si>
    <t xml:space="preserve">We </t>
  </si>
  <si>
    <t xml:space="preserve"> you to invite us to help you improve your </t>
  </si>
  <si>
    <t>invite</t>
  </si>
  <si>
    <t>encourage</t>
  </si>
  <si>
    <t>recommend</t>
  </si>
  <si>
    <t>suggest</t>
  </si>
  <si>
    <t>audience reach</t>
  </si>
  <si>
    <t>appeal to voters</t>
  </si>
  <si>
    <t xml:space="preserve">. We aim to spread this vision of Harmony Politics to make your job easier and more effective. </t>
  </si>
  <si>
    <t xml:space="preserve">We offer our services as a team of ideologically diverse </t>
  </si>
  <si>
    <t xml:space="preserve">s to help you create advantage over your competitors. We optimize your use of this independent critique, and can follow-up to gage your improvements to establish competive advantage. </t>
  </si>
  <si>
    <t xml:space="preserve"> backed by Value Relating, a new kind of political consultancy.</t>
  </si>
  <si>
    <t>Audit</t>
  </si>
  <si>
    <t>Measurable impacts from how you generalize</t>
  </si>
  <si>
    <t>Measurable impacts from how you differentiate yourself</t>
  </si>
  <si>
    <t>Measurable impacts from what you prioritize</t>
  </si>
  <si>
    <t>Ultimately, we could test any correlation between psychosocial imbalance, exprsesed as political polarization, and poor wellness outcomes expressed in major depression, mounting anxiety, substance use, deaths of despair, and similar measures. We want to shift from political polarization to crediting you for improving actual need outcomes and impacts.</t>
  </si>
  <si>
    <t>The more exaggerations of the others side, the more you alienate general election voters who then tune out, as indicated by a plateau or decline in your audience share.</t>
  </si>
  <si>
    <t>The more exaggerations of your opponent, the more you alienate general election voters who then don't vote, as indicated by response to a survey question.</t>
  </si>
  <si>
    <t>But the more you affirm specific needs on both sides, the more you inspire voter turnout, as indicated by response to a survey question.</t>
  </si>
  <si>
    <t>The more you try to differentiate yourself by belittling the other party, the less positive your engagement on social media, as indicated by fewer likes, shares, and retweets.</t>
  </si>
  <si>
    <t>But the more you differentiate yourself by responding to both side's needs, the more positive your engagement on social media, as indicated by more likes, shares, and retweets.</t>
  </si>
  <si>
    <t>The more you emphasize pain relief over resolving specific audience needs, the less your audience tunes in, as indicated by decreasing audience share.</t>
  </si>
  <si>
    <t>But the more you emphasize resolving specific audience needs over pain relief, the more inspired your audience responses, as indicated by increasing audience share.</t>
  </si>
  <si>
    <t>The more you emphasize pain relief over resolving specific voter needs, the less voters will be inspired to vote for you, as indicated by lower voter turnout (and likely loss).</t>
  </si>
  <si>
    <t>But the more you emphasize resolving specific voter needs over pain relief, the more voters will be inspired to vote for you, as indicated by higher voter turnout (and likely win).</t>
  </si>
  <si>
    <t>FIRST SELECT 'THOUGHT LEADER' OR 'POLITICAL LEADER' ROLE</t>
  </si>
  <si>
    <t xml:space="preserve">s. </t>
  </si>
  <si>
    <t xml:space="preserve">But the more you affirm specific needs on both side, the more you attract an audience from both sides, as indicated by an increase in </t>
  </si>
  <si>
    <t>The more you try to differentiate yourself by belittling the others side, the less of an audience share you hold, as indicated by a leveling or decline in subscriptions, page hits, etc.</t>
  </si>
  <si>
    <t>But the more you differentiate yourself by responding to both side's needs, the more competitive your audience share, as incidacted by an increase in subscriptions, page hits, etc.</t>
  </si>
  <si>
    <t>We look forward to helping you improve your impacts on your constituents.</t>
  </si>
  <si>
    <t>strong yes</t>
  </si>
  <si>
    <t>weak yes</t>
  </si>
  <si>
    <t>equivocating</t>
  </si>
  <si>
    <t>soft no</t>
  </si>
  <si>
    <t>hard no</t>
  </si>
  <si>
    <t>no response</t>
  </si>
  <si>
    <t>We don't let children drive cars</t>
  </si>
  <si>
    <t>You shall love</t>
  </si>
  <si>
    <t>Your services are no longer required</t>
  </si>
  <si>
    <t>You have no authority over need</t>
  </si>
  <si>
    <t>We can no longer afford divisive leadership</t>
  </si>
  <si>
    <t>Leader response</t>
  </si>
  <si>
    <t>We thank you for supporting our commitment.</t>
  </si>
  <si>
    <t>We appreciate your openness to our commitment.</t>
  </si>
  <si>
    <t>Before you pass on this, let's face facts together.</t>
  </si>
  <si>
    <t>To put it bluntly...</t>
  </si>
  <si>
    <r>
      <rPr>
        <b/>
        <sz val="11"/>
        <color rgb="FF004623"/>
        <rFont val="Times New Roman"/>
        <family val="1"/>
      </rPr>
      <t>In the course of human relations</t>
    </r>
    <r>
      <rPr>
        <sz val="11"/>
        <color rgb="FF004623"/>
        <rFont val="Times New Roman"/>
        <family val="1"/>
      </rPr>
      <t>, power differentials easily erode trust between those in authority and those subject to it, making it necessary for</t>
    </r>
    <r>
      <rPr>
        <b/>
        <i/>
        <sz val="11"/>
        <color rgb="FF004623"/>
        <rFont val="Times New Roman"/>
        <family val="1"/>
      </rPr>
      <t xml:space="preserve"> those subjected to authority’s indiscretions</t>
    </r>
    <r>
      <rPr>
        <sz val="11"/>
        <color rgb="FF004623"/>
        <rFont val="Times New Roman"/>
        <family val="1"/>
      </rPr>
      <t xml:space="preserve"> to assume greater responsibility over their own lives—independent of coercive authorities.
</t>
    </r>
  </si>
  <si>
    <r>
      <t xml:space="preserve">Those coercively impacted by arbitrary authorities now express their right, their duty, to throw off the chains of arbitrary authorities unaccountable to affected needs, and rebuild the foundation of these imbalanced relations upon principles of accountably </t>
    </r>
    <r>
      <rPr>
        <b/>
        <i/>
        <sz val="11"/>
        <color theme="1"/>
        <rFont val="Times New Roman"/>
        <family val="1"/>
      </rPr>
      <t>resolving needs</t>
    </r>
    <r>
      <rPr>
        <sz val="11"/>
        <color theme="1"/>
        <rFont val="Times New Roman"/>
        <family val="1"/>
      </rPr>
      <t xml:space="preserve">. 
</t>
    </r>
  </si>
  <si>
    <t>Raising the standard for leadership</t>
  </si>
  <si>
    <t xml:space="preserve">Is it not self-evident that authority is only as legitimate as its accountability to the needs it serves? The more those subjected to coercion dispose themselves to suffer it, the more authorities become blindly accustomed to their toxic impacts. Where authorities manipulate the “consent of the governed” to serve its own ends, at the expense of the governed, the standard now raises to the more objective measurable accountability of impacted needs. </t>
  </si>
  <si>
    <t>While no one sits above the law, no law sits above the needs it exists to serve.</t>
  </si>
  <si>
    <r>
      <t xml:space="preserve">We set a dividing line between those committed to fully resolving politicized needs, knowable by removal of suffering, and those perpetuating painful problems with divisive politics. For the support of this </t>
    </r>
    <r>
      <rPr>
        <b/>
        <sz val="11"/>
        <color theme="1"/>
        <rFont val="Times New Roman"/>
        <family val="1"/>
      </rPr>
      <t xml:space="preserve">declaration of liberty </t>
    </r>
    <r>
      <rPr>
        <b/>
        <i/>
        <sz val="11"/>
        <color theme="1"/>
        <rFont val="Times New Roman"/>
        <family val="1"/>
      </rPr>
      <t>to resolve needs</t>
    </r>
    <r>
      <rPr>
        <sz val="11"/>
        <color theme="1"/>
        <rFont val="Times New Roman"/>
        <family val="1"/>
      </rPr>
      <t xml:space="preserve">, with its unwavering accountability to measurable correlations, </t>
    </r>
    <r>
      <rPr>
        <i/>
        <sz val="11"/>
        <color theme="1"/>
        <rFont val="Times New Roman"/>
        <family val="1"/>
      </rPr>
      <t>we mutually pledge to each other our lives, our resources and our sacred honor</t>
    </r>
    <r>
      <rPr>
        <sz val="11"/>
        <color theme="1"/>
        <rFont val="Times New Roman"/>
        <family val="1"/>
      </rPr>
      <t>.</t>
    </r>
  </si>
  <si>
    <t>Psychotherapy runs on the assumption that "the only person you can change is yourself." But taken to its extreme, it inexcusably tolerates toxic relationships. You can change relationships by leveraging your role in that relationship. Love can change the toxic person to either be more responsive to your affected needs, or see the wisdom in you removing yourself from it. Those totally unresponsive to love do not deserve to be in relationship with you. Psychosociotherapy gives you tools to alter power relations instead of adjusting yourself to power relations. Audits is one tool to get you there.</t>
  </si>
  <si>
    <t xml:space="preserve">"Sounds like we're threatening painful reaction if the </t>
  </si>
  <si>
    <t xml:space="preserve"> fails to respond to us with something of value. Isn't this extortion?" you may well wonder. If the leader already coerces benefit from you from a position of greater resources, then anankelogy calls this "structural exaction." Which is legally privileged forms of coercively obtained benefits from others against their best interests. Extortion, by contrast, is legally defined as obtaining benefit through coersion in ways explicitly forbidden by statute. Anankelogy covers this problem beyond the scope of arbitrary law. Audits can reveal its hidden yet toxic impacts.</t>
  </si>
  <si>
    <t>Select thought leader or politica leader</t>
  </si>
  <si>
    <t>We support your recognition of this truism. We thank you for supporting our commitment to more fully resolve politicized needs. We commit ourselves—with proper support—to replace arbitrary beliefs for easing pain with measurable outcomes and impacts for harmonizing politics to their underlying needs.</t>
  </si>
  <si>
    <t xml:space="preserve">We cannot blindly obey leaders or laws that blindly violate our diverse needs or psychosocial orientations, for which politics and government exists to serve. We replace arbitrary beliefs failing to resolve needs with measurable outcomes and impacts to raise accountability to all needs impacted. </t>
  </si>
  <si>
    <t>We support you against other acclaimed leaders who dare oppose these accountable measures without offering viable alternatives. Their resistance to accountability invites public vilification, and you as the viable alternative. Their measurable complicity with political polarization could risk our ostracization.</t>
  </si>
  <si>
    <t>We want to support you against other acclaimed leaders who dare oppose such accountable measures. Such resistance to accountability invites public vilification, and you as a potential alternative. Their measurable complicity with political polarization could risk our ostracization.</t>
  </si>
  <si>
    <t>Anyone in power opposing these accountable measures without offering viable alternatives shall be deemed a threat to the public good of liberty, and potentially as the very face of evil. Any coerced acquiescence invites public vilification. Anyone enabling such dysfunction risks ostracization.</t>
  </si>
  <si>
    <t xml:space="preserve">Responsible leadership is responsive to the needs on all sides to any politicized issue. They may take a stance true to their values, favoring an ideological approach over another. Only if this serves as a shared starting point to better learn about each other’s affected needs. The reality of needs does not take sides. </t>
  </si>
  <si>
    <t xml:space="preserve">You will not claim this standard as merely aspirational, then arrogantly demand others serve your favored needs without service of their vital needs. You shall love as a trusted leader, or your poor leadership shall be vociferously challenged. Either at the ballot box or by public ostracization.
</t>
  </si>
  <si>
    <t xml:space="preserve">We hold each other accountable to demonstrating the highest standard of love in how we mutually respect each other’s expressed needs. And demonstrate humility when failing, and grace towards the humbly failing. While in our roles of need-resolvers, we can do little else. We, as you, shall love. </t>
  </si>
  <si>
    <t>You shall demonstrate the higher standard of love without dismissing it as subjective belief. We hold you accountable, as an acclaimed leader, to model the Greatest Commandment in how you conduct your public life. Politics exist for us to express our diverse public-facing needs, whose courageous expression shall always merit affirmation.</t>
  </si>
  <si>
    <t>You shall love. Not that you will try to love, and go on as business as usual. You shall create results that demonstrate you value others as much as you value your own. The standard applied sets the standard replied.</t>
  </si>
  <si>
    <t>Your services are no longer required. Not if you continue relying on generalizations that overlook our diverse specific needs. We cannot afford leaders who generalize one side against another. We need recognition of our specific needs.</t>
  </si>
  <si>
    <t xml:space="preserve">Do you not generalize to sooth us with relief from needs you don't specifically know? Who do you best serve when only offering us relief from pain of our public-facing needs? Do you use our dependence on your leadership to keep yourself in power? Have you no vision to lead yourself out of obsolescence? </t>
  </si>
  <si>
    <t xml:space="preserve">Let politics serve only as a starting point to attract our respect for your respect to our vast array of public-facing needs. As soon as you allow your political generalizations to stand in for our specific needs, we must seek other legitimate means to fully resolve our public-facing needs. </t>
  </si>
  <si>
    <t>The more you cling to generalizing that interferes with full resolution of politicized needs, the less legitimacy you retain. You don’t need to tell us what we need or how we need it; we’ll tell you. Whether by vote or by ostracization, we may soon tell you that your services are no longer required.</t>
  </si>
  <si>
    <t>You have no authority over need. No one does. We do not tame or overrule nature, but nature rules us. All needs exist as a creature of nature. All needs exist as objective phenomenon of nature. Politics serves needs, not our needs serving politics.</t>
  </si>
  <si>
    <t xml:space="preserve">Our needs are not subjective. The reality of needs does not submit to politics or democratic votes. You will recognize needs as objectively measurable phenomenon, independent of political will. We challenge overuse of the rational voter narrative, with the disconfirming specifics in our lives.
</t>
  </si>
  <si>
    <t>We can no longer afford divisive leadership. Can it not be said of any modern leader that divisive leadership is no leadership at all? Leadership serves best where needs resolve. How accountable are you to the needs you impact?</t>
  </si>
  <si>
    <t xml:space="preserve">We do not persist lightly. We declare as our fathers declared before us, “We mutually pledge to each other our lives, our fortunes and our sacred honor” to fully resolve needs, to raise us all up to our full life’s potential. Love constrains us, and pulls us to a higher standard of unifying leadership. We cannot afford divisive leadership. </t>
  </si>
  <si>
    <t xml:space="preserve">It remains irresponsible to pit one people against another in any way that rejects any affected needs. It remains irresponsible to prioritize one’s own needs to the neglect of others in the name of leadership. It remains irresponsible for leaders anywhere to serve their political ends with divisiveness of any kind. </t>
  </si>
  <si>
    <t xml:space="preserve">We don’t let children drive cars. We insist a level of proven responsibility for the privilege of driving any vehicle on the road. Likewise with leadership. We rightly insist a level of proven responsibility for the privilege of leading us as a person of public influence. </t>
  </si>
  <si>
    <t>You will recognize the damaging consequences of over-politicized unresolved needs. We link this to our high rates of poor mental health, violence and suicide. The legitimacy of authority extends no further than how responsive you are to all of our needs. You have no authority over the needs themselves.</t>
  </si>
  <si>
    <t>FIRST SELECT A 'LEADERSHIP STANDARD CHALLENGE'</t>
  </si>
  <si>
    <t>FIRST SELECT A 'LEADER RESPONSE'</t>
  </si>
  <si>
    <t>Prioritizing your psychosocial needs</t>
  </si>
  <si>
    <t>Dissolving pain of divisive tribal politics</t>
  </si>
  <si>
    <r>
      <t>Relational knowing</t>
    </r>
    <r>
      <rPr>
        <b/>
        <sz val="20"/>
        <color rgb="FF5AFFA0"/>
        <rFont val="Tahoma"/>
        <family val="2"/>
      </rPr>
      <t xml:space="preserve"> </t>
    </r>
    <r>
      <rPr>
        <b/>
        <sz val="18"/>
        <color rgb="FF5AFFA0"/>
        <rFont val="Tahoma"/>
        <family val="2"/>
      </rPr>
      <t>(v. relieve believe)</t>
    </r>
  </si>
  <si>
    <r>
      <t>Impact engaging</t>
    </r>
    <r>
      <rPr>
        <b/>
        <sz val="20"/>
        <color rgb="FF5AFFA0"/>
        <rFont val="Tahoma"/>
        <family val="2"/>
      </rPr>
      <t xml:space="preserve"> </t>
    </r>
    <r>
      <rPr>
        <b/>
        <sz val="18"/>
        <color rgb="FF5AFFA0"/>
        <rFont val="Tahoma"/>
        <family val="2"/>
      </rPr>
      <t>(v. impersonal compliance)</t>
    </r>
  </si>
  <si>
    <r>
      <t xml:space="preserve">Value framing </t>
    </r>
    <r>
      <rPr>
        <b/>
        <sz val="18"/>
        <color rgb="FF5AFFA0"/>
        <rFont val="Tahoma"/>
        <family val="2"/>
      </rPr>
      <t>(v. mutual hostilities)</t>
    </r>
  </si>
  <si>
    <t xml:space="preserve">This is the first version of this tool. You can expect it to be revised, as we learn from each other. Remember, politics exist for you and your needs. You and your needs do not exist for politics. </t>
  </si>
  <si>
    <t>Look for the "I" in a green circle, at the right, to indicate each Interactive feature. Your input brings this information alive with your own lived experiences. We aim to be as specific as possible. This interactive feature lets its insights be more specific to your life.</t>
  </si>
  <si>
    <t xml:space="preserve">, but get it in different ways. Likewise, we all need protection from threats, but some of us depend more on government security services than others. And for different things. </t>
  </si>
  <si>
    <t>I buy stuff made by all kinds of people I indirectly must trust.</t>
  </si>
  <si>
    <t xml:space="preserve">Nature prioritizes your less resolved needs along this "need-experience funnel." If relying on substitute resources, your painful need persists. If unable to access a resource, your painful need persists. If vulnerable to others impacting your access to resources, your painful need persists. Can you get the </t>
  </si>
  <si>
    <t>SELECT OPTIONS ABOVE TO ESTIMATE YOUR PRIORITIZING PSYCHOSOCIAL NEEDS</t>
  </si>
  <si>
    <t xml:space="preserve">Your inflexible needs orient your focus. We each experience this as a psychosocial orientation. </t>
  </si>
  <si>
    <t>Do you follow their lead in fighting others with different political views? Whether they sit to your political left or to your political right? Do you believe you must struggle against those with a different political view? If yes and you do battle others politically, does any victory provide you lasting relief? Do you ever hunger for a better alternative than all this political infighting?</t>
  </si>
  <si>
    <t xml:space="preserve">political opponents. </t>
  </si>
  <si>
    <r>
      <t xml:space="preserve">The distinction between </t>
    </r>
    <r>
      <rPr>
        <i/>
        <sz val="12"/>
        <color theme="1"/>
        <rFont val="Arial"/>
        <family val="2"/>
      </rPr>
      <t>liberal left</t>
    </r>
    <r>
      <rPr>
        <sz val="12"/>
        <color theme="1"/>
        <rFont val="Arial"/>
        <family val="2"/>
      </rPr>
      <t xml:space="preserve"> and </t>
    </r>
    <r>
      <rPr>
        <i/>
        <sz val="12"/>
        <color theme="1"/>
        <rFont val="Arial"/>
        <family val="2"/>
      </rPr>
      <t>conservative right</t>
    </r>
    <r>
      <rPr>
        <sz val="12"/>
        <color theme="1"/>
        <rFont val="Arial"/>
        <family val="2"/>
      </rPr>
      <t xml:space="preserve"> increasingly takes a back seat to the distinction between political elites of either side and objectified voters whose politicized needs rarely resolve. Supposedly because "it's political." No, it is not.</t>
    </r>
  </si>
  <si>
    <t>Political leaders and elites commonly presume you need them for your public-facing needs. They appeal to your "arguments" or your feelings for support, for votes, for political cover. They count on you relying on their generalizations for relief of these social-needs. They avoid your specifics to hold together fragile coalitions. The less your specific needs resolve, the more stuck you are in pain. Do you really need them? Or instead to resolve your needs by any responsible means necessary?</t>
  </si>
  <si>
    <t>Popular politics rarely if ever inspires you to equally resolve your self-needs and social-needs. Instead, it easily polarizes you into camps of competing psychosocial priorities. Instead of encouraging wisdom of personal AND social responsibilities, it pits your needs against others. Instead of the high standard of fully resolving each other's needs as an act of noble love, it settles for pragmatically easing the discomfort of each other's unresolved needs. It typically keeps you in pain.</t>
  </si>
  <si>
    <t xml:space="preserve">The lateral left-right tension gives way to the vertical elite-populace tension. In this age of instant information on the Internet, the rallying role of political leaders slips increasingly into obsolence. In other words, the populace can now say to political elites, "Don't tell us what we need, we'll tell you. Moreover, don't insult us with your power-grabbing generalizations. If you can't cover our specifics, we will. We'll bypass you to resolve needs to remove its pain. We'll now lead ourselves, thank you."
</t>
  </si>
  <si>
    <t>Politics lack legitimacy where it fails to enable full resolution of needs. Opposing the needs themselves enables pathology. Legit opposition starts with how we address the needs, after affirming the needs themselves. The best politics results in each side being able to fully resolve each other's needs in their own spaces. Harmony Politics raises the bar by insisting our politicized needs become fully resolved.</t>
  </si>
  <si>
    <t xml:space="preserve">If you must cling to political loyalty, then you are being true to your convictions. You likely will reject this challenge. But if you get frustrated to the point of exasperation with divisive politics, revisit this challenge to resolve politicized needs. </t>
  </si>
  <si>
    <t xml:space="preserve">If you condition your openness to their pain to their openness to yours, alright. You may not be up to this challenge. But when frustrated to the point of disillusionment with divisive politics, reconsider this challenge to resolve politicized needs. </t>
  </si>
  <si>
    <t xml:space="preserve">Yes, polarization stems in part from right wing populism. </t>
  </si>
  <si>
    <t xml:space="preserve">Alienation is the byproduct of our highly individualistic privacy, so we can do our own things without intrusion from others. Privacy lets us set our terms for handling </t>
  </si>
  <si>
    <t xml:space="preserve">Polarization is the common outcome when fighting for our opposing rights, to fight for a piece of the public pie. It tends to bring out more voices affected by </t>
  </si>
  <si>
    <t>No law sits above need it exists to serve</t>
  </si>
  <si>
    <t xml:space="preserve">While no one sits above the law, no law sits above the needs it exists to serve. Need-response examines whose needs are best served by how a law gets shaped, interpreted and enforced by the state. Whenever citing law, you are to note the need you trust that law to serve. </t>
  </si>
  <si>
    <t xml:space="preserve">Violating such direct actions risk mass noncooperation, ostracization, and their supporters face shunning. Further transgressing our right to resolve needs may warrant more stringent measures. We cannot promise such means could slip into violence of self-defense. But we can promise that no law will ever sit above the needs it exists to serve. </t>
  </si>
  <si>
    <t xml:space="preserve">We invite you to let us improve your appeal. We aim to spread this vision of Harmony Politics to make your job easier and more effective. </t>
  </si>
  <si>
    <t>We want to improve your reach to the other political side. We can help brand you as a leader who demonstrably overcomes political polarization.</t>
  </si>
  <si>
    <t xml:space="preserve">We offer our ideologically diverse team to help you create advantage over your competitors. We optimize your use of this independent critique, and can follow-up to gage your improvements to establish competive advantage. </t>
  </si>
  <si>
    <t xml:space="preserve">You likely favor one position over the competing political position. This prioritizes you to serve one group of your constituents over others. We want to help you reach both sides with less bias. </t>
  </si>
  <si>
    <r>
      <rPr>
        <sz val="12"/>
        <color theme="1"/>
        <rFont val="Times New Roman"/>
        <family val="1"/>
      </rPr>
      <t xml:space="preserve">First we will provide you a </t>
    </r>
    <r>
      <rPr>
        <i/>
        <sz val="12"/>
        <color theme="1"/>
        <rFont val="Times New Roman"/>
        <family val="1"/>
      </rPr>
      <t>free assessment</t>
    </r>
    <r>
      <rPr>
        <sz val="12"/>
        <color theme="1"/>
        <rFont val="Times New Roman"/>
        <family val="1"/>
      </rPr>
      <t xml:space="preserve">. Then see if this service is right for you, or right for your constituency. Write to valuerelating@gmail.com with subject line RSVP to learn more. Or </t>
    </r>
    <r>
      <rPr>
        <b/>
        <sz val="12"/>
        <color theme="10"/>
        <rFont val="Times New Roman"/>
        <family val="1"/>
      </rPr>
      <t>click here</t>
    </r>
    <r>
      <rPr>
        <sz val="12"/>
        <color theme="1"/>
        <rFont val="Times New Roman"/>
        <family val="1"/>
      </rPr>
      <t xml:space="preserve"> to automatically schedule a free consultation. Book now while slots are available. Mention me, to get me on your team. Join me in revolutionizing politics with harmonizing love.</t>
    </r>
  </si>
  <si>
    <t xml:space="preserve">You're likely an ideologically committed partisan, fighting for what's right. You also likely suffer more psychosocial imbalance. </t>
  </si>
  <si>
    <t xml:space="preserve">You're likely trusting of politics yet mildly disillusioned with contentious politics. Your psychosocial needs resist such polarization. </t>
  </si>
  <si>
    <r>
      <rPr>
        <b/>
        <sz val="9"/>
        <color rgb="FFC00000"/>
        <rFont val="Tahoma"/>
        <family val="2"/>
      </rPr>
      <t>DEEP</t>
    </r>
    <r>
      <rPr>
        <b/>
        <sz val="9"/>
        <color theme="1"/>
        <rFont val="Tahoma"/>
        <family val="2"/>
      </rPr>
      <t xml:space="preserve"> </t>
    </r>
    <r>
      <rPr>
        <b/>
        <sz val="9"/>
        <color rgb="FF00B050"/>
        <rFont val="Tahoma"/>
        <family val="2"/>
      </rPr>
      <t>strength</t>
    </r>
  </si>
  <si>
    <r>
      <rPr>
        <b/>
        <sz val="9"/>
        <color rgb="FFC00000"/>
        <rFont val="Tahoma"/>
        <family val="2"/>
      </rPr>
      <t>DEEP</t>
    </r>
    <r>
      <rPr>
        <b/>
        <sz val="9"/>
        <color theme="1"/>
        <rFont val="Tahoma"/>
        <family val="2"/>
      </rPr>
      <t xml:space="preserve"> </t>
    </r>
    <r>
      <rPr>
        <b/>
        <sz val="9"/>
        <color rgb="FF00B050"/>
        <rFont val="Tahoma"/>
        <family val="2"/>
      </rPr>
      <t>opportunity</t>
    </r>
  </si>
  <si>
    <r>
      <t xml:space="preserve">The </t>
    </r>
    <r>
      <rPr>
        <i/>
        <sz val="10.5"/>
        <color rgb="FFFF9999"/>
        <rFont val="Arial"/>
        <family val="2"/>
      </rPr>
      <t>more</t>
    </r>
    <r>
      <rPr>
        <sz val="10.5"/>
        <color rgb="FFFF9999"/>
        <rFont val="Arial"/>
        <family val="2"/>
      </rPr>
      <t xml:space="preserve"> in </t>
    </r>
    <r>
      <rPr>
        <sz val="10.5"/>
        <color rgb="FFFFFF00"/>
        <rFont val="Arial"/>
        <family val="2"/>
      </rPr>
      <t>pain</t>
    </r>
    <r>
      <rPr>
        <sz val="10.5"/>
        <color rgb="FFFF9999"/>
        <rFont val="Arial"/>
        <family val="2"/>
      </rPr>
      <t xml:space="preserve"> from a public facing need, the </t>
    </r>
    <r>
      <rPr>
        <i/>
        <sz val="10.5"/>
        <color rgb="FFFF9999"/>
        <rFont val="Arial"/>
        <family val="2"/>
      </rPr>
      <t>more</t>
    </r>
    <r>
      <rPr>
        <sz val="10.5"/>
        <color rgb="FFFF9999"/>
        <rFont val="Arial"/>
        <family val="2"/>
      </rPr>
      <t xml:space="preserve"> attracted to a political position that best offers generalizing relief for that </t>
    </r>
    <r>
      <rPr>
        <sz val="10.5"/>
        <color rgb="FFFFFF00"/>
        <rFont val="Arial"/>
        <family val="2"/>
      </rPr>
      <t>pain</t>
    </r>
    <r>
      <rPr>
        <sz val="10.5"/>
        <color rgb="FFFF9999"/>
        <rFont val="Arial"/>
        <family val="2"/>
      </rPr>
      <t xml:space="preserve"> point. The </t>
    </r>
    <r>
      <rPr>
        <i/>
        <sz val="10.5"/>
        <color rgb="FFFF9999"/>
        <rFont val="Arial"/>
        <family val="2"/>
      </rPr>
      <t>more</t>
    </r>
    <r>
      <rPr>
        <sz val="10.5"/>
        <color rgb="FFFF9999"/>
        <rFont val="Arial"/>
        <family val="2"/>
      </rPr>
      <t xml:space="preserve"> in </t>
    </r>
    <r>
      <rPr>
        <sz val="10.5"/>
        <color rgb="FFFFFF00"/>
        <rFont val="Arial"/>
        <family val="2"/>
      </rPr>
      <t>pain</t>
    </r>
    <r>
      <rPr>
        <sz val="10.5"/>
        <color rgb="FFFF9999"/>
        <rFont val="Arial"/>
        <family val="2"/>
      </rPr>
      <t xml:space="preserve">, the </t>
    </r>
    <r>
      <rPr>
        <i/>
        <sz val="10.5"/>
        <color rgb="FFFF9999"/>
        <rFont val="Arial"/>
        <family val="2"/>
      </rPr>
      <t>more</t>
    </r>
    <r>
      <rPr>
        <sz val="10.5"/>
        <color rgb="FFFF9999"/>
        <rFont val="Arial"/>
        <family val="2"/>
      </rPr>
      <t xml:space="preserve"> opposed to an alternate position serving the other social situation. The </t>
    </r>
    <r>
      <rPr>
        <i/>
        <sz val="10.5"/>
        <color rgb="FFFF9999"/>
        <rFont val="Arial"/>
        <family val="2"/>
      </rPr>
      <t>less</t>
    </r>
    <r>
      <rPr>
        <sz val="10.5"/>
        <color rgb="FFFF9999"/>
        <rFont val="Arial"/>
        <family val="2"/>
      </rPr>
      <t xml:space="preserve"> specifics get addressed, the </t>
    </r>
    <r>
      <rPr>
        <i/>
        <sz val="10.5"/>
        <color rgb="FFFF9999"/>
        <rFont val="Arial"/>
        <family val="2"/>
      </rPr>
      <t>less</t>
    </r>
    <r>
      <rPr>
        <sz val="10.5"/>
        <color rgb="FFFF9999"/>
        <rFont val="Arial"/>
        <family val="2"/>
      </rPr>
      <t xml:space="preserve"> resolved the needs. The </t>
    </r>
    <r>
      <rPr>
        <i/>
        <sz val="10.5"/>
        <color rgb="FFFF9999"/>
        <rFont val="Arial"/>
        <family val="2"/>
      </rPr>
      <t>more</t>
    </r>
    <r>
      <rPr>
        <sz val="10.5"/>
        <color rgb="FFFF9999"/>
        <rFont val="Arial"/>
        <family val="2"/>
      </rPr>
      <t xml:space="preserve"> the underlying problem persists with mounting </t>
    </r>
    <r>
      <rPr>
        <sz val="10.5"/>
        <color rgb="FFFFFF00"/>
        <rFont val="Arial"/>
        <family val="2"/>
      </rPr>
      <t>pain</t>
    </r>
    <r>
      <rPr>
        <sz val="10.5"/>
        <color rgb="FFFF9999"/>
        <rFont val="Arial"/>
        <family val="2"/>
      </rPr>
      <t xml:space="preserve">, the </t>
    </r>
    <r>
      <rPr>
        <i/>
        <sz val="10.5"/>
        <color rgb="FFFF9999"/>
        <rFont val="Arial"/>
        <family val="2"/>
      </rPr>
      <t>more</t>
    </r>
    <r>
      <rPr>
        <sz val="10.5"/>
        <color rgb="FFFF9999"/>
        <rFont val="Arial"/>
        <family val="2"/>
      </rPr>
      <t xml:space="preserve"> dependence on political generalizing for relief. </t>
    </r>
    <r>
      <rPr>
        <sz val="10.5"/>
        <color rgb="FFFF3C3C"/>
        <rFont val="Arial"/>
        <family val="2"/>
      </rPr>
      <t>Political elites stay in power keeping you painfully needy</t>
    </r>
    <r>
      <rPr>
        <sz val="10.5"/>
        <color rgb="FFFF9999"/>
        <rFont val="Arial"/>
        <family val="2"/>
      </rPr>
      <t xml:space="preserve">. </t>
    </r>
  </si>
  <si>
    <r>
      <t xml:space="preserve">We DEGENERALIZE with a testable hypothesis of </t>
    </r>
    <r>
      <rPr>
        <b/>
        <sz val="10"/>
        <color theme="1"/>
        <rFont val="Arial"/>
        <family val="2"/>
      </rPr>
      <t>relational knowing</t>
    </r>
    <r>
      <rPr>
        <sz val="10"/>
        <color theme="1"/>
        <rFont val="Arial"/>
        <family val="2"/>
      </rPr>
      <t xml:space="preserve">: the more of this or that, the more (or less) of that or this. It draws closer to addressing each other's </t>
    </r>
    <r>
      <rPr>
        <i/>
        <sz val="10"/>
        <color theme="1"/>
        <rFont val="Arial"/>
        <family val="2"/>
      </rPr>
      <t>specific</t>
    </r>
    <r>
      <rPr>
        <sz val="10"/>
        <color theme="1"/>
        <rFont val="Arial"/>
        <family val="2"/>
      </rPr>
      <t xml:space="preserve"> needs.</t>
    </r>
  </si>
  <si>
    <r>
      <t xml:space="preserve">Consider each example a conversation starter. Let </t>
    </r>
    <r>
      <rPr>
        <b/>
        <sz val="10"/>
        <color theme="1"/>
        <rFont val="Arial"/>
        <family val="2"/>
      </rPr>
      <t>relational knowing</t>
    </r>
    <r>
      <rPr>
        <sz val="10"/>
        <color theme="1"/>
        <rFont val="Arial"/>
        <family val="2"/>
      </rPr>
      <t xml:space="preserve"> for this issue show us how easily we impact each other. See our opposite emphasis of psychosocial needs create contrasting priorities. Then below, rate these for how well you can agree if this can help us overcome political polarization.</t>
    </r>
  </si>
  <si>
    <r>
      <t xml:space="preserve">We DEALIENATE with </t>
    </r>
    <r>
      <rPr>
        <b/>
        <sz val="10"/>
        <color theme="1"/>
        <rFont val="Arial"/>
        <family val="2"/>
      </rPr>
      <t>impact engaging</t>
    </r>
    <r>
      <rPr>
        <sz val="10"/>
        <color theme="1"/>
        <rFont val="Arial"/>
        <family val="2"/>
      </rPr>
      <t>: converse with each other how political gains or losses impact each other. If we win, seeing how that impacts you. If we lose, see how that impacts us.</t>
    </r>
  </si>
  <si>
    <r>
      <t xml:space="preserve">Consider each example a conversation starter. Let </t>
    </r>
    <r>
      <rPr>
        <b/>
        <sz val="10"/>
        <color theme="1"/>
        <rFont val="Arial"/>
        <family val="2"/>
      </rPr>
      <t>impact engaging</t>
    </r>
    <r>
      <rPr>
        <sz val="10"/>
        <color theme="1"/>
        <rFont val="Arial"/>
        <family val="2"/>
      </rPr>
      <t xml:space="preserve"> for this issue show us how easily we impact each other. See how impersonal laws can alienate us from each other's specific needs. Then below, rate these for how well you can agree if this can help us bridge the alienation reinforced by political polarization.</t>
    </r>
  </si>
  <si>
    <r>
      <t xml:space="preserve">Consider each example a conversation starter. Let </t>
    </r>
    <r>
      <rPr>
        <b/>
        <sz val="10"/>
        <color theme="1"/>
        <rFont val="Arial"/>
        <family val="2"/>
      </rPr>
      <t>value framing</t>
    </r>
    <r>
      <rPr>
        <sz val="10"/>
        <color theme="1"/>
        <rFont val="Arial"/>
        <family val="2"/>
      </rPr>
      <t xml:space="preserve"> for this issue show us how to mutually value each other, beyond our need-prioritizing political differences. Let's mature beyond exaggerating, stereotyping, and provoking mutual defensiveness. Then below, rate these for how well you can agree if this can help us dissolve the animosity in political polarization.</t>
    </r>
  </si>
  <si>
    <r>
      <t xml:space="preserve">We DEPOLARIZE with </t>
    </r>
    <r>
      <rPr>
        <b/>
        <sz val="10"/>
        <color theme="1"/>
        <rFont val="Arial"/>
        <family val="2"/>
      </rPr>
      <t>value framing</t>
    </r>
    <r>
      <rPr>
        <sz val="10"/>
        <color theme="1"/>
        <rFont val="Arial"/>
        <family val="2"/>
      </rPr>
      <t>: it frames our impacted needs in context of impacting the needs of others. It follows the business communication format of 1) a positive, 2) a negative, and 3) the parity of valuing both sides.</t>
    </r>
  </si>
  <si>
    <t>Politics can either serve as a stumbling block or as a stepping stone to address one another’s politicized needs.</t>
  </si>
  <si>
    <t xml:space="preserve">You naturally need to trust others to help address your many needs. You cannot access or create all necessary resources. </t>
  </si>
  <si>
    <t>We aim to support your recognition of this truism. We appreciate your openness to support our fuller resolution of politicized needs. We commit ourselves—with proper support—to replace arbitrary beliefs for easing pain with measurable outcomes and impacts for harmonizing politics to their affected needs.</t>
  </si>
  <si>
    <t xml:space="preserve">We can no longer tolerate the immaturity of divisive politics. We shall not settle for pain relief for our diverse needs. We rightly require leaders to be responsive to the needs of us all. Or to revoke their leadership license, by vote or by ostracization. Why? Because we don’t let children drive cars.
</t>
  </si>
  <si>
    <t xml:space="preserve">You will recognize emotions exist to convey needs. You will cease manipulating our emotions, as if changeable to fit the established order. You will recognize our emotions serve us well when committed to resolving needs. We challenge you to cultivate such emotional maturity.
</t>
  </si>
  <si>
    <t xml:space="preserve">If and wherever necessary, failed leadership shall warrant our civil disobedience. We will cease complicity in illicit governance by ceasing to fund it with our pledged property. We shall commit our tax liabilities to an escrow account, accessible upon consensus of objective responsive leadership. </t>
  </si>
  <si>
    <t>Coercion by law or brute state force shall merit further principled resistance. While no one sits above the law, no law sits above the needs it exists to serve. Dr. King linked such resistance to conscious. We already anchor ours to measurable responsiveness to needs. This is not arbitrary, but painful reality.</t>
  </si>
  <si>
    <t xml:space="preserve">By the higher scientific authority of need-response, you are to link laws to its impacts on needs for which laws exist. Failure risks impeaching the legitimacy of such law, and challenging your arbitrary authority. Using law to assert your power over need-resolving will not be tolerated. </t>
  </si>
  <si>
    <t xml:space="preserve">The more an impeached law undermines resolution of our needs, the less we can comply with it. Wherever necessary, we shall mediate with a mix of civil disobedience and direct action. Such as tax liabilities placed in escrow, released on condition of prioritizing need-resolving.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</si>
</sst>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d/yy"/>
    <numFmt numFmtId="165" formatCode="#."/>
    <numFmt numFmtId="166" formatCode="yyyy\-mm\-dd;@"/>
    <numFmt numFmtId="167" formatCode="[$-F800]dddd\,\ mmmm\ dd\,\ yyyy"/>
  </numFmts>
  <fonts count="258">
    <font>
      <sz val="11"/>
      <color theme="1"/>
      <name val="Calibri"/>
      <family val="2"/>
      <scheme val="minor"/>
    </font>
    <font>
      <sz val="11"/>
      <color theme="1"/>
      <name val="Calibri"/>
      <family val="2"/>
      <scheme val="minor"/>
    </font>
    <font>
      <sz val="10"/>
      <name val="Arial"/>
      <family val="2"/>
    </font>
    <font>
      <b/>
      <sz val="12"/>
      <color rgb="FFFFFF00"/>
      <name val="Tahoma"/>
      <family val="2"/>
    </font>
    <font>
      <sz val="12"/>
      <color rgb="FF00B050"/>
      <name val="Arial"/>
      <family val="2"/>
    </font>
    <font>
      <sz val="16"/>
      <color theme="1"/>
      <name val="Tahoma"/>
      <family val="2"/>
    </font>
    <font>
      <b/>
      <sz val="14"/>
      <color theme="1"/>
      <name val="Tahoma"/>
      <family val="2"/>
    </font>
    <font>
      <sz val="11"/>
      <color theme="1"/>
      <name val="Arial Narrow"/>
      <family val="2"/>
    </font>
    <font>
      <sz val="11"/>
      <color rgb="FF000000"/>
      <name val="Arial Narrow"/>
      <family val="2"/>
    </font>
    <font>
      <sz val="10"/>
      <color theme="1"/>
      <name val="Arial Narrow"/>
      <family val="2"/>
    </font>
    <font>
      <sz val="20"/>
      <color theme="1"/>
      <name val="Tahoma"/>
      <family val="2"/>
    </font>
    <font>
      <b/>
      <sz val="20"/>
      <color theme="1"/>
      <name val="Tahoma"/>
      <family val="2"/>
    </font>
    <font>
      <b/>
      <sz val="20"/>
      <color rgb="FF371950"/>
      <name val="Tahoma"/>
      <family val="2"/>
    </font>
    <font>
      <b/>
      <sz val="20"/>
      <color rgb="FF008237"/>
      <name val="Tahoma"/>
      <family val="2"/>
    </font>
    <font>
      <sz val="10"/>
      <color theme="1"/>
      <name val="Arial Black"/>
      <family val="2"/>
    </font>
    <font>
      <sz val="12"/>
      <color theme="1"/>
      <name val="Arial Black"/>
      <family val="2"/>
    </font>
    <font>
      <b/>
      <sz val="10"/>
      <color theme="1"/>
      <name val="Arial Narrow"/>
      <family val="2"/>
    </font>
    <font>
      <b/>
      <sz val="11"/>
      <color theme="1"/>
      <name val="Arial Narrow"/>
      <family val="2"/>
    </font>
    <font>
      <b/>
      <sz val="9"/>
      <color theme="1"/>
      <name val="Tahoma"/>
      <family val="2"/>
    </font>
    <font>
      <b/>
      <sz val="8"/>
      <color rgb="FF371950"/>
      <name val="Arial Narrow"/>
      <family val="2"/>
    </font>
    <font>
      <b/>
      <sz val="12"/>
      <color theme="1"/>
      <name val="Arial Narrow"/>
      <family val="2"/>
    </font>
    <font>
      <b/>
      <sz val="20"/>
      <color rgb="FF00501E"/>
      <name val="Tahoma"/>
      <family val="2"/>
    </font>
    <font>
      <b/>
      <sz val="12"/>
      <color theme="1"/>
      <name val="Tahoma"/>
      <family val="2"/>
    </font>
    <font>
      <b/>
      <sz val="10"/>
      <color rgb="FF0070C0"/>
      <name val="Arial Narrow"/>
      <family val="2"/>
    </font>
    <font>
      <sz val="10"/>
      <color rgb="FF0070C0"/>
      <name val="Arial Narrow"/>
      <family val="2"/>
    </font>
    <font>
      <b/>
      <sz val="10"/>
      <color rgb="FFC00000"/>
      <name val="Arial Narrow"/>
      <family val="2"/>
    </font>
    <font>
      <b/>
      <sz val="12"/>
      <color rgb="FF0070C0"/>
      <name val="Tahoma"/>
      <family val="2"/>
    </font>
    <font>
      <b/>
      <sz val="12"/>
      <color rgb="FFC00000"/>
      <name val="Tahoma"/>
      <family val="2"/>
    </font>
    <font>
      <b/>
      <sz val="10"/>
      <color rgb="FF00B050"/>
      <name val="Arial Narrow"/>
      <family val="2"/>
    </font>
    <font>
      <b/>
      <sz val="10"/>
      <color rgb="FFFFFF00"/>
      <name val="Arial Narrow"/>
      <family val="2"/>
    </font>
    <font>
      <sz val="12"/>
      <color theme="1"/>
      <name val="Arial"/>
      <family val="2"/>
    </font>
    <font>
      <b/>
      <sz val="12"/>
      <color rgb="FF00B050"/>
      <name val="Tahoma"/>
      <family val="2"/>
    </font>
    <font>
      <b/>
      <sz val="36"/>
      <color rgb="FF00501E"/>
      <name val="Tahoma"/>
      <family val="2"/>
    </font>
    <font>
      <b/>
      <sz val="8"/>
      <color theme="0"/>
      <name val="Arial Narrow"/>
      <family val="2"/>
    </font>
    <font>
      <b/>
      <i/>
      <sz val="20"/>
      <color rgb="FF00501E"/>
      <name val="Tahoma"/>
      <family val="2"/>
    </font>
    <font>
      <b/>
      <sz val="14"/>
      <color theme="1"/>
      <name val="Arial"/>
      <family val="2"/>
    </font>
    <font>
      <b/>
      <sz val="11"/>
      <color theme="1"/>
      <name val="Arial"/>
      <family val="2"/>
    </font>
    <font>
      <sz val="10"/>
      <color theme="9" tint="-0.499984740745262"/>
      <name val="Cambria"/>
      <family val="1"/>
    </font>
    <font>
      <sz val="10"/>
      <color rgb="FF4B1964"/>
      <name val="Cambria"/>
      <family val="1"/>
    </font>
    <font>
      <b/>
      <i/>
      <sz val="20"/>
      <color rgb="FF371950"/>
      <name val="Tahoma"/>
      <family val="2"/>
    </font>
    <font>
      <b/>
      <i/>
      <sz val="10"/>
      <color theme="1"/>
      <name val="Arial Narrow"/>
      <family val="2"/>
    </font>
    <font>
      <sz val="20"/>
      <color rgb="FF870000"/>
      <name val="Arial Black"/>
      <family val="2"/>
    </font>
    <font>
      <sz val="10"/>
      <color theme="9" tint="-0.499984740745262"/>
      <name val="Arial Narrow"/>
      <family val="2"/>
    </font>
    <font>
      <sz val="12"/>
      <color rgb="FF870000"/>
      <name val="Arial Black"/>
      <family val="2"/>
    </font>
    <font>
      <sz val="10"/>
      <color rgb="FF870000"/>
      <name val="Arial Narrow"/>
      <family val="2"/>
    </font>
    <font>
      <sz val="12"/>
      <color rgb="FF00501E"/>
      <name val="Arial Black"/>
      <family val="2"/>
    </font>
    <font>
      <sz val="10"/>
      <color rgb="FF00501E"/>
      <name val="Arial Narrow"/>
      <family val="2"/>
    </font>
    <font>
      <sz val="20"/>
      <color rgb="FF00501E"/>
      <name val="Arial Black"/>
      <family val="2"/>
    </font>
    <font>
      <b/>
      <sz val="16"/>
      <color theme="1" tint="0.499984740745262"/>
      <name val="Tahoma"/>
      <family val="2"/>
    </font>
    <font>
      <b/>
      <sz val="12"/>
      <color theme="1" tint="0.499984740745262"/>
      <name val="Franklin Gothic Heavy"/>
      <family val="2"/>
    </font>
    <font>
      <b/>
      <sz val="20"/>
      <color rgb="FF2F528F"/>
      <name val="Tahoma"/>
      <family val="2"/>
    </font>
    <font>
      <b/>
      <sz val="20"/>
      <color rgb="FFC00000"/>
      <name val="Tahoma"/>
      <family val="2"/>
    </font>
    <font>
      <b/>
      <sz val="9"/>
      <color rgb="FF0070C0"/>
      <name val="Arial Narrow"/>
      <family val="2"/>
    </font>
    <font>
      <sz val="10"/>
      <color rgb="FFF0F5EB"/>
      <name val="Arial Narrow"/>
      <family val="2"/>
    </font>
    <font>
      <sz val="14"/>
      <color rgb="FFF0F5EB"/>
      <name val="Arial Narrow"/>
      <family val="2"/>
    </font>
    <font>
      <b/>
      <sz val="10"/>
      <color rgb="FFF0F5EB"/>
      <name val="Arial Black"/>
      <family val="2"/>
    </font>
    <font>
      <sz val="9"/>
      <color rgb="FFF0F5EB"/>
      <name val="Arial Narrow"/>
      <family val="2"/>
    </font>
    <font>
      <sz val="10"/>
      <color rgb="FFF0F5EB"/>
      <name val="Arial Black"/>
      <family val="2"/>
    </font>
    <font>
      <sz val="24"/>
      <color rgb="FFF0F5EB"/>
      <name val="Arial Narrow"/>
      <family val="2"/>
    </font>
    <font>
      <b/>
      <sz val="24"/>
      <color theme="8" tint="0.79998168889431442"/>
      <name val="Arial Black"/>
      <family val="2"/>
    </font>
    <font>
      <sz val="24"/>
      <color rgb="FFFFCCCC"/>
      <name val="Arial Black"/>
      <family val="2"/>
    </font>
    <font>
      <b/>
      <sz val="54"/>
      <color rgb="FFD2FFE6"/>
      <name val="Tahoma"/>
      <family val="2"/>
    </font>
    <font>
      <sz val="14"/>
      <color theme="8" tint="0.39997558519241921"/>
      <name val="Arial Narrow"/>
      <family val="1"/>
      <charset val="2"/>
    </font>
    <font>
      <sz val="14"/>
      <color theme="8" tint="0.39997558519241921"/>
      <name val="Wingdings 3"/>
      <family val="1"/>
      <charset val="2"/>
    </font>
    <font>
      <sz val="14"/>
      <color theme="8" tint="0.39997558519241921"/>
      <name val="Arial Narrow"/>
      <family val="2"/>
    </font>
    <font>
      <sz val="14"/>
      <color theme="8" tint="0.39997558519241921"/>
      <name val="Arial Black"/>
      <family val="2"/>
    </font>
    <font>
      <sz val="14"/>
      <color rgb="FFFF9999"/>
      <name val="Arial Narrow"/>
      <family val="2"/>
      <charset val="2"/>
    </font>
    <font>
      <sz val="14"/>
      <color rgb="FFFF9999"/>
      <name val="Arial Black"/>
      <family val="2"/>
    </font>
    <font>
      <sz val="14"/>
      <color rgb="FFFF9999"/>
      <name val="Wingdings 3"/>
      <family val="1"/>
      <charset val="2"/>
    </font>
    <font>
      <sz val="16"/>
      <color rgb="FFD7B9FF"/>
      <name val="Arial Black"/>
      <family val="2"/>
    </font>
    <font>
      <sz val="14"/>
      <color rgb="FF00B0F0"/>
      <name val="Wingdings"/>
      <charset val="2"/>
    </font>
    <font>
      <sz val="14"/>
      <color rgb="FFFF0000"/>
      <name val="Wingdings"/>
      <charset val="2"/>
    </font>
    <font>
      <sz val="17"/>
      <color rgb="FFF0CDFF"/>
      <name val="Arial Black"/>
      <family val="2"/>
    </font>
    <font>
      <sz val="17"/>
      <color rgb="FFFFCCCC"/>
      <name val="Arial Black"/>
      <family val="2"/>
    </font>
    <font>
      <sz val="30"/>
      <color rgb="FFFF3C3C"/>
      <name val="Arial Black"/>
      <family val="2"/>
    </font>
    <font>
      <b/>
      <sz val="21"/>
      <color rgb="FF00501E"/>
      <name val="Tahoma"/>
      <family val="2"/>
    </font>
    <font>
      <sz val="108"/>
      <color rgb="FF00B050"/>
      <name val="Wingdings 2"/>
      <family val="1"/>
      <charset val="2"/>
    </font>
    <font>
      <sz val="108"/>
      <color rgb="FFC00000"/>
      <name val="Wingdings 2"/>
      <family val="1"/>
      <charset val="2"/>
    </font>
    <font>
      <b/>
      <sz val="10"/>
      <color theme="8" tint="0.39997558519241921"/>
      <name val="Arial Black"/>
      <family val="2"/>
    </font>
    <font>
      <sz val="10"/>
      <color rgb="FFFF9999"/>
      <name val="Arial Black"/>
      <family val="2"/>
    </font>
    <font>
      <b/>
      <sz val="11"/>
      <color rgb="FF730000"/>
      <name val="Tahoma"/>
      <family val="2"/>
    </font>
    <font>
      <b/>
      <sz val="11"/>
      <color rgb="FF002060"/>
      <name val="Tahoma"/>
      <family val="2"/>
    </font>
    <font>
      <b/>
      <sz val="9"/>
      <color rgb="FFC00000"/>
      <name val="Arial Narrow"/>
      <family val="2"/>
    </font>
    <font>
      <sz val="8"/>
      <color theme="1"/>
      <name val="Arial Black"/>
      <family val="2"/>
    </font>
    <font>
      <sz val="8"/>
      <color theme="1" tint="0.34998626667073579"/>
      <name val="Arial Black"/>
      <family val="2"/>
    </font>
    <font>
      <b/>
      <sz val="13"/>
      <color rgb="FFF0F5EB"/>
      <name val="Arial Narrow"/>
      <family val="2"/>
    </font>
    <font>
      <sz val="72"/>
      <color rgb="FF0070C0"/>
      <name val="Webdings"/>
      <family val="1"/>
      <charset val="2"/>
    </font>
    <font>
      <sz val="72"/>
      <color rgb="FFFF3C3C"/>
      <name val="Webdings"/>
      <family val="1"/>
      <charset val="2"/>
    </font>
    <font>
      <b/>
      <sz val="12"/>
      <color theme="1"/>
      <name val="Arial"/>
      <family val="2"/>
    </font>
    <font>
      <sz val="11"/>
      <color theme="1"/>
      <name val="Arial"/>
      <family val="2"/>
    </font>
    <font>
      <sz val="10"/>
      <color rgb="FF000000"/>
      <name val="Tahoma"/>
      <family val="2"/>
    </font>
    <font>
      <b/>
      <sz val="10"/>
      <color theme="7" tint="-0.499984740745262"/>
      <name val="Arial Narrow"/>
      <family val="2"/>
    </font>
    <font>
      <b/>
      <sz val="9"/>
      <color theme="7" tint="-0.499984740745262"/>
      <name val="Arial Narrow"/>
      <family val="2"/>
    </font>
    <font>
      <sz val="10"/>
      <color theme="7" tint="-0.499984740745262"/>
      <name val="Cambria"/>
      <family val="1"/>
    </font>
    <font>
      <sz val="9"/>
      <color theme="1"/>
      <name val="Arial Black"/>
      <family val="2"/>
    </font>
    <font>
      <sz val="10"/>
      <color rgb="FF00B050"/>
      <name val="Arial Narrow"/>
      <family val="2"/>
    </font>
    <font>
      <b/>
      <sz val="28"/>
      <color rgb="FFC00000"/>
      <name val="Arial"/>
      <family val="2"/>
    </font>
    <font>
      <b/>
      <sz val="12"/>
      <color rgb="FFC00000"/>
      <name val="Arial Black"/>
      <family val="2"/>
    </font>
    <font>
      <b/>
      <sz val="36"/>
      <color rgb="FF4B1E64"/>
      <name val="Tahoma"/>
      <family val="2"/>
    </font>
    <font>
      <sz val="11"/>
      <color rgb="FF9C0006"/>
      <name val="Calibri"/>
      <family val="2"/>
      <scheme val="minor"/>
    </font>
    <font>
      <b/>
      <sz val="20"/>
      <color rgb="FF5AFFA0"/>
      <name val="Tahoma"/>
      <family val="2"/>
    </font>
    <font>
      <b/>
      <sz val="24"/>
      <color rgb="FF00501E"/>
      <name val="Tahoma"/>
      <family val="2"/>
    </font>
    <font>
      <sz val="12"/>
      <color rgb="FF0070C0"/>
      <name val="Arial"/>
      <family val="2"/>
    </font>
    <font>
      <sz val="15"/>
      <color rgb="FF0070C0"/>
      <name val="Tahoma"/>
      <family val="2"/>
    </font>
    <font>
      <sz val="15"/>
      <color rgb="FFC00000"/>
      <name val="Tahoma"/>
      <family val="2"/>
    </font>
    <font>
      <sz val="12"/>
      <color theme="1"/>
      <name val="Tahoma"/>
      <family val="2"/>
    </font>
    <font>
      <b/>
      <sz val="20"/>
      <color theme="1"/>
      <name val="Arial"/>
      <family val="2"/>
    </font>
    <font>
      <sz val="14"/>
      <color rgb="FF9C0006"/>
      <name val="Tahoma"/>
      <family val="2"/>
    </font>
    <font>
      <sz val="14"/>
      <color theme="8" tint="-0.499984740745262"/>
      <name val="Tahoma"/>
      <family val="2"/>
    </font>
    <font>
      <sz val="14"/>
      <color rgb="FF9C0000"/>
      <name val="Tahoma"/>
      <family val="2"/>
    </font>
    <font>
      <sz val="14"/>
      <color rgb="FF002060"/>
      <name val="Tahoma"/>
      <family val="2"/>
    </font>
    <font>
      <sz val="12"/>
      <color rgb="FF000000"/>
      <name val="Tahoma"/>
      <family val="2"/>
    </font>
    <font>
      <b/>
      <i/>
      <sz val="28"/>
      <color rgb="FFC00000"/>
      <name val="Arial"/>
      <family val="2"/>
    </font>
    <font>
      <b/>
      <i/>
      <sz val="28"/>
      <color rgb="FF7030A0"/>
      <name val="Arial"/>
      <family val="2"/>
    </font>
    <font>
      <sz val="14"/>
      <color theme="1"/>
      <name val="Arial"/>
      <family val="2"/>
    </font>
    <font>
      <b/>
      <sz val="11.5"/>
      <color rgb="FF5A1E7D"/>
      <name val="Arial"/>
      <family val="2"/>
    </font>
    <font>
      <sz val="12"/>
      <color rgb="FF37144B"/>
      <name val="Arial Narrow"/>
      <family val="2"/>
    </font>
    <font>
      <sz val="10"/>
      <color theme="9" tint="-0.499984740745262"/>
      <name val="Arial"/>
      <family val="2"/>
    </font>
    <font>
      <sz val="14"/>
      <color theme="9" tint="-0.499984740745262"/>
      <name val="Arial"/>
      <family val="2"/>
    </font>
    <font>
      <sz val="11"/>
      <color theme="1"/>
      <name val="Tahoma"/>
      <family val="2"/>
    </font>
    <font>
      <sz val="8"/>
      <color rgb="FF007846"/>
      <name val="Arial"/>
      <family val="2"/>
    </font>
    <font>
      <sz val="14"/>
      <color rgb="FF0070C0"/>
      <name val="Tahoma"/>
      <family val="2"/>
    </font>
    <font>
      <sz val="14"/>
      <color rgb="FFC00000"/>
      <name val="Tahoma"/>
      <family val="2"/>
    </font>
    <font>
      <sz val="9"/>
      <color theme="1"/>
      <name val="Calibri"/>
      <family val="2"/>
    </font>
    <font>
      <b/>
      <sz val="16"/>
      <color theme="8" tint="0.39997558519241921"/>
      <name val="Tahoma"/>
      <family val="2"/>
    </font>
    <font>
      <b/>
      <sz val="16"/>
      <color rgb="FFFF9999"/>
      <name val="Tahoma"/>
      <family val="2"/>
    </font>
    <font>
      <b/>
      <sz val="10"/>
      <color rgb="FFFF9999"/>
      <name val="Arial Narrow"/>
      <family val="2"/>
    </font>
    <font>
      <sz val="30"/>
      <color rgb="FFFFFF00"/>
      <name val="Arial Black"/>
      <family val="2"/>
    </font>
    <font>
      <b/>
      <sz val="24"/>
      <color rgb="FF4B1E64"/>
      <name val="Arial Narrow"/>
      <family val="2"/>
    </font>
    <font>
      <b/>
      <sz val="24"/>
      <color theme="9" tint="-0.499984740745262"/>
      <name val="Arial Narrow"/>
      <family val="2"/>
    </font>
    <font>
      <b/>
      <sz val="24"/>
      <color rgb="FFFFFF00"/>
      <name val="Arial Narrow"/>
      <family val="2"/>
    </font>
    <font>
      <b/>
      <sz val="24"/>
      <color theme="0"/>
      <name val="Arial Narrow"/>
      <family val="2"/>
    </font>
    <font>
      <b/>
      <i/>
      <sz val="24"/>
      <color theme="0"/>
      <name val="Arial Narrow"/>
      <family val="2"/>
    </font>
    <font>
      <b/>
      <sz val="12"/>
      <color rgb="FFC00000"/>
      <name val="Arial Narrow"/>
      <family val="2"/>
    </font>
    <font>
      <b/>
      <sz val="18"/>
      <color rgb="FF3C1E5A"/>
      <name val="Arial Black"/>
      <family val="2"/>
    </font>
    <font>
      <b/>
      <sz val="28"/>
      <color rgb="FF730000"/>
      <name val="Arial Black"/>
      <family val="2"/>
    </font>
    <font>
      <i/>
      <sz val="12"/>
      <color theme="1"/>
      <name val="Arial"/>
      <family val="2"/>
    </font>
    <font>
      <sz val="10.5"/>
      <color rgb="FF000000"/>
      <name val="Tahoma"/>
      <family val="2"/>
    </font>
    <font>
      <sz val="12"/>
      <color theme="9" tint="-0.499984740745262"/>
      <name val="Tahoma"/>
      <family val="2"/>
    </font>
    <font>
      <sz val="10"/>
      <color theme="1"/>
      <name val="Tahoma"/>
      <family val="2"/>
    </font>
    <font>
      <b/>
      <sz val="20"/>
      <color theme="1" tint="0.499984740745262"/>
      <name val="Tahoma"/>
      <family val="2"/>
    </font>
    <font>
      <b/>
      <sz val="20"/>
      <color rgb="FFA0FFCD"/>
      <name val="Tahoma"/>
      <family val="2"/>
    </font>
    <font>
      <b/>
      <sz val="20"/>
      <color rgb="FF004623"/>
      <name val="Tahoma"/>
      <family val="2"/>
    </font>
    <font>
      <sz val="30"/>
      <color rgb="FFFF99FF"/>
      <name val="Arial Black"/>
      <family val="2"/>
    </font>
    <font>
      <sz val="8"/>
      <name val="Calibri"/>
      <family val="2"/>
      <scheme val="minor"/>
    </font>
    <font>
      <sz val="10"/>
      <color rgb="FF009641"/>
      <name val="Arial Narrow"/>
      <family val="2"/>
    </font>
    <font>
      <b/>
      <sz val="20"/>
      <color theme="0"/>
      <name val="Wingdings 3"/>
      <family val="1"/>
      <charset val="2"/>
    </font>
    <font>
      <sz val="10"/>
      <color theme="0"/>
      <name val="Wingdings 3"/>
      <family val="1"/>
      <charset val="2"/>
    </font>
    <font>
      <sz val="17"/>
      <color theme="0"/>
      <name val="Wingdings 3"/>
      <family val="1"/>
      <charset val="2"/>
    </font>
    <font>
      <b/>
      <sz val="54"/>
      <color rgb="FFA0FFCD"/>
      <name val="Tahoma"/>
      <family val="2"/>
    </font>
    <font>
      <b/>
      <sz val="10"/>
      <color rgb="FF004623"/>
      <name val="Arial Black"/>
      <family val="2"/>
    </font>
    <font>
      <b/>
      <sz val="20"/>
      <color rgb="FFEBDCFF"/>
      <name val="Tahoma"/>
      <family val="2"/>
    </font>
    <font>
      <b/>
      <sz val="20"/>
      <color rgb="FFC8FFE1"/>
      <name val="Tahoma"/>
      <family val="2"/>
    </font>
    <font>
      <b/>
      <i/>
      <sz val="20"/>
      <color rgb="FFEBDCFF"/>
      <name val="Tahoma"/>
      <family val="2"/>
    </font>
    <font>
      <u/>
      <sz val="11"/>
      <color theme="10"/>
      <name val="Calibri"/>
      <family val="2"/>
      <scheme val="minor"/>
    </font>
    <font>
      <b/>
      <sz val="10"/>
      <color theme="1" tint="0.499984740745262"/>
      <name val="Arial Narrow"/>
      <family val="2"/>
    </font>
    <font>
      <sz val="11"/>
      <color theme="0"/>
      <name val="Wingdings 3"/>
      <family val="1"/>
      <charset val="2"/>
    </font>
    <font>
      <sz val="14"/>
      <color theme="1"/>
      <name val="Tahoma"/>
      <family val="2"/>
    </font>
    <font>
      <b/>
      <sz val="14"/>
      <color rgb="FF004623"/>
      <name val="Tahoma"/>
      <family val="2"/>
    </font>
    <font>
      <sz val="11"/>
      <color rgb="FF000000"/>
      <name val="Tahoma"/>
      <family val="2"/>
    </font>
    <font>
      <b/>
      <sz val="14"/>
      <color rgb="FF009641"/>
      <name val="Tahoma"/>
      <family val="2"/>
    </font>
    <font>
      <b/>
      <sz val="14"/>
      <color rgb="FF7030A0"/>
      <name val="Tahoma"/>
      <family val="2"/>
    </font>
    <font>
      <sz val="12"/>
      <color rgb="FF009641"/>
      <name val="Tahoma"/>
      <family val="2"/>
    </font>
    <font>
      <sz val="15"/>
      <color rgb="FFC8FFE1"/>
      <name val="Arial Black"/>
      <family val="2"/>
    </font>
    <font>
      <sz val="15"/>
      <color rgb="FFA0FFCD"/>
      <name val="Arial Black"/>
      <family val="2"/>
    </font>
    <font>
      <sz val="15"/>
      <color rgb="FFE1C8FF"/>
      <name val="Arial Black"/>
      <family val="2"/>
    </font>
    <font>
      <sz val="9"/>
      <color indexed="81"/>
      <name val="Tahoma"/>
      <family val="2"/>
    </font>
    <font>
      <sz val="11"/>
      <color indexed="81"/>
      <name val="Tahoma"/>
      <family val="2"/>
    </font>
    <font>
      <b/>
      <sz val="12"/>
      <color indexed="81"/>
      <name val="Tahoma"/>
      <family val="2"/>
    </font>
    <font>
      <sz val="9"/>
      <color indexed="20"/>
      <name val="Tahoma"/>
      <family val="2"/>
    </font>
    <font>
      <b/>
      <sz val="12"/>
      <color rgb="FF009641"/>
      <name val="Tahoma"/>
      <family val="2"/>
    </font>
    <font>
      <i/>
      <sz val="12"/>
      <color rgb="FF009641"/>
      <name val="Tahoma"/>
      <family val="2"/>
    </font>
    <font>
      <sz val="14"/>
      <color theme="0"/>
      <name val="Wingdings 3"/>
      <family val="1"/>
      <charset val="2"/>
    </font>
    <font>
      <b/>
      <sz val="14.5"/>
      <color rgb="FF00B050"/>
      <name val="Arial Black"/>
      <family val="2"/>
    </font>
    <font>
      <sz val="17"/>
      <color rgb="FFC8FFE1"/>
      <name val="Arial Black"/>
      <family val="2"/>
    </font>
    <font>
      <sz val="22"/>
      <color rgb="FF5AFFA0"/>
      <name val="Arial Black"/>
      <family val="2"/>
    </font>
    <font>
      <b/>
      <sz val="20"/>
      <color rgb="FF7030A0"/>
      <name val="Tahoma"/>
      <family val="2"/>
    </font>
    <font>
      <b/>
      <sz val="20"/>
      <color rgb="FF00B050"/>
      <name val="Tahoma"/>
      <family val="2"/>
    </font>
    <font>
      <b/>
      <i/>
      <sz val="18"/>
      <color rgb="FF371950"/>
      <name val="Tahoma"/>
      <family val="2"/>
    </font>
    <font>
      <sz val="10"/>
      <color theme="7" tint="-0.499984740745262"/>
      <name val="Arial Narrow"/>
      <family val="2"/>
    </font>
    <font>
      <sz val="10"/>
      <color theme="1"/>
      <name val="Arial"/>
      <family val="2"/>
    </font>
    <font>
      <sz val="12"/>
      <color theme="1"/>
      <name val="Times New Roman"/>
      <family val="1"/>
    </font>
    <font>
      <sz val="9"/>
      <color theme="1"/>
      <name val="Arial Narrow"/>
      <family val="2"/>
    </font>
    <font>
      <b/>
      <sz val="11"/>
      <color rgb="FF50236E"/>
      <name val="Wingdings 3"/>
      <family val="1"/>
      <charset val="2"/>
    </font>
    <font>
      <u/>
      <sz val="12"/>
      <color theme="10"/>
      <name val="Times New Roman"/>
      <family val="1"/>
    </font>
    <font>
      <sz val="12"/>
      <color theme="10"/>
      <name val="Times New Roman"/>
      <family val="1"/>
    </font>
    <font>
      <b/>
      <sz val="12"/>
      <color theme="10"/>
      <name val="Times New Roman"/>
      <family val="1"/>
    </font>
    <font>
      <b/>
      <sz val="11"/>
      <color rgb="FF004623"/>
      <name val="Arial Narrow"/>
      <family val="2"/>
    </font>
    <font>
      <b/>
      <sz val="11"/>
      <color rgb="FF7030A0"/>
      <name val="Arial Narrow"/>
      <family val="2"/>
    </font>
    <font>
      <b/>
      <sz val="9"/>
      <color indexed="81"/>
      <name val="Tahoma"/>
      <family val="2"/>
    </font>
    <font>
      <b/>
      <sz val="11"/>
      <color indexed="81"/>
      <name val="Tahoma"/>
      <family val="2"/>
    </font>
    <font>
      <i/>
      <sz val="10"/>
      <color theme="1"/>
      <name val="Arial Narrow"/>
      <family val="2"/>
    </font>
    <font>
      <b/>
      <sz val="20"/>
      <color theme="9" tint="-0.499984740745262"/>
      <name val="Tahoma"/>
      <family val="2"/>
    </font>
    <font>
      <b/>
      <sz val="16"/>
      <color rgb="FF00F587"/>
      <name val="Wingdings 3"/>
      <family val="1"/>
      <charset val="2"/>
    </font>
    <font>
      <b/>
      <sz val="16"/>
      <color rgb="FFCC66FF"/>
      <name val="Wingdings 3"/>
      <family val="1"/>
      <charset val="2"/>
    </font>
    <font>
      <sz val="10"/>
      <color theme="5" tint="-0.499984740745262"/>
      <name val="Arial Narrow"/>
      <family val="2"/>
    </font>
    <font>
      <b/>
      <sz val="10"/>
      <color theme="5" tint="-0.499984740745262"/>
      <name val="Arial Narrow"/>
      <family val="2"/>
    </font>
    <font>
      <i/>
      <sz val="12"/>
      <color theme="1"/>
      <name val="Times New Roman"/>
      <family val="1"/>
    </font>
    <font>
      <sz val="9"/>
      <color theme="5" tint="-0.499984740745262"/>
      <name val="Arial Narrow"/>
      <family val="2"/>
    </font>
    <font>
      <b/>
      <sz val="9"/>
      <color theme="5" tint="-0.499984740745262"/>
      <name val="Arial Narrow"/>
      <family val="2"/>
    </font>
    <font>
      <sz val="16"/>
      <color rgb="FF7030A0"/>
      <name val="Tahoma"/>
      <family val="2"/>
    </font>
    <font>
      <b/>
      <sz val="13"/>
      <color theme="1"/>
      <name val="Tahoma"/>
      <family val="2"/>
    </font>
    <font>
      <b/>
      <sz val="12"/>
      <color theme="1"/>
      <name val="Times New Roman"/>
      <family val="1"/>
    </font>
    <font>
      <b/>
      <sz val="11"/>
      <color theme="1"/>
      <name val="Tahoma"/>
      <family val="2"/>
    </font>
    <font>
      <b/>
      <sz val="10"/>
      <color theme="1"/>
      <name val="Tahoma"/>
      <family val="2"/>
    </font>
    <font>
      <sz val="14"/>
      <color rgb="FF006432"/>
      <name val="Arial Black"/>
      <family val="2"/>
    </font>
    <font>
      <sz val="11"/>
      <color theme="1"/>
      <name val="Times New Roman"/>
      <family val="1"/>
    </font>
    <font>
      <sz val="11.5"/>
      <color theme="1"/>
      <name val="Times New Roman"/>
      <family val="1"/>
    </font>
    <font>
      <b/>
      <sz val="12"/>
      <color rgb="FF000000"/>
      <name val="Times New Roman"/>
      <family val="1"/>
    </font>
    <font>
      <sz val="11"/>
      <color rgb="FF004623"/>
      <name val="Times New Roman"/>
      <family val="1"/>
    </font>
    <font>
      <sz val="11"/>
      <color rgb="FF000000"/>
      <name val="Times New Roman"/>
      <family val="1"/>
    </font>
    <font>
      <b/>
      <sz val="11"/>
      <color rgb="FF004623"/>
      <name val="Times New Roman"/>
      <family val="1"/>
    </font>
    <font>
      <b/>
      <i/>
      <sz val="11"/>
      <color rgb="FF004623"/>
      <name val="Times New Roman"/>
      <family val="1"/>
    </font>
    <font>
      <b/>
      <sz val="11"/>
      <color theme="1"/>
      <name val="Times New Roman"/>
      <family val="1"/>
    </font>
    <font>
      <b/>
      <i/>
      <sz val="11"/>
      <color theme="1"/>
      <name val="Times New Roman"/>
      <family val="1"/>
    </font>
    <font>
      <i/>
      <sz val="11"/>
      <color theme="1"/>
      <name val="Times New Roman"/>
      <family val="1"/>
    </font>
    <font>
      <b/>
      <sz val="11"/>
      <color rgb="FFE1FFEB"/>
      <name val="Tahoma"/>
      <family val="2"/>
    </font>
    <font>
      <sz val="11"/>
      <color rgb="FFE1FFEB"/>
      <name val="Tahoma"/>
      <family val="2"/>
    </font>
    <font>
      <b/>
      <sz val="10"/>
      <color rgb="FF00F587"/>
      <name val="Arial Narrow"/>
      <family val="2"/>
    </font>
    <font>
      <sz val="14"/>
      <color rgb="FF00F587"/>
      <name val="Wingdings 3"/>
      <family val="1"/>
      <charset val="2"/>
    </font>
    <font>
      <b/>
      <sz val="22"/>
      <color rgb="FF00501E"/>
      <name val="Tahoma"/>
      <family val="2"/>
    </font>
    <font>
      <b/>
      <sz val="18"/>
      <color rgb="FF5AFFA0"/>
      <name val="Tahoma"/>
      <family val="2"/>
    </font>
    <font>
      <b/>
      <sz val="15"/>
      <color rgb="FF4B1E64"/>
      <name val="Arial Narrow"/>
      <family val="2"/>
    </font>
    <font>
      <b/>
      <sz val="15"/>
      <color theme="9" tint="-0.499984740745262"/>
      <name val="Arial Narrow"/>
      <family val="2"/>
    </font>
    <font>
      <sz val="10.5"/>
      <color theme="1"/>
      <name val="Tahoma"/>
      <family val="2"/>
    </font>
    <font>
      <sz val="10.5"/>
      <color theme="1"/>
      <name val="Arial"/>
      <family val="2"/>
    </font>
    <font>
      <sz val="13"/>
      <color theme="1"/>
      <name val="Arial"/>
      <family val="2"/>
    </font>
    <font>
      <sz val="9"/>
      <color rgb="FFF0CDFF"/>
      <name val="Arial Black"/>
      <family val="2"/>
    </font>
    <font>
      <b/>
      <sz val="9"/>
      <color theme="1"/>
      <name val="Arial"/>
      <family val="2"/>
    </font>
    <font>
      <sz val="9"/>
      <color theme="1"/>
      <name val="Tahoma"/>
      <family val="2"/>
    </font>
    <font>
      <sz val="9"/>
      <color theme="9" tint="-0.499984740745262"/>
      <name val="Arial"/>
      <family val="2"/>
    </font>
    <font>
      <b/>
      <sz val="9"/>
      <color rgb="FFC00000"/>
      <name val="Arial"/>
      <family val="2"/>
    </font>
    <font>
      <sz val="9"/>
      <color rgb="FF870000"/>
      <name val="Arial Narrow"/>
      <family val="2"/>
    </font>
    <font>
      <sz val="9"/>
      <color theme="1"/>
      <name val="Arial"/>
      <family val="2"/>
    </font>
    <font>
      <sz val="9"/>
      <color rgb="FF00501E"/>
      <name val="Arial Narrow"/>
      <family val="2"/>
    </font>
    <font>
      <b/>
      <sz val="9"/>
      <color rgb="FFC00000"/>
      <name val="Tahoma"/>
      <family val="2"/>
    </font>
    <font>
      <b/>
      <sz val="9"/>
      <color rgb="FF00B050"/>
      <name val="Tahoma"/>
      <family val="2"/>
    </font>
    <font>
      <b/>
      <sz val="9"/>
      <color theme="1"/>
      <name val="Arial Narrow"/>
      <family val="2"/>
    </font>
    <font>
      <sz val="9"/>
      <color rgb="FFC00000"/>
      <name val="Arial Narrow"/>
      <family val="2"/>
    </font>
    <font>
      <sz val="9"/>
      <color rgb="FFFF3C3C"/>
      <name val="Webdings"/>
      <family val="1"/>
      <charset val="2"/>
    </font>
    <font>
      <b/>
      <sz val="9"/>
      <color rgb="FF004623"/>
      <name val="Tahoma"/>
      <family val="2"/>
    </font>
    <font>
      <sz val="9"/>
      <color theme="0"/>
      <name val="Wingdings 3"/>
      <family val="1"/>
      <charset val="2"/>
    </font>
    <font>
      <sz val="9"/>
      <color rgb="FF009641"/>
      <name val="Tahoma"/>
      <family val="2"/>
    </font>
    <font>
      <b/>
      <sz val="9"/>
      <color rgb="FF371950"/>
      <name val="Tahoma"/>
      <family val="2"/>
    </font>
    <font>
      <sz val="11.5"/>
      <color theme="1"/>
      <name val="Tahoma"/>
      <family val="2"/>
    </font>
    <font>
      <b/>
      <sz val="11"/>
      <color theme="0"/>
      <name val="Arial"/>
      <family val="2"/>
    </font>
    <font>
      <b/>
      <sz val="11"/>
      <color rgb="FFFFFF00"/>
      <name val="Arial"/>
      <family val="2"/>
    </font>
    <font>
      <sz val="10.5"/>
      <color rgb="FFFF9999"/>
      <name val="Arial"/>
      <family val="2"/>
    </font>
    <font>
      <i/>
      <sz val="10.5"/>
      <color rgb="FFFF9999"/>
      <name val="Arial"/>
      <family val="2"/>
    </font>
    <font>
      <sz val="10.5"/>
      <color rgb="FFFFFF00"/>
      <name val="Arial"/>
      <family val="2"/>
    </font>
    <font>
      <sz val="10.5"/>
      <color rgb="FFFF3C3C"/>
      <name val="Arial"/>
      <family val="2"/>
    </font>
    <font>
      <sz val="8"/>
      <color theme="0"/>
      <name val="Arial"/>
      <family val="2"/>
    </font>
    <font>
      <b/>
      <sz val="10"/>
      <color theme="1"/>
      <name val="Arial"/>
      <family val="2"/>
    </font>
    <font>
      <i/>
      <sz val="10"/>
      <color theme="1"/>
      <name val="Arial"/>
      <family val="2"/>
    </font>
    <font>
      <sz val="11"/>
      <color theme="9" tint="-0.499984740745262"/>
      <name val="Tahoma"/>
      <family val="2"/>
    </font>
    <font>
      <sz val="11"/>
      <color rgb="FF002060"/>
      <name val="Tahoma"/>
      <family val="2"/>
    </font>
    <font>
      <sz val="11"/>
      <color rgb="FF500000"/>
      <name val="Tahoma"/>
      <family val="2"/>
    </font>
    <font>
      <b/>
      <sz val="11.5"/>
      <color theme="1"/>
      <name val="Arial"/>
      <family val="2"/>
    </font>
  </fonts>
  <fills count="45">
    <fill>
      <patternFill patternType="none"/>
    </fill>
    <fill>
      <patternFill patternType="gray125"/>
    </fill>
    <fill>
      <patternFill patternType="solid">
        <fgColor rgb="FFC896FF"/>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E0C1FF"/>
        <bgColor indexed="64"/>
      </patternFill>
    </fill>
    <fill>
      <patternFill patternType="solid">
        <fgColor theme="8" tint="0.79998168889431442"/>
        <bgColor indexed="64"/>
      </patternFill>
    </fill>
    <fill>
      <patternFill patternType="solid">
        <fgColor rgb="FFA0FFC8"/>
        <bgColor indexed="64"/>
      </patternFill>
    </fill>
    <fill>
      <patternFill patternType="solid">
        <fgColor rgb="FFD2FFE6"/>
        <bgColor indexed="64"/>
      </patternFill>
    </fill>
    <fill>
      <patternFill patternType="solid">
        <fgColor theme="9" tint="-0.499984740745262"/>
        <bgColor indexed="64"/>
      </patternFill>
    </fill>
    <fill>
      <patternFill patternType="solid">
        <fgColor rgb="FF7030A0"/>
        <bgColor indexed="64"/>
      </patternFill>
    </fill>
    <fill>
      <patternFill patternType="solid">
        <fgColor rgb="FF64FF96"/>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9999"/>
        <bgColor indexed="64"/>
      </patternFill>
    </fill>
    <fill>
      <patternFill patternType="solid">
        <fgColor rgb="FF00501E"/>
        <bgColor indexed="64"/>
      </patternFill>
    </fill>
    <fill>
      <patternFill patternType="solid">
        <fgColor theme="3" tint="0.79998168889431442"/>
        <bgColor indexed="64"/>
      </patternFill>
    </fill>
    <fill>
      <patternFill patternType="solid">
        <fgColor rgb="FFF0CDFF"/>
        <bgColor indexed="64"/>
      </patternFill>
    </fill>
    <fill>
      <patternFill patternType="solid">
        <fgColor rgb="FF002060"/>
        <bgColor indexed="64"/>
      </patternFill>
    </fill>
    <fill>
      <patternFill patternType="solid">
        <fgColor rgb="FFFABEB4"/>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870000"/>
        <bgColor indexed="64"/>
      </patternFill>
    </fill>
    <fill>
      <patternFill patternType="solid">
        <fgColor rgb="FF0070C0"/>
        <bgColor indexed="64"/>
      </patternFill>
    </fill>
    <fill>
      <patternFill patternType="solid">
        <fgColor rgb="FFF0F5EB"/>
        <bgColor indexed="64"/>
      </patternFill>
    </fill>
    <fill>
      <patternFill patternType="solid">
        <fgColor theme="0" tint="-4.9989318521683403E-2"/>
        <bgColor indexed="64"/>
      </patternFill>
    </fill>
    <fill>
      <patternFill patternType="solid">
        <fgColor rgb="FFD7B9FF"/>
        <bgColor indexed="64"/>
      </patternFill>
    </fill>
    <fill>
      <patternFill patternType="solid">
        <fgColor rgb="FF5AFFA0"/>
        <bgColor indexed="64"/>
      </patternFill>
    </fill>
    <fill>
      <patternFill patternType="solid">
        <fgColor rgb="FFC00000"/>
        <bgColor indexed="64"/>
      </patternFill>
    </fill>
    <fill>
      <patternFill patternType="solid">
        <fgColor rgb="FFFFCCCC"/>
        <bgColor indexed="64"/>
      </patternFill>
    </fill>
    <fill>
      <patternFill patternType="solid">
        <fgColor rgb="FF3C1E5A"/>
        <bgColor indexed="64"/>
      </patternFill>
    </fill>
    <fill>
      <patternFill patternType="solid">
        <fgColor rgb="FFA0FF64"/>
        <bgColor indexed="64"/>
      </patternFill>
    </fill>
    <fill>
      <patternFill patternType="solid">
        <fgColor rgb="FFFFC7CE"/>
      </patternFill>
    </fill>
    <fill>
      <patternFill patternType="solid">
        <fgColor rgb="FFFFD7DC"/>
        <bgColor indexed="64"/>
      </patternFill>
    </fill>
    <fill>
      <patternFill patternType="solid">
        <fgColor rgb="FF5A1E7D"/>
        <bgColor indexed="64"/>
      </patternFill>
    </fill>
    <fill>
      <patternFill patternType="solid">
        <fgColor rgb="FFE1C8FF"/>
        <bgColor indexed="64"/>
      </patternFill>
    </fill>
    <fill>
      <patternFill patternType="solid">
        <fgColor rgb="FFA0FFCD"/>
        <bgColor indexed="64"/>
      </patternFill>
    </fill>
    <fill>
      <patternFill patternType="solid">
        <fgColor rgb="FF009641"/>
        <bgColor indexed="64"/>
      </patternFill>
    </fill>
    <fill>
      <patternFill patternType="solid">
        <fgColor rgb="FF00B050"/>
        <bgColor indexed="64"/>
      </patternFill>
    </fill>
    <fill>
      <patternFill patternType="solid">
        <fgColor rgb="FFEBDCFF"/>
        <bgColor indexed="64"/>
      </patternFill>
    </fill>
    <fill>
      <patternFill patternType="solid">
        <fgColor rgb="FF004623"/>
        <bgColor indexed="64"/>
      </patternFill>
    </fill>
    <fill>
      <patternFill patternType="solid">
        <fgColor rgb="FF64FFA5"/>
        <bgColor indexed="64"/>
      </patternFill>
    </fill>
    <fill>
      <patternFill patternType="solid">
        <fgColor rgb="FFE1FFEB"/>
        <bgColor indexed="64"/>
      </patternFill>
    </fill>
  </fills>
  <borders count="204">
    <border>
      <left/>
      <right/>
      <top/>
      <bottom/>
      <diagonal/>
    </border>
    <border>
      <left/>
      <right/>
      <top/>
      <bottom style="thick">
        <color auto="1"/>
      </bottom>
      <diagonal/>
    </border>
    <border>
      <left/>
      <right style="thick">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theme="0" tint="-0.34998626667073579"/>
      </right>
      <top/>
      <bottom/>
      <diagonal/>
    </border>
    <border>
      <left style="medium">
        <color theme="0" tint="-0.34998626667073579"/>
      </left>
      <right/>
      <top/>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style="medium">
        <color rgb="FF0070C0"/>
      </right>
      <top/>
      <bottom style="medium">
        <color rgb="FF0070C0"/>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style="medium">
        <color rgb="FFC00000"/>
      </right>
      <top/>
      <bottom style="medium">
        <color rgb="FFC00000"/>
      </bottom>
      <diagonal/>
    </border>
    <border>
      <left style="thick">
        <color rgb="FF371950"/>
      </left>
      <right/>
      <top style="thick">
        <color rgb="FF371950"/>
      </top>
      <bottom style="thick">
        <color rgb="FF371950"/>
      </bottom>
      <diagonal/>
    </border>
    <border>
      <left/>
      <right/>
      <top style="thick">
        <color rgb="FF371950"/>
      </top>
      <bottom style="thick">
        <color rgb="FF371950"/>
      </bottom>
      <diagonal/>
    </border>
    <border>
      <left/>
      <right style="thick">
        <color rgb="FF371950"/>
      </right>
      <top style="thick">
        <color rgb="FF371950"/>
      </top>
      <bottom style="thick">
        <color rgb="FF371950"/>
      </bottom>
      <diagonal/>
    </border>
    <border>
      <left style="medium">
        <color theme="8" tint="0.39994506668294322"/>
      </left>
      <right/>
      <top style="medium">
        <color theme="8" tint="0.39994506668294322"/>
      </top>
      <bottom/>
      <diagonal/>
    </border>
    <border>
      <left/>
      <right/>
      <top style="medium">
        <color theme="8" tint="0.39994506668294322"/>
      </top>
      <bottom/>
      <diagonal/>
    </border>
    <border>
      <left style="medium">
        <color theme="8" tint="0.39994506668294322"/>
      </left>
      <right/>
      <top/>
      <bottom/>
      <diagonal/>
    </border>
    <border>
      <left style="medium">
        <color theme="8" tint="0.39994506668294322"/>
      </left>
      <right/>
      <top/>
      <bottom style="medium">
        <color theme="8" tint="0.39994506668294322"/>
      </bottom>
      <diagonal/>
    </border>
    <border>
      <left/>
      <right/>
      <top/>
      <bottom style="medium">
        <color theme="8" tint="0.39994506668294322"/>
      </bottom>
      <diagonal/>
    </border>
    <border>
      <left style="medium">
        <color theme="8" tint="0.39994506668294322"/>
      </left>
      <right style="double">
        <color rgb="FFF0CDFF"/>
      </right>
      <top style="medium">
        <color theme="8" tint="0.39994506668294322"/>
      </top>
      <bottom/>
      <diagonal/>
    </border>
    <border>
      <left style="double">
        <color rgb="FFF0CDFF"/>
      </left>
      <right style="double">
        <color rgb="FFF0CDFF"/>
      </right>
      <top style="medium">
        <color theme="8" tint="0.39994506668294322"/>
      </top>
      <bottom/>
      <diagonal/>
    </border>
    <border>
      <left style="medium">
        <color theme="8" tint="0.39994506668294322"/>
      </left>
      <right style="double">
        <color rgb="FFF0CDFF"/>
      </right>
      <top/>
      <bottom/>
      <diagonal/>
    </border>
    <border>
      <left style="double">
        <color rgb="FFF0CDFF"/>
      </left>
      <right style="double">
        <color rgb="FFF0CDFF"/>
      </right>
      <top/>
      <bottom/>
      <diagonal/>
    </border>
    <border>
      <left style="medium">
        <color theme="8" tint="0.39994506668294322"/>
      </left>
      <right style="double">
        <color rgb="FFF0CDFF"/>
      </right>
      <top/>
      <bottom style="medium">
        <color theme="8" tint="0.39994506668294322"/>
      </bottom>
      <diagonal/>
    </border>
    <border>
      <left style="double">
        <color rgb="FFF0CDFF"/>
      </left>
      <right style="double">
        <color rgb="FFF0CDFF"/>
      </right>
      <top/>
      <bottom style="medium">
        <color theme="8" tint="0.39994506668294322"/>
      </bottom>
      <diagonal/>
    </border>
    <border>
      <left style="double">
        <color rgb="FFF0CDFF"/>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ck">
        <color rgb="FFD2FFE6"/>
      </left>
      <right/>
      <top style="thick">
        <color rgb="FFD2FFE6"/>
      </top>
      <bottom/>
      <diagonal/>
    </border>
    <border>
      <left/>
      <right/>
      <top style="thick">
        <color rgb="FFD2FFE6"/>
      </top>
      <bottom/>
      <diagonal/>
    </border>
    <border>
      <left/>
      <right style="thick">
        <color rgb="FFD2FFE6"/>
      </right>
      <top style="thick">
        <color rgb="FFD2FFE6"/>
      </top>
      <bottom/>
      <diagonal/>
    </border>
    <border>
      <left style="thick">
        <color rgb="FFD2FFE6"/>
      </left>
      <right/>
      <top/>
      <bottom style="thick">
        <color rgb="FFD2FFE6"/>
      </bottom>
      <diagonal/>
    </border>
    <border>
      <left/>
      <right/>
      <top/>
      <bottom style="thick">
        <color rgb="FFD2FFE6"/>
      </bottom>
      <diagonal/>
    </border>
    <border>
      <left/>
      <right style="thick">
        <color rgb="FFD2FFE6"/>
      </right>
      <top/>
      <bottom style="thick">
        <color rgb="FFD2FFE6"/>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style="medium">
        <color theme="0" tint="-0.34998626667073579"/>
      </top>
      <bottom/>
      <diagonal/>
    </border>
    <border>
      <left style="thick">
        <color indexed="64"/>
      </left>
      <right/>
      <top style="thick">
        <color indexed="64"/>
      </top>
      <bottom/>
      <diagonal/>
    </border>
    <border>
      <left/>
      <right/>
      <top style="thick">
        <color indexed="64"/>
      </top>
      <bottom/>
      <diagonal/>
    </border>
    <border>
      <left/>
      <right style="medium">
        <color theme="0" tint="-0.34998626667073579"/>
      </right>
      <top style="thick">
        <color indexed="64"/>
      </top>
      <bottom/>
      <diagonal/>
    </border>
    <border>
      <left style="medium">
        <color theme="0" tint="-0.34998626667073579"/>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medium">
        <color theme="0" tint="-0.34998626667073579"/>
      </bottom>
      <diagonal/>
    </border>
    <border>
      <left/>
      <right style="thick">
        <color indexed="64"/>
      </right>
      <top/>
      <bottom style="medium">
        <color theme="0" tint="-0.34998626667073579"/>
      </bottom>
      <diagonal/>
    </border>
    <border>
      <left style="thick">
        <color indexed="64"/>
      </left>
      <right/>
      <top style="medium">
        <color theme="0" tint="-0.34998626667073579"/>
      </top>
      <bottom/>
      <diagonal/>
    </border>
    <border>
      <left/>
      <right style="thick">
        <color indexed="64"/>
      </right>
      <top style="medium">
        <color theme="0" tint="-0.34998626667073579"/>
      </top>
      <bottom/>
      <diagonal/>
    </border>
    <border>
      <left style="thick">
        <color indexed="64"/>
      </left>
      <right/>
      <top/>
      <bottom style="thick">
        <color indexed="64"/>
      </bottom>
      <diagonal/>
    </border>
    <border>
      <left/>
      <right style="medium">
        <color theme="0" tint="-0.34998626667073579"/>
      </right>
      <top/>
      <bottom style="thick">
        <color indexed="64"/>
      </bottom>
      <diagonal/>
    </border>
    <border>
      <left style="medium">
        <color theme="0" tint="-0.34998626667073579"/>
      </left>
      <right/>
      <top/>
      <bottom style="thick">
        <color indexed="64"/>
      </bottom>
      <diagonal/>
    </border>
    <border>
      <left/>
      <right style="thick">
        <color indexed="64"/>
      </right>
      <top/>
      <bottom style="thick">
        <color indexed="64"/>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double">
        <color rgb="FFF0CDFF"/>
      </right>
      <top style="medium">
        <color theme="8" tint="0.39994506668294322"/>
      </top>
      <bottom/>
      <diagonal/>
    </border>
    <border>
      <left/>
      <right style="double">
        <color rgb="FFF0CDFF"/>
      </right>
      <top/>
      <bottom/>
      <diagonal/>
    </border>
    <border>
      <left/>
      <right style="double">
        <color rgb="FFF0CDFF"/>
      </right>
      <top/>
      <bottom style="medium">
        <color theme="8" tint="0.39994506668294322"/>
      </bottom>
      <diagonal/>
    </border>
    <border>
      <left style="thick">
        <color rgb="FFF0CDFF"/>
      </left>
      <right/>
      <top style="thick">
        <color rgb="FFF0CDFF"/>
      </top>
      <bottom/>
      <diagonal/>
    </border>
    <border>
      <left/>
      <right/>
      <top style="thick">
        <color rgb="FFF0CDFF"/>
      </top>
      <bottom/>
      <diagonal/>
    </border>
    <border>
      <left/>
      <right style="thick">
        <color rgb="FFF0CDFF"/>
      </right>
      <top style="thick">
        <color rgb="FFF0CDFF"/>
      </top>
      <bottom/>
      <diagonal/>
    </border>
    <border>
      <left style="thick">
        <color rgb="FFF0CDFF"/>
      </left>
      <right/>
      <top/>
      <bottom style="thick">
        <color rgb="FFF0CDFF"/>
      </bottom>
      <diagonal/>
    </border>
    <border>
      <left/>
      <right/>
      <top/>
      <bottom style="thick">
        <color rgb="FFF0CDFF"/>
      </bottom>
      <diagonal/>
    </border>
    <border>
      <left/>
      <right style="thick">
        <color rgb="FFF0CDFF"/>
      </right>
      <top/>
      <bottom style="thick">
        <color rgb="FFF0CDFF"/>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right style="double">
        <color rgb="FFC00000"/>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style="double">
        <color rgb="FF00B0F0"/>
      </left>
      <right/>
      <top style="double">
        <color rgb="FF00B0F0"/>
      </top>
      <bottom/>
      <diagonal/>
    </border>
    <border>
      <left/>
      <right/>
      <top style="double">
        <color rgb="FF00B0F0"/>
      </top>
      <bottom/>
      <diagonal/>
    </border>
    <border>
      <left/>
      <right style="double">
        <color rgb="FF00B0F0"/>
      </right>
      <top style="double">
        <color rgb="FF00B0F0"/>
      </top>
      <bottom/>
      <diagonal/>
    </border>
    <border>
      <left style="double">
        <color rgb="FF00B0F0"/>
      </left>
      <right/>
      <top/>
      <bottom/>
      <diagonal/>
    </border>
    <border>
      <left/>
      <right style="double">
        <color rgb="FF00B0F0"/>
      </right>
      <top/>
      <bottom/>
      <diagonal/>
    </border>
    <border>
      <left style="double">
        <color rgb="FF00B0F0"/>
      </left>
      <right/>
      <top/>
      <bottom style="double">
        <color rgb="FF00B0F0"/>
      </bottom>
      <diagonal/>
    </border>
    <border>
      <left/>
      <right/>
      <top/>
      <bottom style="double">
        <color rgb="FF00B0F0"/>
      </bottom>
      <diagonal/>
    </border>
    <border>
      <left/>
      <right style="double">
        <color rgb="FF00B0F0"/>
      </right>
      <top/>
      <bottom style="double">
        <color rgb="FF00B0F0"/>
      </bottom>
      <diagonal/>
    </border>
    <border>
      <left/>
      <right style="double">
        <color indexed="64"/>
      </right>
      <top style="thin">
        <color indexed="64"/>
      </top>
      <bottom style="thin">
        <color indexed="64"/>
      </bottom>
      <diagonal/>
    </border>
    <border>
      <left style="double">
        <color rgb="FFF0CDFF"/>
      </left>
      <right style="double">
        <color rgb="FFF0CDFF"/>
      </right>
      <top style="medium">
        <color rgb="FFFF0000"/>
      </top>
      <bottom/>
      <diagonal/>
    </border>
    <border>
      <left style="double">
        <color rgb="FFF0CDFF"/>
      </left>
      <right style="medium">
        <color rgb="FFFF0000"/>
      </right>
      <top style="medium">
        <color rgb="FFFF0000"/>
      </top>
      <bottom/>
      <diagonal/>
    </border>
    <border>
      <left style="double">
        <color rgb="FFF0CDFF"/>
      </left>
      <right style="medium">
        <color rgb="FFFF0000"/>
      </right>
      <top/>
      <bottom/>
      <diagonal/>
    </border>
    <border>
      <left style="double">
        <color rgb="FFF0CDFF"/>
      </left>
      <right style="double">
        <color rgb="FFF0CDFF"/>
      </right>
      <top/>
      <bottom style="medium">
        <color rgb="FFFF0000"/>
      </bottom>
      <diagonal/>
    </border>
    <border>
      <left style="double">
        <color rgb="FFF0CDFF"/>
      </left>
      <right style="medium">
        <color rgb="FFFF0000"/>
      </right>
      <top/>
      <bottom style="medium">
        <color rgb="FFFF0000"/>
      </bottom>
      <diagonal/>
    </border>
    <border>
      <left style="double">
        <color rgb="FFF0CDFF"/>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double">
        <color rgb="FFF0CDFF"/>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ck">
        <color rgb="FFF5D2FF"/>
      </left>
      <right/>
      <top style="thick">
        <color rgb="FFF5D2FF"/>
      </top>
      <bottom/>
      <diagonal/>
    </border>
    <border>
      <left/>
      <right/>
      <top style="thick">
        <color rgb="FFF5D2FF"/>
      </top>
      <bottom/>
      <diagonal/>
    </border>
    <border>
      <left/>
      <right style="thick">
        <color rgb="FFF5D2FF"/>
      </right>
      <top style="thick">
        <color rgb="FFF5D2FF"/>
      </top>
      <bottom/>
      <diagonal/>
    </border>
    <border>
      <left style="thick">
        <color rgb="FFF5D2FF"/>
      </left>
      <right/>
      <top/>
      <bottom/>
      <diagonal/>
    </border>
    <border>
      <left/>
      <right style="thick">
        <color rgb="FFF5D2FF"/>
      </right>
      <top/>
      <bottom/>
      <diagonal/>
    </border>
    <border>
      <left style="thick">
        <color rgb="FFF5D2FF"/>
      </left>
      <right/>
      <top/>
      <bottom style="thick">
        <color rgb="FFF5D2FF"/>
      </bottom>
      <diagonal/>
    </border>
    <border>
      <left/>
      <right/>
      <top/>
      <bottom style="thick">
        <color rgb="FFF5D2FF"/>
      </bottom>
      <diagonal/>
    </border>
    <border>
      <left/>
      <right style="thick">
        <color rgb="FFF5D2FF"/>
      </right>
      <top/>
      <bottom style="thick">
        <color rgb="FFF5D2FF"/>
      </bottom>
      <diagonal/>
    </border>
    <border>
      <left style="medium">
        <color theme="8" tint="0.39994506668294322"/>
      </left>
      <right style="double">
        <color rgb="FFF0CDFF"/>
      </right>
      <top/>
      <bottom style="medium">
        <color theme="8" tint="0.39991454817346722"/>
      </bottom>
      <diagonal/>
    </border>
    <border>
      <left style="double">
        <color rgb="FFF0CDFF"/>
      </left>
      <right style="double">
        <color rgb="FFF0CDFF"/>
      </right>
      <top/>
      <bottom style="medium">
        <color theme="8" tint="0.39991454817346722"/>
      </bottom>
      <diagonal/>
    </border>
    <border>
      <left style="dashed">
        <color rgb="FFEBDCFF"/>
      </left>
      <right/>
      <top style="dashed">
        <color rgb="FFEBDCFF"/>
      </top>
      <bottom/>
      <diagonal/>
    </border>
    <border>
      <left/>
      <right/>
      <top style="dashed">
        <color rgb="FFEBDCFF"/>
      </top>
      <bottom/>
      <diagonal/>
    </border>
    <border>
      <left/>
      <right style="dashed">
        <color rgb="FFEBDCFF"/>
      </right>
      <top style="dashed">
        <color rgb="FFEBDCFF"/>
      </top>
      <bottom/>
      <diagonal/>
    </border>
    <border>
      <left style="dashed">
        <color rgb="FFEBDCFF"/>
      </left>
      <right/>
      <top/>
      <bottom/>
      <diagonal/>
    </border>
    <border>
      <left/>
      <right style="dashed">
        <color rgb="FFEBDCFF"/>
      </right>
      <top/>
      <bottom/>
      <diagonal/>
    </border>
    <border>
      <left style="dashed">
        <color rgb="FFEBDCFF"/>
      </left>
      <right/>
      <top/>
      <bottom style="dashed">
        <color rgb="FFEBDCFF"/>
      </bottom>
      <diagonal/>
    </border>
    <border>
      <left/>
      <right/>
      <top/>
      <bottom style="dashed">
        <color rgb="FFEBDCFF"/>
      </bottom>
      <diagonal/>
    </border>
    <border>
      <left/>
      <right style="dashed">
        <color rgb="FFEBDCFF"/>
      </right>
      <top/>
      <bottom style="dashed">
        <color rgb="FFEBDCFF"/>
      </bottom>
      <diagonal/>
    </border>
    <border>
      <left style="dashed">
        <color rgb="FFEBDCFF"/>
      </left>
      <right/>
      <top style="dashed">
        <color rgb="FFEBDCFF"/>
      </top>
      <bottom style="dashed">
        <color rgb="FFEBDCFF"/>
      </bottom>
      <diagonal/>
    </border>
    <border>
      <left/>
      <right/>
      <top style="dashed">
        <color rgb="FFEBDCFF"/>
      </top>
      <bottom style="dashed">
        <color rgb="FFEBDCFF"/>
      </bottom>
      <diagonal/>
    </border>
    <border>
      <left/>
      <right/>
      <top/>
      <bottom style="dashed">
        <color rgb="FFE1C8FF"/>
      </bottom>
      <diagonal/>
    </border>
    <border>
      <left style="thick">
        <color rgb="FF5AFFA0"/>
      </left>
      <right/>
      <top style="thick">
        <color rgb="FF5AFFA0"/>
      </top>
      <bottom style="thick">
        <color rgb="FF5AFFA0"/>
      </bottom>
      <diagonal/>
    </border>
    <border>
      <left/>
      <right/>
      <top style="thick">
        <color rgb="FF5AFFA0"/>
      </top>
      <bottom style="thick">
        <color rgb="FF5AFFA0"/>
      </bottom>
      <diagonal/>
    </border>
    <border>
      <left/>
      <right style="thick">
        <color rgb="FF5AFFA0"/>
      </right>
      <top style="thick">
        <color rgb="FF5AFFA0"/>
      </top>
      <bottom style="thick">
        <color rgb="FF5AFFA0"/>
      </bottom>
      <diagonal/>
    </border>
    <border>
      <left style="medium">
        <color indexed="64"/>
      </left>
      <right style="medium">
        <color indexed="64"/>
      </right>
      <top style="medium">
        <color indexed="64"/>
      </top>
      <bottom style="medium">
        <color indexed="64"/>
      </bottom>
      <diagonal/>
    </border>
    <border>
      <left style="thick">
        <color rgb="FFCC99FF"/>
      </left>
      <right/>
      <top style="thick">
        <color rgb="FFCC99FF"/>
      </top>
      <bottom/>
      <diagonal/>
    </border>
    <border>
      <left/>
      <right/>
      <top style="thick">
        <color rgb="FFCC99FF"/>
      </top>
      <bottom/>
      <diagonal/>
    </border>
    <border>
      <left/>
      <right style="thick">
        <color rgb="FFCC99FF"/>
      </right>
      <top style="thick">
        <color rgb="FFCC99FF"/>
      </top>
      <bottom/>
      <diagonal/>
    </border>
    <border>
      <left style="thick">
        <color rgb="FFCC99FF"/>
      </left>
      <right/>
      <top/>
      <bottom style="thick">
        <color rgb="FFCC99FF"/>
      </bottom>
      <diagonal/>
    </border>
    <border>
      <left/>
      <right/>
      <top/>
      <bottom style="thick">
        <color rgb="FFCC99FF"/>
      </bottom>
      <diagonal/>
    </border>
    <border>
      <left/>
      <right style="thick">
        <color rgb="FFCC99FF"/>
      </right>
      <top/>
      <bottom style="thick">
        <color rgb="FFCC99FF"/>
      </bottom>
      <diagonal/>
    </border>
    <border>
      <left style="double">
        <color rgb="FFCC66FF"/>
      </left>
      <right style="medium">
        <color indexed="64"/>
      </right>
      <top style="medium">
        <color indexed="64"/>
      </top>
      <bottom style="medium">
        <color indexed="64"/>
      </bottom>
      <diagonal/>
    </border>
    <border>
      <left/>
      <right style="thin">
        <color rgb="FF00B050"/>
      </right>
      <top/>
      <bottom/>
      <diagonal/>
    </border>
    <border>
      <left style="thin">
        <color rgb="FF00B050"/>
      </left>
      <right/>
      <top/>
      <bottom/>
      <diagonal/>
    </border>
    <border>
      <left/>
      <right style="thin">
        <color rgb="FFCC66FF"/>
      </right>
      <top/>
      <bottom/>
      <diagonal/>
    </border>
    <border>
      <left style="thin">
        <color rgb="FFCC66FF"/>
      </left>
      <right/>
      <top/>
      <bottom/>
      <diagonal/>
    </border>
    <border>
      <left style="thin">
        <color rgb="FF64FFA5"/>
      </left>
      <right/>
      <top style="thin">
        <color rgb="FF64FFA5"/>
      </top>
      <bottom/>
      <diagonal/>
    </border>
    <border>
      <left/>
      <right/>
      <top style="thin">
        <color rgb="FF64FFA5"/>
      </top>
      <bottom/>
      <diagonal/>
    </border>
    <border>
      <left/>
      <right style="thin">
        <color rgb="FF64FFA5"/>
      </right>
      <top style="thin">
        <color rgb="FF64FFA5"/>
      </top>
      <bottom/>
      <diagonal/>
    </border>
    <border>
      <left style="thin">
        <color rgb="FF64FFA5"/>
      </left>
      <right/>
      <top/>
      <bottom/>
      <diagonal/>
    </border>
    <border>
      <left/>
      <right style="thin">
        <color rgb="FF64FFA5"/>
      </right>
      <top/>
      <bottom/>
      <diagonal/>
    </border>
    <border>
      <left style="thin">
        <color rgb="FF64FFA5"/>
      </left>
      <right/>
      <top/>
      <bottom style="thin">
        <color rgb="FF64FFA5"/>
      </bottom>
      <diagonal/>
    </border>
    <border>
      <left/>
      <right/>
      <top/>
      <bottom style="thin">
        <color rgb="FF64FFA5"/>
      </bottom>
      <diagonal/>
    </border>
    <border>
      <left/>
      <right style="thin">
        <color rgb="FF64FFA5"/>
      </right>
      <top/>
      <bottom style="thin">
        <color rgb="FF64FFA5"/>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CC99FF"/>
      </left>
      <right/>
      <top/>
      <bottom/>
      <diagonal/>
    </border>
    <border>
      <left/>
      <right style="thin">
        <color rgb="FFCC99FF"/>
      </right>
      <top/>
      <bottom/>
      <diagonal/>
    </border>
    <border>
      <left style="thin">
        <color rgb="FFCC66FF"/>
      </left>
      <right/>
      <top style="thin">
        <color rgb="FFCC66FF"/>
      </top>
      <bottom/>
      <diagonal/>
    </border>
    <border>
      <left/>
      <right/>
      <top style="thin">
        <color rgb="FFCC66FF"/>
      </top>
      <bottom/>
      <diagonal/>
    </border>
    <border>
      <left/>
      <right style="thin">
        <color rgb="FFCC66FF"/>
      </right>
      <top style="thin">
        <color rgb="FFCC66FF"/>
      </top>
      <bottom/>
      <diagonal/>
    </border>
    <border>
      <left style="thin">
        <color rgb="FFCC66FF"/>
      </left>
      <right/>
      <top/>
      <bottom style="thin">
        <color rgb="FFCC66FF"/>
      </bottom>
      <diagonal/>
    </border>
    <border>
      <left/>
      <right/>
      <top/>
      <bottom style="thin">
        <color rgb="FFCC66FF"/>
      </bottom>
      <diagonal/>
    </border>
    <border>
      <left/>
      <right style="thin">
        <color rgb="FFCC66FF"/>
      </right>
      <top/>
      <bottom style="thin">
        <color rgb="FFCC66FF"/>
      </bottom>
      <diagonal/>
    </border>
    <border>
      <left/>
      <right style="thin">
        <color rgb="FFCC99FF"/>
      </right>
      <top/>
      <bottom style="thin">
        <color rgb="FFCC66FF"/>
      </bottom>
      <diagonal/>
    </border>
    <border>
      <left style="thin">
        <color rgb="FFCC99FF"/>
      </left>
      <right/>
      <top/>
      <bottom style="thin">
        <color rgb="FFCC66FF"/>
      </bottom>
      <diagonal/>
    </border>
    <border>
      <left/>
      <right style="thin">
        <color indexed="64"/>
      </right>
      <top style="thin">
        <color rgb="FF00B050"/>
      </top>
      <bottom/>
      <diagonal/>
    </border>
    <border>
      <left style="thick">
        <color rgb="FF00F587"/>
      </left>
      <right/>
      <top style="thick">
        <color rgb="FF00F587"/>
      </top>
      <bottom/>
      <diagonal/>
    </border>
    <border>
      <left/>
      <right/>
      <top style="thick">
        <color rgb="FF00F587"/>
      </top>
      <bottom/>
      <diagonal/>
    </border>
    <border>
      <left/>
      <right style="thick">
        <color rgb="FF00F587"/>
      </right>
      <top style="thick">
        <color rgb="FF00F587"/>
      </top>
      <bottom/>
      <diagonal/>
    </border>
    <border>
      <left style="thick">
        <color rgb="FF00F587"/>
      </left>
      <right/>
      <top/>
      <bottom/>
      <diagonal/>
    </border>
    <border>
      <left/>
      <right style="thick">
        <color rgb="FF00F587"/>
      </right>
      <top/>
      <bottom/>
      <diagonal/>
    </border>
    <border>
      <left style="thick">
        <color rgb="FF00F587"/>
      </left>
      <right/>
      <top/>
      <bottom style="thick">
        <color rgb="FF00F587"/>
      </bottom>
      <diagonal/>
    </border>
    <border>
      <left/>
      <right/>
      <top/>
      <bottom style="thick">
        <color rgb="FF00F587"/>
      </bottom>
      <diagonal/>
    </border>
    <border>
      <left/>
      <right style="thick">
        <color rgb="FF00F587"/>
      </right>
      <top/>
      <bottom style="thick">
        <color rgb="FF00F587"/>
      </bottom>
      <diagonal/>
    </border>
  </borders>
  <cellStyleXfs count="5">
    <xf numFmtId="0" fontId="0" fillId="0" borderId="0"/>
    <xf numFmtId="9" fontId="1" fillId="0" borderId="0" applyFont="0" applyFill="0" applyBorder="0" applyAlignment="0" applyProtection="0"/>
    <xf numFmtId="0" fontId="2" fillId="0" borderId="0"/>
    <xf numFmtId="0" fontId="99" fillId="34" borderId="0" applyNumberFormat="0" applyBorder="0" applyAlignment="0" applyProtection="0"/>
    <xf numFmtId="0" fontId="154" fillId="0" borderId="0" applyNumberFormat="0" applyFill="0" applyBorder="0" applyAlignment="0" applyProtection="0"/>
  </cellStyleXfs>
  <cellXfs count="916">
    <xf numFmtId="0" fontId="0" fillId="0" borderId="0" xfId="0"/>
    <xf numFmtId="0" fontId="9" fillId="4" borderId="0" xfId="0" applyFont="1" applyFill="1" applyBorder="1"/>
    <xf numFmtId="0" fontId="9" fillId="4" borderId="0" xfId="0" applyFont="1" applyFill="1"/>
    <xf numFmtId="0" fontId="9" fillId="7" borderId="0" xfId="0" applyFont="1" applyFill="1" applyBorder="1"/>
    <xf numFmtId="0" fontId="9" fillId="4" borderId="19" xfId="0" applyFont="1" applyFill="1" applyBorder="1"/>
    <xf numFmtId="0" fontId="9" fillId="4" borderId="20" xfId="0" applyFont="1" applyFill="1" applyBorder="1"/>
    <xf numFmtId="0" fontId="9" fillId="4" borderId="21" xfId="0" applyFont="1" applyFill="1" applyBorder="1"/>
    <xf numFmtId="0" fontId="9" fillId="9" borderId="0" xfId="0" applyFont="1" applyFill="1"/>
    <xf numFmtId="0" fontId="9" fillId="7" borderId="0" xfId="0" applyFont="1" applyFill="1" applyBorder="1" applyAlignment="1">
      <alignment vertical="center" wrapText="1"/>
    </xf>
    <xf numFmtId="0" fontId="9" fillId="14" borderId="0" xfId="0" applyFont="1" applyFill="1" applyBorder="1"/>
    <xf numFmtId="0" fontId="9" fillId="14" borderId="33" xfId="0" applyFont="1" applyFill="1" applyBorder="1"/>
    <xf numFmtId="0" fontId="9" fillId="14" borderId="34" xfId="0" applyFont="1" applyFill="1" applyBorder="1"/>
    <xf numFmtId="0" fontId="25" fillId="14" borderId="0" xfId="0" applyFont="1" applyFill="1" applyBorder="1" applyAlignment="1">
      <alignment vertical="center"/>
    </xf>
    <xf numFmtId="0" fontId="25" fillId="14" borderId="33" xfId="0" applyFont="1" applyFill="1" applyBorder="1" applyAlignment="1">
      <alignment vertical="center"/>
    </xf>
    <xf numFmtId="0" fontId="24" fillId="14" borderId="0" xfId="0" applyFont="1" applyFill="1" applyBorder="1"/>
    <xf numFmtId="0" fontId="23" fillId="14" borderId="33" xfId="0" applyFont="1" applyFill="1" applyBorder="1" applyAlignment="1">
      <alignment vertical="center"/>
    </xf>
    <xf numFmtId="0" fontId="9" fillId="4" borderId="25" xfId="0" applyFont="1" applyFill="1" applyBorder="1" applyAlignment="1">
      <alignment horizontal="center" vertical="center"/>
    </xf>
    <xf numFmtId="9" fontId="16" fillId="4" borderId="0" xfId="1" applyFont="1" applyFill="1"/>
    <xf numFmtId="0" fontId="25" fillId="16" borderId="0" xfId="0" applyFont="1" applyFill="1" applyBorder="1" applyAlignment="1">
      <alignment vertical="center"/>
    </xf>
    <xf numFmtId="0" fontId="25" fillId="16" borderId="33" xfId="0" applyFont="1" applyFill="1" applyBorder="1" applyAlignment="1">
      <alignment vertical="center"/>
    </xf>
    <xf numFmtId="0" fontId="9" fillId="16" borderId="0" xfId="0" applyFont="1" applyFill="1" applyBorder="1"/>
    <xf numFmtId="0" fontId="9" fillId="16" borderId="33" xfId="0" applyFont="1" applyFill="1" applyBorder="1"/>
    <xf numFmtId="0" fontId="9" fillId="16" borderId="34" xfId="0" applyFont="1" applyFill="1" applyBorder="1"/>
    <xf numFmtId="0" fontId="23" fillId="16" borderId="0" xfId="0" applyFont="1" applyFill="1" applyBorder="1" applyAlignment="1">
      <alignment vertical="center"/>
    </xf>
    <xf numFmtId="0" fontId="23" fillId="16" borderId="33" xfId="0" applyFont="1" applyFill="1" applyBorder="1" applyAlignment="1">
      <alignment vertical="center"/>
    </xf>
    <xf numFmtId="0" fontId="9" fillId="9" borderId="0" xfId="0" applyFont="1" applyFill="1" applyBorder="1"/>
    <xf numFmtId="0" fontId="9" fillId="9" borderId="0" xfId="0" applyFont="1" applyFill="1" applyBorder="1" applyAlignment="1">
      <alignment horizontal="center" vertical="center" wrapText="1"/>
    </xf>
    <xf numFmtId="0" fontId="9" fillId="19" borderId="0" xfId="0" applyFont="1" applyFill="1"/>
    <xf numFmtId="0" fontId="9" fillId="22" borderId="0" xfId="0" applyFont="1" applyFill="1" applyBorder="1"/>
    <xf numFmtId="0" fontId="9" fillId="3" borderId="0" xfId="0" applyFont="1" applyFill="1" applyBorder="1"/>
    <xf numFmtId="0" fontId="9" fillId="19" borderId="0" xfId="0" applyFont="1" applyFill="1" applyBorder="1"/>
    <xf numFmtId="0" fontId="9" fillId="26" borderId="0" xfId="0" applyFont="1" applyFill="1" applyBorder="1"/>
    <xf numFmtId="0" fontId="9" fillId="3" borderId="0" xfId="0" applyFont="1" applyFill="1" applyBorder="1" applyAlignment="1">
      <alignment vertical="center"/>
    </xf>
    <xf numFmtId="0" fontId="9" fillId="5" borderId="0" xfId="0" applyFont="1" applyFill="1" applyBorder="1" applyAlignment="1">
      <alignment vertical="center"/>
    </xf>
    <xf numFmtId="0" fontId="9" fillId="4" borderId="14" xfId="0" applyFont="1" applyFill="1" applyBorder="1"/>
    <xf numFmtId="0" fontId="9" fillId="4" borderId="15" xfId="0" applyFont="1" applyFill="1" applyBorder="1"/>
    <xf numFmtId="0" fontId="9" fillId="4" borderId="16" xfId="0" applyFont="1" applyFill="1" applyBorder="1"/>
    <xf numFmtId="0" fontId="9" fillId="7" borderId="51" xfId="0" applyFont="1" applyFill="1" applyBorder="1" applyAlignment="1">
      <alignment vertical="center" wrapText="1"/>
    </xf>
    <xf numFmtId="0" fontId="9" fillId="7" borderId="52" xfId="0" applyFont="1" applyFill="1" applyBorder="1" applyAlignment="1">
      <alignment vertical="center" wrapText="1"/>
    </xf>
    <xf numFmtId="0" fontId="16" fillId="4" borderId="0" xfId="0" applyFont="1" applyFill="1"/>
    <xf numFmtId="164" fontId="38" fillId="6" borderId="0" xfId="2" applyNumberFormat="1" applyFont="1" applyFill="1" applyAlignment="1">
      <alignment horizontal="center" vertical="center"/>
    </xf>
    <xf numFmtId="164" fontId="37" fillId="6" borderId="0" xfId="2" applyNumberFormat="1" applyFont="1" applyFill="1" applyAlignment="1">
      <alignment horizontal="center" vertical="center"/>
    </xf>
    <xf numFmtId="0" fontId="16" fillId="19" borderId="0" xfId="0" applyFont="1" applyFill="1" applyBorder="1"/>
    <xf numFmtId="0" fontId="42" fillId="9" borderId="0" xfId="0" applyFont="1" applyFill="1" applyBorder="1"/>
    <xf numFmtId="0" fontId="45" fillId="8" borderId="0" xfId="0" applyFont="1" applyFill="1" applyBorder="1"/>
    <xf numFmtId="0" fontId="46" fillId="8" borderId="0" xfId="0" applyFont="1" applyFill="1" applyBorder="1"/>
    <xf numFmtId="0" fontId="45" fillId="8" borderId="0" xfId="0" applyFont="1" applyFill="1" applyBorder="1" applyAlignment="1">
      <alignment horizontal="right"/>
    </xf>
    <xf numFmtId="0" fontId="46" fillId="4" borderId="0" xfId="0" applyFont="1" applyFill="1"/>
    <xf numFmtId="0" fontId="9" fillId="4" borderId="0" xfId="0" applyFont="1" applyFill="1" applyAlignment="1">
      <alignment wrapText="1"/>
    </xf>
    <xf numFmtId="0" fontId="9" fillId="4" borderId="0" xfId="0" quotePrefix="1" applyFont="1" applyFill="1"/>
    <xf numFmtId="0" fontId="14" fillId="4" borderId="0" xfId="0" applyFont="1" applyFill="1" applyAlignment="1">
      <alignment horizontal="right"/>
    </xf>
    <xf numFmtId="0" fontId="49" fillId="4" borderId="0" xfId="0" applyFont="1" applyFill="1"/>
    <xf numFmtId="0" fontId="14" fillId="4" borderId="0" xfId="0" applyFont="1" applyFill="1" applyAlignment="1">
      <alignment horizontal="right" indent="1"/>
    </xf>
    <xf numFmtId="0" fontId="16" fillId="14" borderId="70" xfId="0" applyFont="1" applyFill="1" applyBorder="1" applyAlignment="1">
      <alignment horizontal="center" vertical="center"/>
    </xf>
    <xf numFmtId="0" fontId="16" fillId="14" borderId="71" xfId="0" applyFont="1" applyFill="1" applyBorder="1"/>
    <xf numFmtId="0" fontId="16" fillId="14" borderId="72" xfId="0" applyFont="1" applyFill="1" applyBorder="1"/>
    <xf numFmtId="0" fontId="16" fillId="16" borderId="70" xfId="0" applyFont="1" applyFill="1" applyBorder="1" applyAlignment="1">
      <alignment horizontal="center" vertical="center"/>
    </xf>
    <xf numFmtId="0" fontId="9" fillId="16" borderId="71" xfId="0" applyFont="1" applyFill="1" applyBorder="1"/>
    <xf numFmtId="0" fontId="9" fillId="16" borderId="72" xfId="0" applyFont="1" applyFill="1" applyBorder="1"/>
    <xf numFmtId="0" fontId="22" fillId="14" borderId="73" xfId="0" applyFont="1" applyFill="1" applyBorder="1"/>
    <xf numFmtId="0" fontId="22" fillId="14" borderId="74" xfId="0" applyFont="1" applyFill="1" applyBorder="1"/>
    <xf numFmtId="0" fontId="22" fillId="14" borderId="75" xfId="0" applyFont="1" applyFill="1" applyBorder="1"/>
    <xf numFmtId="0" fontId="22" fillId="16" borderId="73" xfId="0" applyFont="1" applyFill="1" applyBorder="1"/>
    <xf numFmtId="0" fontId="22" fillId="16" borderId="74" xfId="0" applyFont="1" applyFill="1" applyBorder="1"/>
    <xf numFmtId="0" fontId="22" fillId="16" borderId="75" xfId="0" applyFont="1" applyFill="1" applyBorder="1"/>
    <xf numFmtId="0" fontId="22" fillId="16" borderId="77" xfId="0" applyFont="1" applyFill="1" applyBorder="1"/>
    <xf numFmtId="0" fontId="22" fillId="16" borderId="78" xfId="0" applyFont="1" applyFill="1" applyBorder="1"/>
    <xf numFmtId="0" fontId="22" fillId="16" borderId="79" xfId="0" applyFont="1" applyFill="1" applyBorder="1"/>
    <xf numFmtId="0" fontId="22" fillId="16" borderId="80" xfId="0" applyFont="1" applyFill="1" applyBorder="1"/>
    <xf numFmtId="0" fontId="25" fillId="16" borderId="2" xfId="0" applyFont="1" applyFill="1" applyBorder="1" applyAlignment="1">
      <alignment vertical="center"/>
    </xf>
    <xf numFmtId="0" fontId="9" fillId="16" borderId="2" xfId="0" applyFont="1" applyFill="1" applyBorder="1"/>
    <xf numFmtId="0" fontId="9" fillId="16" borderId="83" xfId="0" applyFont="1" applyFill="1" applyBorder="1"/>
    <xf numFmtId="0" fontId="22" fillId="16" borderId="85" xfId="0" applyFont="1" applyFill="1" applyBorder="1"/>
    <xf numFmtId="0" fontId="23" fillId="16" borderId="2" xfId="0" applyFont="1" applyFill="1" applyBorder="1" applyAlignment="1">
      <alignment vertical="center"/>
    </xf>
    <xf numFmtId="0" fontId="16" fillId="16" borderId="1" xfId="0" applyFont="1" applyFill="1" applyBorder="1" applyAlignment="1">
      <alignment horizontal="center" vertical="center"/>
    </xf>
    <xf numFmtId="0" fontId="9" fillId="16" borderId="87" xfId="0" applyFont="1" applyFill="1" applyBorder="1"/>
    <xf numFmtId="0" fontId="9" fillId="16" borderId="88" xfId="0" applyFont="1" applyFill="1" applyBorder="1"/>
    <xf numFmtId="0" fontId="9" fillId="16" borderId="89" xfId="0" applyFont="1" applyFill="1" applyBorder="1"/>
    <xf numFmtId="0" fontId="22" fillId="14" borderId="76" xfId="0" applyFont="1" applyFill="1" applyBorder="1"/>
    <xf numFmtId="0" fontId="22" fillId="14" borderId="77" xfId="0" applyFont="1" applyFill="1" applyBorder="1"/>
    <xf numFmtId="0" fontId="22" fillId="14" borderId="78" xfId="0" applyFont="1" applyFill="1" applyBorder="1"/>
    <xf numFmtId="0" fontId="22" fillId="14" borderId="79" xfId="0" applyFont="1" applyFill="1" applyBorder="1"/>
    <xf numFmtId="0" fontId="22" fillId="14" borderId="80" xfId="0" applyFont="1" applyFill="1" applyBorder="1"/>
    <xf numFmtId="0" fontId="24" fillId="14" borderId="2" xfId="0" applyFont="1" applyFill="1" applyBorder="1"/>
    <xf numFmtId="0" fontId="9" fillId="14" borderId="81" xfId="0" applyFont="1" applyFill="1" applyBorder="1"/>
    <xf numFmtId="0" fontId="9" fillId="14" borderId="2" xfId="0" applyFont="1" applyFill="1" applyBorder="1"/>
    <xf numFmtId="0" fontId="16" fillId="14" borderId="82" xfId="0" applyFont="1" applyFill="1" applyBorder="1"/>
    <xf numFmtId="0" fontId="16" fillId="14" borderId="83" xfId="0" applyFont="1" applyFill="1" applyBorder="1"/>
    <xf numFmtId="0" fontId="22" fillId="14" borderId="84" xfId="0" applyFont="1" applyFill="1" applyBorder="1"/>
    <xf numFmtId="0" fontId="22" fillId="14" borderId="85" xfId="0" applyFont="1" applyFill="1" applyBorder="1"/>
    <xf numFmtId="0" fontId="25" fillId="14" borderId="2" xfId="0" applyFont="1" applyFill="1" applyBorder="1" applyAlignment="1">
      <alignment vertical="center"/>
    </xf>
    <xf numFmtId="0" fontId="16" fillId="14" borderId="86" xfId="0" applyFont="1" applyFill="1" applyBorder="1"/>
    <xf numFmtId="0" fontId="16" fillId="14" borderId="1" xfId="0" applyFont="1" applyFill="1" applyBorder="1" applyAlignment="1">
      <alignment horizontal="center" vertical="center"/>
    </xf>
    <xf numFmtId="0" fontId="16" fillId="14" borderId="87" xfId="0" applyFont="1" applyFill="1" applyBorder="1"/>
    <xf numFmtId="0" fontId="16" fillId="14" borderId="88" xfId="0" applyFont="1" applyFill="1" applyBorder="1"/>
    <xf numFmtId="0" fontId="16" fillId="14" borderId="89" xfId="0" applyFont="1" applyFill="1" applyBorder="1"/>
    <xf numFmtId="0" fontId="17" fillId="22" borderId="0" xfId="0" applyFont="1" applyFill="1" applyBorder="1" applyAlignment="1">
      <alignment horizontal="left" vertical="center" indent="1"/>
    </xf>
    <xf numFmtId="0" fontId="53" fillId="17" borderId="0" xfId="0" applyFont="1" applyFill="1" applyBorder="1" applyAlignment="1">
      <alignment vertical="center"/>
    </xf>
    <xf numFmtId="0" fontId="54" fillId="17" borderId="0" xfId="0" applyFont="1" applyFill="1" applyBorder="1" applyAlignment="1">
      <alignment vertical="center"/>
    </xf>
    <xf numFmtId="0" fontId="17" fillId="3" borderId="0" xfId="0" applyFont="1" applyFill="1" applyBorder="1" applyAlignment="1">
      <alignment horizontal="left" vertical="center" indent="1"/>
    </xf>
    <xf numFmtId="0" fontId="17" fillId="5" borderId="0" xfId="0" applyFont="1" applyFill="1" applyBorder="1" applyAlignment="1">
      <alignment horizontal="left" vertical="center" indent="1"/>
    </xf>
    <xf numFmtId="0" fontId="17" fillId="26" borderId="0" xfId="0" applyFont="1" applyFill="1" applyBorder="1" applyAlignment="1">
      <alignment horizontal="left" vertical="center" indent="1"/>
    </xf>
    <xf numFmtId="0" fontId="9" fillId="22" borderId="0" xfId="0" applyFont="1" applyFill="1" applyBorder="1" applyAlignment="1"/>
    <xf numFmtId="0" fontId="55" fillId="25" borderId="0" xfId="0" applyFont="1" applyFill="1" applyBorder="1" applyAlignment="1">
      <alignment vertical="center"/>
    </xf>
    <xf numFmtId="0" fontId="53" fillId="25" borderId="0" xfId="0" applyFont="1" applyFill="1" applyBorder="1"/>
    <xf numFmtId="0" fontId="53" fillId="30" borderId="0" xfId="0" applyFont="1" applyFill="1" applyBorder="1"/>
    <xf numFmtId="0" fontId="57" fillId="30" borderId="0" xfId="0" applyFont="1" applyFill="1" applyBorder="1" applyAlignment="1">
      <alignment horizontal="right" vertical="center"/>
    </xf>
    <xf numFmtId="0" fontId="56" fillId="25" borderId="0" xfId="0" applyFont="1" applyFill="1" applyBorder="1" applyAlignment="1">
      <alignment vertical="center"/>
    </xf>
    <xf numFmtId="0" fontId="56" fillId="30" borderId="0" xfId="0" applyFont="1" applyFill="1" applyBorder="1" applyAlignment="1">
      <alignment horizontal="right"/>
    </xf>
    <xf numFmtId="0" fontId="58" fillId="25" borderId="0" xfId="0" applyFont="1" applyFill="1" applyBorder="1"/>
    <xf numFmtId="0" fontId="58" fillId="30" borderId="0" xfId="0" applyFont="1" applyFill="1" applyBorder="1"/>
    <xf numFmtId="0" fontId="59" fillId="25" borderId="0" xfId="0" applyFont="1" applyFill="1" applyBorder="1" applyAlignment="1">
      <alignment vertical="center"/>
    </xf>
    <xf numFmtId="0" fontId="60" fillId="30" borderId="0" xfId="0" applyFont="1" applyFill="1" applyBorder="1" applyAlignment="1">
      <alignment horizontal="right" vertical="center"/>
    </xf>
    <xf numFmtId="0" fontId="9" fillId="9" borderId="0" xfId="0" applyFont="1" applyFill="1" applyBorder="1" applyAlignment="1">
      <alignment horizontal="left"/>
    </xf>
    <xf numFmtId="0" fontId="9" fillId="32" borderId="0" xfId="0" applyFont="1" applyFill="1" applyBorder="1"/>
    <xf numFmtId="0" fontId="70" fillId="32" borderId="0" xfId="0" applyFont="1" applyFill="1" applyBorder="1"/>
    <xf numFmtId="0" fontId="71" fillId="32" borderId="0" xfId="0" applyFont="1" applyFill="1" applyBorder="1" applyAlignment="1">
      <alignment horizontal="right"/>
    </xf>
    <xf numFmtId="0" fontId="78" fillId="25" borderId="0" xfId="0" applyFont="1" applyFill="1" applyBorder="1" applyAlignment="1">
      <alignment vertical="center"/>
    </xf>
    <xf numFmtId="0" fontId="79" fillId="30" borderId="0" xfId="0" applyFont="1" applyFill="1" applyBorder="1" applyAlignment="1">
      <alignment horizontal="right" vertical="center"/>
    </xf>
    <xf numFmtId="0" fontId="52" fillId="14" borderId="81" xfId="0" applyFont="1" applyFill="1" applyBorder="1" applyAlignment="1">
      <alignment horizontal="left" vertical="center" indent="1"/>
    </xf>
    <xf numFmtId="0" fontId="52" fillId="14" borderId="34" xfId="0" applyFont="1" applyFill="1" applyBorder="1" applyAlignment="1">
      <alignment horizontal="left" vertical="center" indent="1"/>
    </xf>
    <xf numFmtId="0" fontId="52" fillId="16" borderId="34" xfId="0" applyFont="1" applyFill="1" applyBorder="1" applyAlignment="1">
      <alignment horizontal="left" vertical="center" indent="1"/>
    </xf>
    <xf numFmtId="0" fontId="82" fillId="16" borderId="81" xfId="0" applyFont="1" applyFill="1" applyBorder="1" applyAlignment="1">
      <alignment horizontal="left" vertical="center" indent="1"/>
    </xf>
    <xf numFmtId="0" fontId="82" fillId="16" borderId="34" xfId="0" applyFont="1" applyFill="1" applyBorder="1" applyAlignment="1">
      <alignment horizontal="left" vertical="center" indent="1"/>
    </xf>
    <xf numFmtId="0" fontId="82" fillId="14" borderId="81" xfId="0" applyFont="1" applyFill="1" applyBorder="1" applyAlignment="1">
      <alignment horizontal="left" vertical="center" indent="1"/>
    </xf>
    <xf numFmtId="0" fontId="82" fillId="14" borderId="34" xfId="0" applyFont="1" applyFill="1" applyBorder="1" applyAlignment="1">
      <alignment horizontal="left" vertical="center" indent="1"/>
    </xf>
    <xf numFmtId="0" fontId="52" fillId="16" borderId="81" xfId="0" applyFont="1" applyFill="1" applyBorder="1" applyAlignment="1">
      <alignment horizontal="left" vertical="center" indent="1"/>
    </xf>
    <xf numFmtId="0" fontId="83" fillId="4" borderId="0" xfId="0" applyFont="1" applyFill="1"/>
    <xf numFmtId="0" fontId="84" fillId="4" borderId="0" xfId="0" applyFont="1" applyFill="1"/>
    <xf numFmtId="0" fontId="83" fillId="4" borderId="0" xfId="0" applyFont="1" applyFill="1" applyAlignment="1">
      <alignment horizontal="right" indent="1"/>
    </xf>
    <xf numFmtId="0" fontId="85" fillId="17" borderId="0" xfId="0" applyFont="1" applyFill="1" applyBorder="1" applyAlignment="1">
      <alignment horizontal="left" vertical="center" indent="1"/>
    </xf>
    <xf numFmtId="0" fontId="12" fillId="28" borderId="0" xfId="0" applyFont="1" applyFill="1" applyBorder="1" applyAlignment="1">
      <alignment vertical="center"/>
    </xf>
    <xf numFmtId="0" fontId="12" fillId="28" borderId="0" xfId="0" applyFont="1" applyFill="1" applyBorder="1"/>
    <xf numFmtId="0" fontId="90" fillId="0" borderId="0" xfId="0" applyFont="1"/>
    <xf numFmtId="164" fontId="93" fillId="6" borderId="0" xfId="2" applyNumberFormat="1" applyFont="1" applyFill="1" applyAlignment="1">
      <alignment horizontal="center" vertical="center"/>
    </xf>
    <xf numFmtId="0" fontId="94" fillId="4" borderId="0" xfId="0" applyFont="1" applyFill="1" applyAlignment="1">
      <alignment horizontal="left" indent="2"/>
    </xf>
    <xf numFmtId="0" fontId="95" fillId="4" borderId="0" xfId="0" applyFont="1" applyFill="1"/>
    <xf numFmtId="0" fontId="24" fillId="7" borderId="0" xfId="0" applyFont="1" applyFill="1" applyBorder="1"/>
    <xf numFmtId="0" fontId="9" fillId="31" borderId="0" xfId="0" applyFont="1" applyFill="1" applyBorder="1"/>
    <xf numFmtId="0" fontId="9" fillId="35" borderId="0" xfId="0" applyFont="1" applyFill="1" applyBorder="1" applyAlignment="1">
      <alignment vertical="center" wrapText="1"/>
    </xf>
    <xf numFmtId="0" fontId="111" fillId="0" borderId="0" xfId="0" applyFont="1"/>
    <xf numFmtId="0" fontId="9" fillId="4" borderId="0" xfId="0" applyFont="1" applyFill="1" applyAlignment="1">
      <alignment horizontal="left" vertical="top"/>
    </xf>
    <xf numFmtId="2" fontId="9" fillId="4" borderId="0" xfId="0" applyNumberFormat="1" applyFont="1" applyFill="1"/>
    <xf numFmtId="0" fontId="9" fillId="4" borderId="0" xfId="0" applyFont="1" applyFill="1" applyAlignment="1">
      <alignment horizontal="center" vertical="center"/>
    </xf>
    <xf numFmtId="0" fontId="16" fillId="4" borderId="0" xfId="0" applyFont="1" applyFill="1" applyAlignment="1">
      <alignment horizontal="center" vertical="center"/>
    </xf>
    <xf numFmtId="0" fontId="9" fillId="4" borderId="0" xfId="0" quotePrefix="1" applyFont="1" applyFill="1" applyAlignment="1">
      <alignment horizontal="center" vertical="center"/>
    </xf>
    <xf numFmtId="0" fontId="9" fillId="4" borderId="0" xfId="0" applyFont="1" applyFill="1" applyAlignment="1"/>
    <xf numFmtId="0" fontId="115" fillId="26" borderId="0" xfId="0" applyFont="1" applyFill="1" applyBorder="1" applyAlignment="1">
      <alignment vertical="center"/>
    </xf>
    <xf numFmtId="0" fontId="9" fillId="4" borderId="0" xfId="0" applyFont="1" applyFill="1" applyAlignment="1">
      <alignment horizontal="left"/>
    </xf>
    <xf numFmtId="0" fontId="116" fillId="26" borderId="0" xfId="0" applyFont="1" applyFill="1" applyBorder="1" applyAlignment="1">
      <alignment vertical="top" wrapText="1"/>
    </xf>
    <xf numFmtId="0" fontId="8" fillId="0" borderId="0" xfId="0" applyFont="1"/>
    <xf numFmtId="0" fontId="9" fillId="31" borderId="106" xfId="0" applyFont="1" applyFill="1" applyBorder="1"/>
    <xf numFmtId="0" fontId="9" fillId="31" borderId="109" xfId="0" applyFont="1" applyFill="1" applyBorder="1"/>
    <xf numFmtId="0" fontId="9" fillId="31" borderId="111" xfId="0" applyFont="1" applyFill="1" applyBorder="1"/>
    <xf numFmtId="0" fontId="9" fillId="7" borderId="114" xfId="0" applyFont="1" applyFill="1" applyBorder="1"/>
    <xf numFmtId="0" fontId="9" fillId="7" borderId="117" xfId="0" applyFont="1" applyFill="1" applyBorder="1"/>
    <xf numFmtId="0" fontId="9" fillId="7" borderId="119" xfId="0" applyFont="1" applyFill="1" applyBorder="1"/>
    <xf numFmtId="0" fontId="30" fillId="7" borderId="117" xfId="0" applyFont="1" applyFill="1" applyBorder="1"/>
    <xf numFmtId="0" fontId="126" fillId="4" borderId="0" xfId="0" applyFont="1" applyFill="1"/>
    <xf numFmtId="0" fontId="9" fillId="35" borderId="129" xfId="0" applyFont="1" applyFill="1" applyBorder="1" applyAlignment="1">
      <alignment vertical="center" wrapText="1"/>
    </xf>
    <xf numFmtId="0" fontId="9" fillId="35" borderId="131" xfId="0" applyFont="1" applyFill="1" applyBorder="1" applyAlignment="1">
      <alignment vertical="center" wrapText="1"/>
    </xf>
    <xf numFmtId="0" fontId="9" fillId="4" borderId="0" xfId="0" applyFont="1" applyFill="1" applyAlignment="1">
      <alignment horizontal="right"/>
    </xf>
    <xf numFmtId="0" fontId="9" fillId="11" borderId="0" xfId="0" applyFont="1" applyFill="1" applyBorder="1"/>
    <xf numFmtId="0" fontId="137" fillId="0" borderId="0" xfId="0" applyFont="1" applyAlignment="1">
      <alignment horizontal="left" vertical="center"/>
    </xf>
    <xf numFmtId="0" fontId="43" fillId="37" borderId="0" xfId="0" applyFont="1" applyFill="1" applyBorder="1"/>
    <xf numFmtId="0" fontId="44" fillId="37" borderId="0" xfId="0" applyFont="1" applyFill="1" applyBorder="1"/>
    <xf numFmtId="0" fontId="43" fillId="37" borderId="0" xfId="0" applyFont="1" applyFill="1" applyBorder="1" applyAlignment="1">
      <alignment horizontal="right"/>
    </xf>
    <xf numFmtId="0" fontId="119" fillId="9" borderId="0" xfId="0" applyFont="1" applyFill="1" applyBorder="1" applyAlignment="1">
      <alignment wrapText="1"/>
    </xf>
    <xf numFmtId="0" fontId="9" fillId="37" borderId="0" xfId="0" applyFont="1" applyFill="1" applyBorder="1"/>
    <xf numFmtId="0" fontId="105" fillId="40" borderId="0" xfId="0" applyFont="1" applyFill="1" applyBorder="1" applyAlignment="1">
      <alignment horizontal="left" vertical="center" wrapText="1"/>
    </xf>
    <xf numFmtId="0" fontId="16" fillId="37" borderId="147" xfId="0" applyFont="1" applyFill="1" applyBorder="1"/>
    <xf numFmtId="0" fontId="9" fillId="37" borderId="148" xfId="0" applyFont="1" applyFill="1" applyBorder="1"/>
    <xf numFmtId="0" fontId="16" fillId="37" borderId="0" xfId="0" applyFont="1" applyFill="1" applyBorder="1" applyAlignment="1">
      <alignment horizontal="left" indent="1"/>
    </xf>
    <xf numFmtId="0" fontId="16" fillId="41" borderId="149" xfId="0" applyFont="1" applyFill="1" applyBorder="1"/>
    <xf numFmtId="0" fontId="16" fillId="37" borderId="149" xfId="0" applyFont="1" applyFill="1" applyBorder="1"/>
    <xf numFmtId="0" fontId="9" fillId="37" borderId="150" xfId="0" applyFont="1" applyFill="1" applyBorder="1"/>
    <xf numFmtId="0" fontId="16" fillId="37" borderId="151" xfId="0" applyFont="1" applyFill="1" applyBorder="1" applyAlignment="1">
      <alignment horizontal="left" indent="1"/>
    </xf>
    <xf numFmtId="0" fontId="9" fillId="37" borderId="151" xfId="0" applyFont="1" applyFill="1" applyBorder="1"/>
    <xf numFmtId="0" fontId="16" fillId="37" borderId="152" xfId="0" applyFont="1" applyFill="1" applyBorder="1"/>
    <xf numFmtId="0" fontId="16" fillId="41" borderId="152" xfId="0" applyFont="1" applyFill="1" applyBorder="1"/>
    <xf numFmtId="0" fontId="145" fillId="37" borderId="146" xfId="0" applyFont="1" applyFill="1" applyBorder="1" applyAlignment="1">
      <alignment vertical="center" shrinkToFit="1"/>
    </xf>
    <xf numFmtId="0" fontId="145" fillId="41" borderId="0" xfId="0" applyFont="1" applyFill="1" applyBorder="1" applyAlignment="1">
      <alignment vertical="center" shrinkToFit="1"/>
    </xf>
    <xf numFmtId="0" fontId="145" fillId="37" borderId="0" xfId="0" applyFont="1" applyFill="1" applyBorder="1" applyAlignment="1">
      <alignment vertical="center" shrinkToFit="1"/>
    </xf>
    <xf numFmtId="0" fontId="145" fillId="41" borderId="151" xfId="0" applyFont="1" applyFill="1" applyBorder="1" applyAlignment="1">
      <alignment vertical="center" shrinkToFit="1"/>
    </xf>
    <xf numFmtId="0" fontId="145" fillId="41" borderId="146" xfId="0" applyFont="1" applyFill="1" applyBorder="1" applyAlignment="1">
      <alignment vertical="center" shrinkToFit="1"/>
    </xf>
    <xf numFmtId="0" fontId="105" fillId="41" borderId="0" xfId="0" applyFont="1" applyFill="1" applyBorder="1" applyAlignment="1">
      <alignment horizontal="left" vertical="center" wrapText="1"/>
    </xf>
    <xf numFmtId="0" fontId="146" fillId="28" borderId="17" xfId="0" applyFont="1" applyFill="1" applyBorder="1" applyAlignment="1">
      <alignment horizontal="center" vertical="center"/>
    </xf>
    <xf numFmtId="0" fontId="147" fillId="19" borderId="0" xfId="0" applyFont="1" applyFill="1" applyAlignment="1">
      <alignment horizontal="center" vertical="center"/>
    </xf>
    <xf numFmtId="0" fontId="146" fillId="28" borderId="0" xfId="0" applyFont="1" applyFill="1" applyBorder="1" applyAlignment="1">
      <alignment horizontal="center" vertical="center"/>
    </xf>
    <xf numFmtId="0" fontId="147" fillId="9" borderId="0" xfId="0" applyFont="1" applyFill="1" applyAlignment="1">
      <alignment horizontal="center" vertical="center"/>
    </xf>
    <xf numFmtId="0" fontId="147" fillId="4" borderId="0" xfId="0" applyFont="1" applyFill="1" applyAlignment="1">
      <alignment horizontal="center" vertical="center"/>
    </xf>
    <xf numFmtId="0" fontId="146" fillId="2" borderId="18" xfId="0" applyFont="1" applyFill="1" applyBorder="1" applyAlignment="1">
      <alignment horizontal="center" vertical="center"/>
    </xf>
    <xf numFmtId="0" fontId="146" fillId="8" borderId="18" xfId="0" applyFont="1" applyFill="1" applyBorder="1" applyAlignment="1">
      <alignment horizontal="center" vertical="center"/>
    </xf>
    <xf numFmtId="0" fontId="146" fillId="2" borderId="0" xfId="0" applyFont="1" applyFill="1" applyBorder="1" applyAlignment="1">
      <alignment horizontal="center" vertical="center"/>
    </xf>
    <xf numFmtId="0" fontId="145" fillId="41" borderId="155" xfId="0" applyFont="1" applyFill="1" applyBorder="1" applyAlignment="1">
      <alignment vertical="center" shrinkToFit="1"/>
    </xf>
    <xf numFmtId="0" fontId="105" fillId="38" borderId="0" xfId="0" applyFont="1" applyFill="1" applyBorder="1" applyAlignment="1">
      <alignment horizontal="center" vertical="center" wrapText="1"/>
    </xf>
    <xf numFmtId="165" fontId="22" fillId="38" borderId="0" xfId="0" applyNumberFormat="1" applyFont="1" applyFill="1" applyBorder="1" applyAlignment="1">
      <alignment horizontal="right" vertical="top" wrapText="1" indent="1"/>
    </xf>
    <xf numFmtId="0" fontId="158" fillId="38" borderId="0" xfId="0" applyFont="1" applyFill="1" applyBorder="1" applyAlignment="1">
      <alignment vertical="top"/>
    </xf>
    <xf numFmtId="0" fontId="157" fillId="38" borderId="0" xfId="0" applyFont="1" applyFill="1" applyBorder="1" applyAlignment="1">
      <alignment vertical="top" wrapText="1"/>
    </xf>
    <xf numFmtId="0" fontId="159" fillId="0" borderId="0" xfId="0" applyFont="1"/>
    <xf numFmtId="0" fontId="14" fillId="4" borderId="0" xfId="0" applyFont="1" applyFill="1"/>
    <xf numFmtId="0" fontId="9" fillId="4" borderId="0" xfId="0" applyFont="1" applyFill="1" applyAlignment="1">
      <alignment vertical="top"/>
    </xf>
    <xf numFmtId="0" fontId="105" fillId="38" borderId="0" xfId="0" applyFont="1" applyFill="1" applyBorder="1" applyAlignment="1">
      <alignment horizontal="left" vertical="center" wrapText="1"/>
    </xf>
    <xf numFmtId="0" fontId="157" fillId="38" borderId="0" xfId="0" applyFont="1" applyFill="1" applyBorder="1" applyAlignment="1">
      <alignment horizontal="left" vertical="top" wrapText="1"/>
    </xf>
    <xf numFmtId="164" fontId="37" fillId="6" borderId="0" xfId="2" applyNumberFormat="1" applyFont="1" applyFill="1" applyAlignment="1">
      <alignment horizontal="right" vertical="center"/>
    </xf>
    <xf numFmtId="164" fontId="38" fillId="6" borderId="0" xfId="2" applyNumberFormat="1" applyFont="1" applyFill="1" applyAlignment="1">
      <alignment horizontal="left" vertical="center"/>
    </xf>
    <xf numFmtId="164" fontId="93" fillId="6" borderId="0" xfId="2" applyNumberFormat="1" applyFont="1" applyFill="1" applyAlignment="1">
      <alignment horizontal="left" vertical="center"/>
    </xf>
    <xf numFmtId="0" fontId="182" fillId="4" borderId="0" xfId="0" applyFont="1" applyFill="1"/>
    <xf numFmtId="0" fontId="94" fillId="4" borderId="0" xfId="0" applyFont="1" applyFill="1" applyAlignment="1">
      <alignment horizontal="right"/>
    </xf>
    <xf numFmtId="0" fontId="9" fillId="4" borderId="0" xfId="0" applyFont="1" applyFill="1" applyAlignment="1">
      <alignment shrinkToFit="1"/>
    </xf>
    <xf numFmtId="0" fontId="181" fillId="4" borderId="0" xfId="0" applyFont="1" applyFill="1"/>
    <xf numFmtId="0" fontId="187" fillId="19" borderId="0" xfId="0" applyFont="1" applyFill="1" applyBorder="1" applyAlignment="1">
      <alignment vertical="center" wrapText="1"/>
    </xf>
    <xf numFmtId="0" fontId="16" fillId="19" borderId="0" xfId="0" applyFont="1" applyFill="1" applyBorder="1" applyAlignment="1">
      <alignment vertical="center" wrapText="1"/>
    </xf>
    <xf numFmtId="0" fontId="16" fillId="19" borderId="160" xfId="0" applyFont="1" applyFill="1" applyBorder="1" applyAlignment="1">
      <alignment vertical="center" wrapText="1"/>
    </xf>
    <xf numFmtId="0" fontId="16" fillId="19" borderId="162" xfId="0" applyFont="1" applyFill="1" applyBorder="1" applyAlignment="1">
      <alignment vertical="center" wrapText="1"/>
    </xf>
    <xf numFmtId="0" fontId="9" fillId="19" borderId="163" xfId="0" applyFont="1" applyFill="1" applyBorder="1"/>
    <xf numFmtId="0" fontId="9" fillId="19" borderId="165" xfId="0" applyFont="1" applyFill="1" applyBorder="1"/>
    <xf numFmtId="0" fontId="9" fillId="4" borderId="159" xfId="0" applyFont="1" applyFill="1" applyBorder="1" applyAlignment="1">
      <alignment horizontal="center" vertical="center"/>
    </xf>
    <xf numFmtId="0" fontId="191" fillId="4" borderId="0" xfId="0" applyFont="1" applyFill="1"/>
    <xf numFmtId="0" fontId="89" fillId="4" borderId="166" xfId="0" applyFont="1" applyFill="1" applyBorder="1" applyAlignment="1">
      <alignment horizontal="center" vertical="center"/>
    </xf>
    <xf numFmtId="0" fontId="9" fillId="4" borderId="0" xfId="0" applyFont="1" applyFill="1" applyAlignment="1">
      <alignment horizontal="left" vertical="center"/>
    </xf>
    <xf numFmtId="0" fontId="9" fillId="38" borderId="0" xfId="0" applyFont="1" applyFill="1" applyBorder="1"/>
    <xf numFmtId="0" fontId="9" fillId="38" borderId="167" xfId="0" applyFont="1" applyFill="1" applyBorder="1"/>
    <xf numFmtId="0" fontId="9" fillId="38" borderId="168" xfId="0" applyFont="1" applyFill="1" applyBorder="1"/>
    <xf numFmtId="0" fontId="21" fillId="8" borderId="172" xfId="0" applyFont="1" applyFill="1" applyBorder="1"/>
    <xf numFmtId="0" fontId="9" fillId="44" borderId="174" xfId="0" applyFont="1" applyFill="1" applyBorder="1"/>
    <xf numFmtId="0" fontId="9" fillId="44" borderId="0" xfId="0" applyFont="1" applyFill="1" applyBorder="1"/>
    <xf numFmtId="0" fontId="21" fillId="44" borderId="175" xfId="0" applyFont="1" applyFill="1" applyBorder="1"/>
    <xf numFmtId="0" fontId="9" fillId="44" borderId="175" xfId="0" applyFont="1" applyFill="1" applyBorder="1"/>
    <xf numFmtId="0" fontId="9" fillId="44" borderId="176" xfId="0" applyFont="1" applyFill="1" applyBorder="1"/>
    <xf numFmtId="0" fontId="9" fillId="44" borderId="177" xfId="0" applyFont="1" applyFill="1" applyBorder="1"/>
    <xf numFmtId="0" fontId="9" fillId="44" borderId="178" xfId="0" applyFont="1" applyFill="1" applyBorder="1"/>
    <xf numFmtId="0" fontId="21" fillId="43" borderId="172" xfId="0" applyFont="1" applyFill="1" applyBorder="1"/>
    <xf numFmtId="0" fontId="9" fillId="9" borderId="174" xfId="0" applyFont="1" applyFill="1" applyBorder="1"/>
    <xf numFmtId="0" fontId="9" fillId="9" borderId="175" xfId="0" applyFont="1" applyFill="1" applyBorder="1"/>
    <xf numFmtId="0" fontId="9" fillId="9" borderId="176" xfId="0" applyFont="1" applyFill="1" applyBorder="1"/>
    <xf numFmtId="0" fontId="9" fillId="9" borderId="177" xfId="0" applyFont="1" applyFill="1" applyBorder="1"/>
    <xf numFmtId="0" fontId="9" fillId="9" borderId="178" xfId="0" applyFont="1" applyFill="1" applyBorder="1"/>
    <xf numFmtId="0" fontId="21" fillId="43" borderId="0" xfId="0" applyFont="1" applyFill="1" applyBorder="1"/>
    <xf numFmtId="0" fontId="13" fillId="12" borderId="179" xfId="0" applyFont="1" applyFill="1" applyBorder="1" applyAlignment="1">
      <alignment horizontal="left" indent="1"/>
    </xf>
    <xf numFmtId="0" fontId="13" fillId="12" borderId="180" xfId="0" applyFont="1" applyFill="1" applyBorder="1"/>
    <xf numFmtId="0" fontId="13" fillId="12" borderId="181" xfId="0" applyFont="1" applyFill="1" applyBorder="1"/>
    <xf numFmtId="0" fontId="9" fillId="38" borderId="182" xfId="0" applyFont="1" applyFill="1" applyBorder="1"/>
    <xf numFmtId="0" fontId="9" fillId="38" borderId="183" xfId="0" applyFont="1" applyFill="1" applyBorder="1"/>
    <xf numFmtId="0" fontId="9" fillId="38" borderId="184" xfId="0" applyFont="1" applyFill="1" applyBorder="1"/>
    <xf numFmtId="0" fontId="21" fillId="44" borderId="178" xfId="0" applyFont="1" applyFill="1" applyBorder="1"/>
    <xf numFmtId="0" fontId="9" fillId="41" borderId="0" xfId="0" applyFont="1" applyFill="1" applyBorder="1"/>
    <xf numFmtId="0" fontId="36" fillId="19" borderId="0" xfId="0" applyFont="1" applyFill="1" applyBorder="1" applyAlignment="1">
      <alignment horizontal="right" vertical="top" wrapText="1"/>
    </xf>
    <xf numFmtId="0" fontId="91" fillId="41" borderId="0" xfId="0" applyFont="1" applyFill="1" applyBorder="1"/>
    <xf numFmtId="165" fontId="16" fillId="41" borderId="0" xfId="0" applyNumberFormat="1" applyFont="1" applyFill="1" applyBorder="1" applyAlignment="1">
      <alignment horizontal="right" vertical="center" indent="1"/>
    </xf>
    <xf numFmtId="0" fontId="183" fillId="19" borderId="0" xfId="0" applyFont="1" applyFill="1" applyBorder="1" applyAlignment="1">
      <alignment horizontal="left" vertical="center" wrapText="1" indent="2"/>
    </xf>
    <xf numFmtId="0" fontId="179" fillId="41" borderId="0" xfId="0" applyFont="1" applyFill="1" applyBorder="1"/>
    <xf numFmtId="0" fontId="7" fillId="19" borderId="0" xfId="0" applyFont="1" applyFill="1" applyBorder="1" applyAlignment="1">
      <alignment vertical="top" wrapText="1"/>
    </xf>
    <xf numFmtId="0" fontId="179" fillId="41" borderId="0" xfId="0" applyFont="1" applyFill="1" applyBorder="1" applyAlignment="1">
      <alignment horizontal="right"/>
    </xf>
    <xf numFmtId="0" fontId="181" fillId="19" borderId="0" xfId="0" applyFont="1" applyFill="1" applyBorder="1" applyAlignment="1"/>
    <xf numFmtId="0" fontId="181" fillId="19" borderId="0" xfId="0" applyFont="1" applyFill="1" applyBorder="1" applyAlignment="1">
      <alignment vertical="top"/>
    </xf>
    <xf numFmtId="0" fontId="181" fillId="19" borderId="0" xfId="0" applyFont="1" applyFill="1" applyBorder="1" applyAlignment="1">
      <alignment vertical="top" wrapText="1"/>
    </xf>
    <xf numFmtId="0" fontId="21" fillId="8" borderId="0" xfId="0" applyFont="1" applyFill="1" applyBorder="1"/>
    <xf numFmtId="0" fontId="12" fillId="2" borderId="188" xfId="0" applyFont="1" applyFill="1" applyBorder="1"/>
    <xf numFmtId="0" fontId="21" fillId="2" borderId="188" xfId="0" applyFont="1" applyFill="1" applyBorder="1"/>
    <xf numFmtId="0" fontId="9" fillId="41" borderId="170" xfId="0" applyFont="1" applyFill="1" applyBorder="1"/>
    <xf numFmtId="0" fontId="9" fillId="19" borderId="169" xfId="0" applyFont="1" applyFill="1" applyBorder="1"/>
    <xf numFmtId="0" fontId="9" fillId="41" borderId="190" xfId="0" applyFont="1" applyFill="1" applyBorder="1"/>
    <xf numFmtId="0" fontId="9" fillId="41" borderId="191" xfId="0" applyFont="1" applyFill="1" applyBorder="1"/>
    <xf numFmtId="0" fontId="9" fillId="19" borderId="191" xfId="0" applyFont="1" applyFill="1" applyBorder="1"/>
    <xf numFmtId="0" fontId="9" fillId="19" borderId="192" xfId="0" applyFont="1" applyFill="1" applyBorder="1"/>
    <xf numFmtId="165" fontId="16" fillId="41" borderId="0" xfId="0" applyNumberFormat="1" applyFont="1" applyFill="1" applyBorder="1" applyAlignment="1">
      <alignment horizontal="left" indent="3"/>
    </xf>
    <xf numFmtId="0" fontId="12" fillId="2" borderId="172" xfId="0" applyFont="1" applyFill="1" applyBorder="1"/>
    <xf numFmtId="0" fontId="21" fillId="2" borderId="172" xfId="0" applyFont="1" applyFill="1" applyBorder="1"/>
    <xf numFmtId="0" fontId="9" fillId="41" borderId="186" xfId="0" applyFont="1" applyFill="1" applyBorder="1"/>
    <xf numFmtId="0" fontId="9" fillId="19" borderId="185" xfId="0" applyFont="1" applyFill="1" applyBorder="1"/>
    <xf numFmtId="0" fontId="9" fillId="41" borderId="193" xfId="0" applyFont="1" applyFill="1" applyBorder="1"/>
    <xf numFmtId="0" fontId="9" fillId="19" borderId="194" xfId="0" applyFont="1" applyFill="1" applyBorder="1"/>
    <xf numFmtId="0" fontId="193" fillId="8" borderId="171" xfId="0" applyFont="1" applyFill="1" applyBorder="1" applyAlignment="1">
      <alignment horizontal="center" vertical="center"/>
    </xf>
    <xf numFmtId="0" fontId="193" fillId="43" borderId="171" xfId="0" applyFont="1" applyFill="1" applyBorder="1" applyAlignment="1">
      <alignment horizontal="center" vertical="center"/>
    </xf>
    <xf numFmtId="0" fontId="193" fillId="8" borderId="173" xfId="0" applyFont="1" applyFill="1" applyBorder="1" applyAlignment="1">
      <alignment horizontal="center" vertical="center"/>
    </xf>
    <xf numFmtId="0" fontId="193" fillId="43" borderId="173" xfId="0" applyFont="1" applyFill="1" applyBorder="1" applyAlignment="1">
      <alignment horizontal="center" vertical="center"/>
    </xf>
    <xf numFmtId="0" fontId="147" fillId="38" borderId="0" xfId="0" applyFont="1" applyFill="1" applyBorder="1" applyAlignment="1">
      <alignment horizontal="center" vertical="center"/>
    </xf>
    <xf numFmtId="0" fontId="91" fillId="38" borderId="0" xfId="0" applyFont="1" applyFill="1" applyBorder="1" applyAlignment="1">
      <alignment vertical="top" wrapText="1"/>
    </xf>
    <xf numFmtId="0" fontId="9" fillId="38" borderId="0" xfId="0" applyFont="1" applyFill="1" applyBorder="1" applyAlignment="1">
      <alignment horizontal="right" vertical="center" wrapText="1"/>
    </xf>
    <xf numFmtId="0" fontId="171" fillId="38" borderId="0" xfId="0" applyFont="1" applyFill="1" applyBorder="1" applyAlignment="1">
      <alignment horizontal="right" vertical="top"/>
    </xf>
    <xf numFmtId="0" fontId="162" fillId="38" borderId="0" xfId="0" applyFont="1" applyFill="1" applyBorder="1" applyAlignment="1">
      <alignment vertical="center"/>
    </xf>
    <xf numFmtId="0" fontId="172" fillId="39" borderId="179" xfId="4" applyFont="1" applyFill="1" applyBorder="1" applyAlignment="1">
      <alignment horizontal="center" vertical="center"/>
    </xf>
    <xf numFmtId="0" fontId="105" fillId="39" borderId="180" xfId="0" applyFont="1" applyFill="1" applyBorder="1" applyAlignment="1">
      <alignment horizontal="left" vertical="center" wrapText="1"/>
    </xf>
    <xf numFmtId="0" fontId="147" fillId="39" borderId="180" xfId="0" applyFont="1" applyFill="1" applyBorder="1" applyAlignment="1">
      <alignment horizontal="center" vertical="center"/>
    </xf>
    <xf numFmtId="0" fontId="156" fillId="39" borderId="181" xfId="4" applyFont="1" applyFill="1" applyBorder="1" applyAlignment="1">
      <alignment horizontal="center" vertical="center"/>
    </xf>
    <xf numFmtId="0" fontId="147" fillId="38" borderId="168" xfId="0" applyFont="1" applyFill="1" applyBorder="1" applyAlignment="1">
      <alignment horizontal="center" vertical="center"/>
    </xf>
    <xf numFmtId="0" fontId="147" fillId="38" borderId="167" xfId="0" applyFont="1" applyFill="1" applyBorder="1" applyAlignment="1">
      <alignment horizontal="center" vertical="center"/>
    </xf>
    <xf numFmtId="0" fontId="105" fillId="40" borderId="168" xfId="0" applyFont="1" applyFill="1" applyBorder="1" applyAlignment="1">
      <alignment horizontal="left" vertical="center" wrapText="1"/>
    </xf>
    <xf numFmtId="0" fontId="105" fillId="40" borderId="167" xfId="0" applyFont="1" applyFill="1" applyBorder="1" applyAlignment="1">
      <alignment horizontal="left" vertical="center" wrapText="1"/>
    </xf>
    <xf numFmtId="0" fontId="105" fillId="40" borderId="182" xfId="0" applyFont="1" applyFill="1" applyBorder="1" applyAlignment="1">
      <alignment horizontal="left" vertical="center" wrapText="1"/>
    </xf>
    <xf numFmtId="0" fontId="105" fillId="40" borderId="183" xfId="0" applyFont="1" applyFill="1" applyBorder="1" applyAlignment="1">
      <alignment horizontal="left" vertical="center" wrapText="1"/>
    </xf>
    <xf numFmtId="0" fontId="105" fillId="40" borderId="184" xfId="0" applyFont="1" applyFill="1" applyBorder="1" applyAlignment="1">
      <alignment horizontal="left" vertical="center" wrapText="1"/>
    </xf>
    <xf numFmtId="0" fontId="146" fillId="8" borderId="179" xfId="0" applyFont="1" applyFill="1" applyBorder="1" applyAlignment="1">
      <alignment horizontal="center" vertical="center"/>
    </xf>
    <xf numFmtId="0" fontId="21" fillId="8" borderId="180" xfId="0" applyFont="1" applyFill="1" applyBorder="1"/>
    <xf numFmtId="0" fontId="146" fillId="8" borderId="195" xfId="0" applyFont="1" applyFill="1" applyBorder="1" applyAlignment="1">
      <alignment horizontal="center" vertical="center"/>
    </xf>
    <xf numFmtId="0" fontId="146" fillId="8" borderId="181" xfId="0" applyFont="1" applyFill="1" applyBorder="1" applyAlignment="1">
      <alignment horizontal="center" vertical="center"/>
    </xf>
    <xf numFmtId="0" fontId="147" fillId="9" borderId="168" xfId="0" applyFont="1" applyFill="1" applyBorder="1" applyAlignment="1">
      <alignment horizontal="center" vertical="center"/>
    </xf>
    <xf numFmtId="0" fontId="147" fillId="9" borderId="167" xfId="0" applyFont="1" applyFill="1" applyBorder="1" applyAlignment="1">
      <alignment horizontal="center" vertical="center"/>
    </xf>
    <xf numFmtId="0" fontId="147" fillId="9" borderId="182" xfId="0" applyFont="1" applyFill="1" applyBorder="1" applyAlignment="1">
      <alignment horizontal="center" vertical="center"/>
    </xf>
    <xf numFmtId="0" fontId="105" fillId="9" borderId="183" xfId="0" applyFont="1" applyFill="1" applyBorder="1" applyAlignment="1">
      <alignment horizontal="left" vertical="center" wrapText="1"/>
    </xf>
    <xf numFmtId="0" fontId="147" fillId="9" borderId="184" xfId="0" applyFont="1" applyFill="1" applyBorder="1" applyAlignment="1">
      <alignment horizontal="center" vertical="center"/>
    </xf>
    <xf numFmtId="165" fontId="88" fillId="9" borderId="0" xfId="0" applyNumberFormat="1" applyFont="1" applyFill="1" applyBorder="1"/>
    <xf numFmtId="165" fontId="16" fillId="9" borderId="0" xfId="0" applyNumberFormat="1" applyFont="1" applyFill="1" applyBorder="1"/>
    <xf numFmtId="0" fontId="9" fillId="9" borderId="183" xfId="0" applyFont="1" applyFill="1" applyBorder="1"/>
    <xf numFmtId="0" fontId="146" fillId="8" borderId="167" xfId="0" applyFont="1" applyFill="1" applyBorder="1" applyAlignment="1">
      <alignment horizontal="center" vertical="center"/>
    </xf>
    <xf numFmtId="0" fontId="147" fillId="31" borderId="167" xfId="0" applyFont="1" applyFill="1" applyBorder="1" applyAlignment="1">
      <alignment horizontal="center" vertical="center"/>
    </xf>
    <xf numFmtId="0" fontId="9" fillId="9" borderId="0" xfId="0" applyFont="1" applyFill="1" applyBorder="1" applyAlignment="1">
      <alignment vertical="top" wrapText="1"/>
    </xf>
    <xf numFmtId="0" fontId="139" fillId="9" borderId="183" xfId="0" applyFont="1" applyFill="1" applyBorder="1" applyAlignment="1">
      <alignment horizontal="left" vertical="center"/>
    </xf>
    <xf numFmtId="0" fontId="89" fillId="9" borderId="0" xfId="0" applyFont="1" applyFill="1" applyBorder="1" applyAlignment="1">
      <alignment vertical="center"/>
    </xf>
    <xf numFmtId="0" fontId="119" fillId="9" borderId="183" xfId="0" applyFont="1" applyFill="1" applyBorder="1" applyAlignment="1">
      <alignment vertical="top" wrapText="1"/>
    </xf>
    <xf numFmtId="0" fontId="146" fillId="29" borderId="179" xfId="0" applyFont="1" applyFill="1" applyBorder="1" applyAlignment="1">
      <alignment horizontal="center" vertical="center"/>
    </xf>
    <xf numFmtId="0" fontId="146" fillId="29" borderId="181" xfId="0" applyFont="1" applyFill="1" applyBorder="1" applyAlignment="1">
      <alignment horizontal="center" vertical="center"/>
    </xf>
    <xf numFmtId="0" fontId="147" fillId="24" borderId="168" xfId="0" applyFont="1" applyFill="1" applyBorder="1" applyAlignment="1">
      <alignment horizontal="center" vertical="center"/>
    </xf>
    <xf numFmtId="0" fontId="147" fillId="24" borderId="167" xfId="0" applyFont="1" applyFill="1" applyBorder="1" applyAlignment="1">
      <alignment horizontal="center" vertical="center"/>
    </xf>
    <xf numFmtId="0" fontId="147" fillId="10" borderId="168" xfId="0" applyFont="1" applyFill="1" applyBorder="1" applyAlignment="1">
      <alignment horizontal="center" vertical="center"/>
    </xf>
    <xf numFmtId="0" fontId="147" fillId="10" borderId="167" xfId="0" applyFont="1" applyFill="1" applyBorder="1" applyAlignment="1">
      <alignment horizontal="center" vertical="center"/>
    </xf>
    <xf numFmtId="0" fontId="9" fillId="10" borderId="0" xfId="0" applyFont="1" applyFill="1" applyBorder="1"/>
    <xf numFmtId="0" fontId="147" fillId="32" borderId="168" xfId="0" applyFont="1" applyFill="1" applyBorder="1" applyAlignment="1">
      <alignment horizontal="center" vertical="center"/>
    </xf>
    <xf numFmtId="0" fontId="147" fillId="32" borderId="167" xfId="0" applyFont="1" applyFill="1" applyBorder="1" applyAlignment="1">
      <alignment horizontal="center" vertical="center"/>
    </xf>
    <xf numFmtId="0" fontId="147" fillId="32" borderId="182" xfId="0" applyFont="1" applyFill="1" applyBorder="1" applyAlignment="1">
      <alignment horizontal="center" vertical="center"/>
    </xf>
    <xf numFmtId="0" fontId="9" fillId="32" borderId="183" xfId="0" applyFont="1" applyFill="1" applyBorder="1"/>
    <xf numFmtId="0" fontId="147" fillId="32" borderId="184" xfId="0" applyFont="1" applyFill="1" applyBorder="1" applyAlignment="1">
      <alignment horizontal="center" vertical="center"/>
    </xf>
    <xf numFmtId="0" fontId="146" fillId="28" borderId="179" xfId="0" applyFont="1" applyFill="1" applyBorder="1" applyAlignment="1">
      <alignment horizontal="center" vertical="center"/>
    </xf>
    <xf numFmtId="0" fontId="146" fillId="28" borderId="195" xfId="0" applyFont="1" applyFill="1" applyBorder="1" applyAlignment="1">
      <alignment horizontal="center" vertical="center"/>
    </xf>
    <xf numFmtId="0" fontId="146" fillId="28" borderId="181" xfId="0" applyFont="1" applyFill="1" applyBorder="1" applyAlignment="1">
      <alignment horizontal="center" vertical="center"/>
    </xf>
    <xf numFmtId="0" fontId="147" fillId="19" borderId="168" xfId="0" applyFont="1" applyFill="1" applyBorder="1" applyAlignment="1">
      <alignment horizontal="center" vertical="center"/>
    </xf>
    <xf numFmtId="0" fontId="147" fillId="19" borderId="167" xfId="0" applyFont="1" applyFill="1" applyBorder="1" applyAlignment="1">
      <alignment horizontal="center" vertical="center"/>
    </xf>
    <xf numFmtId="0" fontId="147" fillId="19" borderId="182" xfId="0" applyFont="1" applyFill="1" applyBorder="1" applyAlignment="1">
      <alignment horizontal="center" vertical="center"/>
    </xf>
    <xf numFmtId="0" fontId="9" fillId="19" borderId="183" xfId="0" applyFont="1" applyFill="1" applyBorder="1"/>
    <xf numFmtId="0" fontId="147" fillId="19" borderId="184" xfId="0" applyFont="1" applyFill="1" applyBorder="1" applyAlignment="1">
      <alignment horizontal="center" vertical="center"/>
    </xf>
    <xf numFmtId="0" fontId="146" fillId="2" borderId="179" xfId="0" applyFont="1" applyFill="1" applyBorder="1" applyAlignment="1">
      <alignment horizontal="center" vertical="center"/>
    </xf>
    <xf numFmtId="0" fontId="146" fillId="2" borderId="195" xfId="0" applyFont="1" applyFill="1" applyBorder="1" applyAlignment="1">
      <alignment horizontal="center" vertical="center"/>
    </xf>
    <xf numFmtId="0" fontId="146" fillId="2" borderId="181" xfId="0" applyFont="1" applyFill="1" applyBorder="1" applyAlignment="1">
      <alignment horizontal="center" vertical="center"/>
    </xf>
    <xf numFmtId="0" fontId="147" fillId="10" borderId="182" xfId="0" applyFont="1" applyFill="1" applyBorder="1" applyAlignment="1">
      <alignment horizontal="center" vertical="center"/>
    </xf>
    <xf numFmtId="0" fontId="9" fillId="10" borderId="183" xfId="0" applyFont="1" applyFill="1" applyBorder="1"/>
    <xf numFmtId="0" fontId="147" fillId="10" borderId="184" xfId="0" applyFont="1" applyFill="1" applyBorder="1" applyAlignment="1">
      <alignment horizontal="center" vertical="center"/>
    </xf>
    <xf numFmtId="0" fontId="146" fillId="2" borderId="180" xfId="0" applyFont="1" applyFill="1" applyBorder="1" applyAlignment="1">
      <alignment horizontal="center" vertical="center"/>
    </xf>
    <xf numFmtId="0" fontId="146" fillId="2" borderId="168" xfId="0" applyFont="1" applyFill="1" applyBorder="1" applyAlignment="1">
      <alignment horizontal="center" vertical="center"/>
    </xf>
    <xf numFmtId="0" fontId="96" fillId="19" borderId="0" xfId="0" applyFont="1" applyFill="1" applyBorder="1" applyAlignment="1">
      <alignment horizontal="center"/>
    </xf>
    <xf numFmtId="0" fontId="15" fillId="19" borderId="0" xfId="0" applyFont="1" applyFill="1" applyBorder="1"/>
    <xf numFmtId="0" fontId="7" fillId="19" borderId="0" xfId="0" applyFont="1" applyFill="1" applyBorder="1"/>
    <xf numFmtId="0" fontId="35" fillId="19" borderId="0" xfId="0" applyFont="1" applyFill="1" applyBorder="1" applyAlignment="1">
      <alignment vertical="top" wrapText="1"/>
    </xf>
    <xf numFmtId="0" fontId="91" fillId="19" borderId="0" xfId="0" applyFont="1" applyFill="1" applyBorder="1"/>
    <xf numFmtId="0" fontId="146" fillId="33" borderId="179" xfId="0" applyFont="1" applyFill="1" applyBorder="1" applyAlignment="1">
      <alignment horizontal="center" vertical="center"/>
    </xf>
    <xf numFmtId="0" fontId="146" fillId="33" borderId="195" xfId="0" applyFont="1" applyFill="1" applyBorder="1" applyAlignment="1">
      <alignment horizontal="center" vertical="center"/>
    </xf>
    <xf numFmtId="0" fontId="146" fillId="33" borderId="181" xfId="0" applyFont="1" applyFill="1" applyBorder="1" applyAlignment="1">
      <alignment horizontal="center" vertical="center"/>
    </xf>
    <xf numFmtId="0" fontId="147" fillId="26" borderId="168" xfId="0" applyFont="1" applyFill="1" applyBorder="1" applyAlignment="1">
      <alignment horizontal="center" vertical="center"/>
    </xf>
    <xf numFmtId="0" fontId="147" fillId="26" borderId="167" xfId="0" applyFont="1" applyFill="1" applyBorder="1" applyAlignment="1">
      <alignment horizontal="center" vertical="center"/>
    </xf>
    <xf numFmtId="0" fontId="147" fillId="26" borderId="182" xfId="0" applyFont="1" applyFill="1" applyBorder="1" applyAlignment="1">
      <alignment horizontal="center" vertical="center"/>
    </xf>
    <xf numFmtId="0" fontId="9" fillId="26" borderId="183" xfId="0" applyFont="1" applyFill="1" applyBorder="1"/>
    <xf numFmtId="0" fontId="147" fillId="26" borderId="184" xfId="0" applyFont="1" applyFill="1" applyBorder="1" applyAlignment="1">
      <alignment horizontal="center" vertical="center"/>
    </xf>
    <xf numFmtId="0" fontId="117" fillId="26" borderId="183" xfId="0" applyFont="1" applyFill="1" applyBorder="1" applyAlignment="1">
      <alignment horizontal="left" vertical="top" wrapText="1"/>
    </xf>
    <xf numFmtId="0" fontId="88" fillId="19" borderId="0" xfId="0" applyFont="1" applyFill="1" applyBorder="1"/>
    <xf numFmtId="0" fontId="119" fillId="19" borderId="0" xfId="0" applyFont="1" applyFill="1" applyBorder="1" applyAlignment="1">
      <alignment vertical="top" wrapText="1"/>
    </xf>
    <xf numFmtId="0" fontId="9" fillId="5" borderId="0" xfId="0" applyFont="1" applyFill="1" applyBorder="1"/>
    <xf numFmtId="0" fontId="148" fillId="32" borderId="168" xfId="0" applyFont="1" applyFill="1" applyBorder="1" applyAlignment="1">
      <alignment horizontal="center" vertical="center" wrapText="1"/>
    </xf>
    <xf numFmtId="0" fontId="72" fillId="42" borderId="0" xfId="0" applyFont="1" applyFill="1" applyBorder="1" applyAlignment="1">
      <alignment vertical="center" wrapText="1"/>
    </xf>
    <xf numFmtId="0" fontId="148" fillId="32" borderId="167" xfId="0" applyFont="1" applyFill="1" applyBorder="1" applyAlignment="1">
      <alignment horizontal="center" vertical="center" wrapText="1"/>
    </xf>
    <xf numFmtId="0" fontId="72" fillId="32" borderId="0" xfId="0" applyFont="1" applyFill="1" applyBorder="1" applyAlignment="1">
      <alignment vertical="center" wrapText="1"/>
    </xf>
    <xf numFmtId="0" fontId="35" fillId="26" borderId="0" xfId="0" applyFont="1" applyFill="1" applyBorder="1" applyAlignment="1">
      <alignment vertical="top" wrapText="1"/>
    </xf>
    <xf numFmtId="0" fontId="91" fillId="26" borderId="0" xfId="0" applyFont="1" applyFill="1" applyBorder="1"/>
    <xf numFmtId="0" fontId="88" fillId="26" borderId="0" xfId="0" applyFont="1" applyFill="1" applyBorder="1" applyAlignment="1">
      <alignment vertical="center" wrapText="1"/>
    </xf>
    <xf numFmtId="0" fontId="147" fillId="37" borderId="168" xfId="0" applyFont="1" applyFill="1" applyBorder="1" applyAlignment="1">
      <alignment horizontal="center" vertical="center"/>
    </xf>
    <xf numFmtId="0" fontId="147" fillId="37" borderId="167" xfId="0" applyFont="1" applyFill="1" applyBorder="1" applyAlignment="1">
      <alignment horizontal="center" vertical="center"/>
    </xf>
    <xf numFmtId="0" fontId="147" fillId="37" borderId="182" xfId="0" applyFont="1" applyFill="1" applyBorder="1" applyAlignment="1">
      <alignment horizontal="center" vertical="center"/>
    </xf>
    <xf numFmtId="0" fontId="9" fillId="37" borderId="183" xfId="0" applyFont="1" applyFill="1" applyBorder="1"/>
    <xf numFmtId="0" fontId="147" fillId="37" borderId="184" xfId="0" applyFont="1" applyFill="1" applyBorder="1" applyAlignment="1">
      <alignment horizontal="center" vertical="center"/>
    </xf>
    <xf numFmtId="0" fontId="147" fillId="11" borderId="168" xfId="0" applyFont="1" applyFill="1" applyBorder="1" applyAlignment="1">
      <alignment horizontal="center" vertical="center"/>
    </xf>
    <xf numFmtId="0" fontId="147" fillId="11" borderId="167" xfId="0" applyFont="1" applyFill="1" applyBorder="1" applyAlignment="1">
      <alignment horizontal="center" vertical="center"/>
    </xf>
    <xf numFmtId="0" fontId="147" fillId="11" borderId="182" xfId="0" applyFont="1" applyFill="1" applyBorder="1" applyAlignment="1">
      <alignment horizontal="center" vertical="center"/>
    </xf>
    <xf numFmtId="0" fontId="9" fillId="11" borderId="183" xfId="0" applyFont="1" applyFill="1" applyBorder="1"/>
    <xf numFmtId="0" fontId="147" fillId="11" borderId="184" xfId="0" applyFont="1" applyFill="1" applyBorder="1" applyAlignment="1">
      <alignment horizontal="center" vertical="center"/>
    </xf>
    <xf numFmtId="0" fontId="9" fillId="11" borderId="168" xfId="0" applyFont="1" applyFill="1" applyBorder="1"/>
    <xf numFmtId="0" fontId="9" fillId="11" borderId="182" xfId="0" applyFont="1" applyFill="1" applyBorder="1"/>
    <xf numFmtId="0" fontId="146" fillId="36" borderId="179" xfId="0" applyFont="1" applyFill="1" applyBorder="1" applyAlignment="1">
      <alignment horizontal="center" vertical="center"/>
    </xf>
    <xf numFmtId="0" fontId="146" fillId="36" borderId="195" xfId="0" applyFont="1" applyFill="1" applyBorder="1" applyAlignment="1">
      <alignment horizontal="center" vertical="center"/>
    </xf>
    <xf numFmtId="0" fontId="146" fillId="36" borderId="181" xfId="0" applyFont="1" applyFill="1" applyBorder="1" applyAlignment="1">
      <alignment horizontal="center" vertical="center"/>
    </xf>
    <xf numFmtId="0" fontId="147" fillId="36" borderId="168" xfId="0" applyFont="1" applyFill="1" applyBorder="1" applyAlignment="1">
      <alignment horizontal="center" vertical="center"/>
    </xf>
    <xf numFmtId="0" fontId="9" fillId="36" borderId="0" xfId="0" applyFont="1" applyFill="1" applyBorder="1"/>
    <xf numFmtId="0" fontId="147" fillId="36" borderId="167" xfId="0" applyFont="1" applyFill="1" applyBorder="1" applyAlignment="1">
      <alignment horizontal="center" vertical="center"/>
    </xf>
    <xf numFmtId="0" fontId="147" fillId="36" borderId="182" xfId="0" applyFont="1" applyFill="1" applyBorder="1" applyAlignment="1">
      <alignment horizontal="center" vertical="center"/>
    </xf>
    <xf numFmtId="0" fontId="9" fillId="36" borderId="183" xfId="0" applyFont="1" applyFill="1" applyBorder="1"/>
    <xf numFmtId="0" fontId="147" fillId="36" borderId="184" xfId="0" applyFont="1" applyFill="1" applyBorder="1" applyAlignment="1">
      <alignment horizontal="center" vertical="center"/>
    </xf>
    <xf numFmtId="0" fontId="146" fillId="36" borderId="180" xfId="0" applyFont="1" applyFill="1" applyBorder="1" applyAlignment="1">
      <alignment horizontal="center" vertical="center"/>
    </xf>
    <xf numFmtId="0" fontId="194" fillId="2" borderId="189" xfId="0" applyFont="1" applyFill="1" applyBorder="1" applyAlignment="1">
      <alignment horizontal="center" vertical="center"/>
    </xf>
    <xf numFmtId="0" fontId="194" fillId="2" borderId="187" xfId="0" applyFont="1" applyFill="1" applyBorder="1" applyAlignment="1">
      <alignment horizontal="center" vertical="center"/>
    </xf>
    <xf numFmtId="0" fontId="89" fillId="4" borderId="3" xfId="0" applyFont="1" applyFill="1" applyBorder="1" applyAlignment="1">
      <alignment horizontal="left" vertical="center" indent="1"/>
    </xf>
    <xf numFmtId="0" fontId="89" fillId="4" borderId="13" xfId="0" applyFont="1" applyFill="1" applyBorder="1" applyAlignment="1">
      <alignment horizontal="left" vertical="center" indent="1"/>
    </xf>
    <xf numFmtId="0" fontId="89" fillId="4" borderId="4" xfId="0" applyFont="1" applyFill="1" applyBorder="1" applyAlignment="1">
      <alignment horizontal="left" vertical="center" indent="1"/>
    </xf>
    <xf numFmtId="0" fontId="89" fillId="4" borderId="3" xfId="0" applyFont="1" applyFill="1" applyBorder="1" applyAlignment="1">
      <alignment horizontal="left" vertical="center"/>
    </xf>
    <xf numFmtId="0" fontId="89" fillId="4" borderId="13" xfId="0" applyFont="1" applyFill="1" applyBorder="1" applyAlignment="1">
      <alignment horizontal="left" vertical="center"/>
    </xf>
    <xf numFmtId="0" fontId="89" fillId="4" borderId="4" xfId="0" applyFont="1" applyFill="1" applyBorder="1" applyAlignment="1">
      <alignment horizontal="left" vertical="center"/>
    </xf>
    <xf numFmtId="0" fontId="102" fillId="7" borderId="0" xfId="0" applyFont="1" applyFill="1" applyBorder="1"/>
    <xf numFmtId="0" fontId="147" fillId="7" borderId="168" xfId="0" applyFont="1" applyFill="1" applyBorder="1" applyAlignment="1">
      <alignment horizontal="center" vertical="center"/>
    </xf>
    <xf numFmtId="0" fontId="195" fillId="9" borderId="0" xfId="0" applyFont="1" applyFill="1" applyBorder="1" applyAlignment="1">
      <alignment horizontal="right" vertical="center"/>
    </xf>
    <xf numFmtId="0" fontId="40" fillId="4" borderId="0" xfId="0" applyFont="1" applyFill="1"/>
    <xf numFmtId="0" fontId="196" fillId="44" borderId="0" xfId="0" applyFont="1" applyFill="1" applyBorder="1" applyAlignment="1">
      <alignment horizontal="right" indent="1"/>
    </xf>
    <xf numFmtId="0" fontId="198" fillId="44" borderId="0" xfId="0" applyFont="1" applyFill="1" applyBorder="1" applyAlignment="1">
      <alignment horizontal="right"/>
    </xf>
    <xf numFmtId="0" fontId="182" fillId="44" borderId="0" xfId="0" applyFont="1" applyFill="1" applyBorder="1" applyAlignment="1">
      <alignment horizontal="right"/>
    </xf>
    <xf numFmtId="0" fontId="105" fillId="44" borderId="0" xfId="0" applyFont="1" applyFill="1" applyBorder="1" applyAlignment="1">
      <alignment horizontal="left"/>
    </xf>
    <xf numFmtId="0" fontId="201" fillId="44" borderId="0" xfId="0" applyFont="1" applyFill="1" applyBorder="1"/>
    <xf numFmtId="0" fontId="181" fillId="44" borderId="0" xfId="0" applyFont="1" applyFill="1" applyBorder="1"/>
    <xf numFmtId="0" fontId="202" fillId="44" borderId="0" xfId="0" applyFont="1" applyFill="1" applyBorder="1"/>
    <xf numFmtId="0" fontId="202" fillId="44" borderId="0" xfId="0" applyFont="1" applyFill="1" applyBorder="1" applyAlignment="1">
      <alignment vertical="top"/>
    </xf>
    <xf numFmtId="0" fontId="181" fillId="44" borderId="0" xfId="0" applyFont="1" applyFill="1" applyBorder="1" applyAlignment="1">
      <alignment wrapText="1"/>
    </xf>
    <xf numFmtId="0" fontId="22" fillId="44" borderId="0" xfId="0" applyFont="1" applyFill="1" applyBorder="1"/>
    <xf numFmtId="0" fontId="203" fillId="44" borderId="0" xfId="0" applyFont="1" applyFill="1" applyBorder="1"/>
    <xf numFmtId="0" fontId="204" fillId="44" borderId="0" xfId="0" applyFont="1" applyFill="1" applyBorder="1"/>
    <xf numFmtId="0" fontId="206" fillId="44" borderId="0" xfId="0" applyFont="1" applyFill="1" applyBorder="1"/>
    <xf numFmtId="0" fontId="207" fillId="44" borderId="0" xfId="0" applyFont="1" applyFill="1" applyBorder="1" applyAlignment="1">
      <alignment horizontal="left" indent="4"/>
    </xf>
    <xf numFmtId="0" fontId="208" fillId="44" borderId="0" xfId="0" applyFont="1" applyFill="1"/>
    <xf numFmtId="0" fontId="210" fillId="0" borderId="0" xfId="0" applyFont="1"/>
    <xf numFmtId="0" fontId="196" fillId="44" borderId="0" xfId="0" applyFont="1" applyFill="1" applyBorder="1"/>
    <xf numFmtId="0" fontId="219" fillId="44" borderId="0" xfId="0" applyFont="1" applyFill="1" applyBorder="1" applyAlignment="1">
      <alignment horizontal="right" vertical="center"/>
    </xf>
    <xf numFmtId="0" fontId="152" fillId="39" borderId="180" xfId="0" applyFont="1" applyFill="1" applyBorder="1" applyAlignment="1">
      <alignment horizontal="left" vertical="center"/>
    </xf>
    <xf numFmtId="0" fontId="75" fillId="29" borderId="180" xfId="0" applyFont="1" applyFill="1" applyBorder="1" applyAlignment="1">
      <alignment horizontal="left" vertical="center"/>
    </xf>
    <xf numFmtId="0" fontId="21" fillId="8" borderId="180" xfId="0" applyFont="1" applyFill="1" applyBorder="1" applyAlignment="1">
      <alignment horizontal="left"/>
    </xf>
    <xf numFmtId="0" fontId="21" fillId="8" borderId="180" xfId="0" applyFont="1" applyFill="1" applyBorder="1" applyAlignment="1">
      <alignment horizontal="left" vertical="center"/>
    </xf>
    <xf numFmtId="0" fontId="220" fillId="8" borderId="180" xfId="0" applyFont="1" applyFill="1" applyBorder="1" applyAlignment="1">
      <alignment horizontal="left" vertical="center"/>
    </xf>
    <xf numFmtId="0" fontId="101" fillId="8" borderId="180" xfId="0" applyFont="1" applyFill="1" applyBorder="1" applyAlignment="1">
      <alignment horizontal="left" vertical="center"/>
    </xf>
    <xf numFmtId="0" fontId="89" fillId="9" borderId="0" xfId="0" applyFont="1" applyFill="1" applyBorder="1" applyAlignment="1">
      <alignment horizontal="left" vertical="top"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05" fillId="9" borderId="0" xfId="0" applyFont="1" applyFill="1" applyBorder="1" applyAlignment="1">
      <alignment horizontal="left" vertical="center" wrapText="1"/>
    </xf>
    <xf numFmtId="0" fontId="138" fillId="9" borderId="0" xfId="0" applyFont="1" applyFill="1" applyBorder="1" applyAlignment="1">
      <alignment horizontal="left" vertical="top" wrapText="1"/>
    </xf>
    <xf numFmtId="0" fontId="138" fillId="9" borderId="9" xfId="0" applyFont="1" applyFill="1" applyBorder="1" applyAlignment="1">
      <alignment horizontal="left" vertical="top" wrapText="1"/>
    </xf>
    <xf numFmtId="0" fontId="114" fillId="4" borderId="6" xfId="0" applyFont="1" applyFill="1" applyBorder="1" applyAlignment="1">
      <alignment horizontal="center" vertical="center" wrapText="1"/>
    </xf>
    <xf numFmtId="0" fontId="114" fillId="4" borderId="7" xfId="0" applyFont="1" applyFill="1" applyBorder="1" applyAlignment="1">
      <alignment horizontal="center" vertical="center" wrapText="1"/>
    </xf>
    <xf numFmtId="0" fontId="114" fillId="4" borderId="11" xfId="0" applyFont="1" applyFill="1" applyBorder="1" applyAlignment="1">
      <alignment horizontal="center" vertical="center" wrapText="1"/>
    </xf>
    <xf numFmtId="0" fontId="114" fillId="4" borderId="12" xfId="0" applyFont="1" applyFill="1" applyBorder="1" applyAlignment="1">
      <alignment horizontal="center" vertical="center" wrapText="1"/>
    </xf>
    <xf numFmtId="0" fontId="12" fillId="2" borderId="180" xfId="0" applyFont="1" applyFill="1" applyBorder="1" applyAlignment="1">
      <alignment horizontal="left" vertical="center"/>
    </xf>
    <xf numFmtId="0" fontId="12" fillId="28" borderId="180" xfId="0" applyFont="1" applyFill="1" applyBorder="1" applyAlignment="1">
      <alignment horizontal="left" vertical="center"/>
    </xf>
    <xf numFmtId="9" fontId="4" fillId="27" borderId="37" xfId="1" applyFont="1" applyFill="1" applyBorder="1" applyAlignment="1">
      <alignment horizontal="center" vertical="center"/>
    </xf>
    <xf numFmtId="9" fontId="4" fillId="27" borderId="38" xfId="1" applyFont="1" applyFill="1" applyBorder="1" applyAlignment="1">
      <alignment horizontal="center" vertical="center"/>
    </xf>
    <xf numFmtId="9" fontId="4" fillId="27" borderId="43" xfId="1" applyFont="1" applyFill="1" applyBorder="1" applyAlignment="1">
      <alignment horizontal="center" vertical="center"/>
    </xf>
    <xf numFmtId="9" fontId="4" fillId="27" borderId="44" xfId="1" applyFont="1" applyFill="1" applyBorder="1" applyAlignment="1">
      <alignment horizontal="center" vertical="center"/>
    </xf>
    <xf numFmtId="9" fontId="4" fillId="27" borderId="39" xfId="1" applyFont="1" applyFill="1" applyBorder="1" applyAlignment="1">
      <alignment horizontal="center" vertical="center"/>
    </xf>
    <xf numFmtId="9" fontId="4" fillId="27" borderId="40" xfId="1" applyFont="1" applyFill="1" applyBorder="1" applyAlignment="1">
      <alignment horizontal="center" vertical="center"/>
    </xf>
    <xf numFmtId="9" fontId="4" fillId="27" borderId="45" xfId="1" applyFont="1" applyFill="1" applyBorder="1" applyAlignment="1">
      <alignment horizontal="center" vertical="center"/>
    </xf>
    <xf numFmtId="9" fontId="4" fillId="27" borderId="46" xfId="1" applyFont="1" applyFill="1" applyBorder="1" applyAlignment="1">
      <alignment horizontal="center" vertical="center"/>
    </xf>
    <xf numFmtId="0" fontId="89" fillId="4" borderId="3" xfId="0" applyFont="1" applyFill="1" applyBorder="1" applyAlignment="1">
      <alignment horizontal="center" vertical="center"/>
    </xf>
    <xf numFmtId="0" fontId="89" fillId="4" borderId="13" xfId="0" applyFont="1" applyFill="1" applyBorder="1" applyAlignment="1">
      <alignment horizontal="center" vertical="center"/>
    </xf>
    <xf numFmtId="0" fontId="89" fillId="4" borderId="4" xfId="0" applyFont="1" applyFill="1" applyBorder="1" applyAlignment="1">
      <alignment horizontal="center" vertical="center"/>
    </xf>
    <xf numFmtId="0" fontId="149" fillId="32" borderId="179" xfId="0" applyFont="1" applyFill="1" applyBorder="1" applyAlignment="1">
      <alignment horizontal="center" vertical="top"/>
    </xf>
    <xf numFmtId="0" fontId="149" fillId="32" borderId="180" xfId="0" applyFont="1" applyFill="1" applyBorder="1" applyAlignment="1">
      <alignment horizontal="center" vertical="top"/>
    </xf>
    <xf numFmtId="0" fontId="149" fillId="32" borderId="181" xfId="0" applyFont="1" applyFill="1" applyBorder="1" applyAlignment="1">
      <alignment horizontal="center" vertical="top"/>
    </xf>
    <xf numFmtId="0" fontId="149" fillId="32" borderId="168" xfId="0" applyFont="1" applyFill="1" applyBorder="1" applyAlignment="1">
      <alignment horizontal="center" vertical="top"/>
    </xf>
    <xf numFmtId="0" fontId="149" fillId="32" borderId="0" xfId="0" applyFont="1" applyFill="1" applyBorder="1" applyAlignment="1">
      <alignment horizontal="center" vertical="top"/>
    </xf>
    <xf numFmtId="0" fontId="149" fillId="32" borderId="167" xfId="0" applyFont="1" applyFill="1" applyBorder="1" applyAlignment="1">
      <alignment horizontal="center" vertical="top"/>
    </xf>
    <xf numFmtId="0" fontId="175" fillId="32" borderId="168" xfId="0" applyFont="1" applyFill="1" applyBorder="1" applyAlignment="1">
      <alignment horizontal="center" vertical="top" wrapText="1"/>
    </xf>
    <xf numFmtId="0" fontId="175" fillId="32" borderId="0" xfId="0" applyFont="1" applyFill="1" applyBorder="1" applyAlignment="1">
      <alignment horizontal="center" vertical="top" wrapText="1"/>
    </xf>
    <xf numFmtId="0" fontId="175" fillId="32" borderId="167" xfId="0" applyFont="1" applyFill="1" applyBorder="1" applyAlignment="1">
      <alignment horizontal="center" vertical="top" wrapText="1"/>
    </xf>
    <xf numFmtId="0" fontId="20" fillId="7" borderId="6" xfId="0" applyFont="1" applyFill="1" applyBorder="1" applyAlignment="1">
      <alignment horizontal="right" vertical="center" wrapText="1"/>
    </xf>
    <xf numFmtId="0" fontId="20" fillId="19" borderId="6" xfId="0" applyFont="1" applyFill="1" applyBorder="1" applyAlignment="1">
      <alignment horizontal="center" vertical="center" wrapText="1"/>
    </xf>
    <xf numFmtId="0" fontId="20" fillId="35" borderId="6" xfId="0" applyFont="1" applyFill="1" applyBorder="1" applyAlignment="1">
      <alignment horizontal="left" vertical="center" wrapText="1"/>
    </xf>
    <xf numFmtId="0" fontId="19" fillId="18" borderId="5" xfId="0" applyFont="1" applyFill="1" applyBorder="1" applyAlignment="1">
      <alignment horizontal="center" vertical="center"/>
    </xf>
    <xf numFmtId="0" fontId="19" fillId="18" borderId="7" xfId="0" applyFont="1" applyFill="1" applyBorder="1" applyAlignment="1">
      <alignment horizontal="center" vertical="center"/>
    </xf>
    <xf numFmtId="0" fontId="105" fillId="19" borderId="0" xfId="0" applyFont="1" applyFill="1" applyBorder="1" applyAlignment="1">
      <alignment horizontal="left" vertical="center" wrapText="1"/>
    </xf>
    <xf numFmtId="0" fontId="33" fillId="20" borderId="31" xfId="0" applyFont="1" applyFill="1" applyBorder="1" applyAlignment="1">
      <alignment horizontal="center" vertical="center"/>
    </xf>
    <xf numFmtId="0" fontId="33" fillId="20" borderId="32"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4" xfId="0" applyFont="1" applyFill="1" applyBorder="1" applyAlignment="1">
      <alignment horizontal="center" vertical="center"/>
    </xf>
    <xf numFmtId="0" fontId="9" fillId="9" borderId="0" xfId="0" applyFont="1" applyFill="1" applyBorder="1" applyAlignment="1">
      <alignment horizontal="left" vertical="top" wrapText="1"/>
    </xf>
    <xf numFmtId="0" fontId="30" fillId="4" borderId="5"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119" fillId="19" borderId="0" xfId="0" applyFont="1" applyFill="1" applyBorder="1" applyAlignment="1">
      <alignment horizontal="left" vertical="top" wrapText="1"/>
    </xf>
    <xf numFmtId="0" fontId="124" fillId="7" borderId="64" xfId="0" applyFont="1" applyFill="1" applyBorder="1" applyAlignment="1">
      <alignment horizontal="center" vertical="center"/>
    </xf>
    <xf numFmtId="0" fontId="124" fillId="7" borderId="65" xfId="0" applyFont="1" applyFill="1" applyBorder="1" applyAlignment="1">
      <alignment horizontal="center" vertical="center"/>
    </xf>
    <xf numFmtId="0" fontId="124" fillId="7" borderId="66" xfId="0" applyFont="1" applyFill="1" applyBorder="1" applyAlignment="1">
      <alignment horizontal="center" vertical="center"/>
    </xf>
    <xf numFmtId="0" fontId="50" fillId="7" borderId="67" xfId="0" applyFont="1" applyFill="1" applyBorder="1" applyAlignment="1">
      <alignment horizontal="center" vertical="top"/>
    </xf>
    <xf numFmtId="0" fontId="50" fillId="7" borderId="68" xfId="0" applyFont="1" applyFill="1" applyBorder="1" applyAlignment="1">
      <alignment horizontal="center" vertical="top"/>
    </xf>
    <xf numFmtId="0" fontId="50" fillId="7" borderId="69" xfId="0" applyFont="1" applyFill="1" applyBorder="1" applyAlignment="1">
      <alignment horizontal="center" vertical="top"/>
    </xf>
    <xf numFmtId="0" fontId="96" fillId="19" borderId="0" xfId="0" applyFont="1" applyFill="1" applyBorder="1" applyAlignment="1">
      <alignment horizontal="center"/>
    </xf>
    <xf numFmtId="0" fontId="128" fillId="32" borderId="0" xfId="0" applyFont="1" applyFill="1" applyBorder="1" applyAlignment="1">
      <alignment horizontal="center" vertical="center" wrapText="1"/>
    </xf>
    <xf numFmtId="0" fontId="129" fillId="10" borderId="0" xfId="0" applyFont="1" applyFill="1" applyBorder="1" applyAlignment="1">
      <alignment horizontal="center" vertical="center" wrapText="1"/>
    </xf>
    <xf numFmtId="0" fontId="133" fillId="19" borderId="0" xfId="0" applyFont="1" applyFill="1" applyBorder="1" applyAlignment="1">
      <alignment horizontal="center" vertical="center"/>
    </xf>
    <xf numFmtId="0" fontId="134" fillId="4" borderId="76" xfId="0" applyFont="1" applyFill="1" applyBorder="1" applyAlignment="1">
      <alignment horizontal="center" vertical="center" wrapText="1"/>
    </xf>
    <xf numFmtId="0" fontId="134" fillId="4" borderId="77" xfId="0" applyFont="1" applyFill="1" applyBorder="1" applyAlignment="1">
      <alignment horizontal="center" vertical="center" wrapText="1"/>
    </xf>
    <xf numFmtId="0" fontId="134" fillId="4" borderId="80" xfId="0" applyFont="1" applyFill="1" applyBorder="1" applyAlignment="1">
      <alignment horizontal="center" vertical="center" wrapText="1"/>
    </xf>
    <xf numFmtId="0" fontId="134" fillId="4" borderId="86" xfId="0" applyFont="1" applyFill="1" applyBorder="1" applyAlignment="1">
      <alignment horizontal="center" vertical="center" wrapText="1"/>
    </xf>
    <xf numFmtId="0" fontId="134" fillId="4" borderId="1" xfId="0" applyFont="1" applyFill="1" applyBorder="1" applyAlignment="1">
      <alignment horizontal="center" vertical="center" wrapText="1"/>
    </xf>
    <xf numFmtId="0" fontId="134" fillId="4" borderId="89" xfId="0" applyFont="1" applyFill="1" applyBorder="1" applyAlignment="1">
      <alignment horizontal="center" vertical="center" wrapText="1"/>
    </xf>
    <xf numFmtId="0" fontId="105" fillId="19" borderId="0" xfId="0" applyFont="1" applyFill="1" applyBorder="1" applyAlignment="1">
      <alignment horizontal="left" vertical="top" wrapText="1"/>
    </xf>
    <xf numFmtId="0" fontId="121" fillId="7" borderId="0" xfId="0" applyFont="1" applyFill="1" applyBorder="1" applyAlignment="1">
      <alignment horizontal="right" vertical="center" wrapText="1" indent="1"/>
    </xf>
    <xf numFmtId="0" fontId="122" fillId="31" borderId="0" xfId="0" applyFont="1" applyFill="1" applyBorder="1" applyAlignment="1">
      <alignment horizontal="left" vertical="center" wrapText="1" indent="1"/>
    </xf>
    <xf numFmtId="0" fontId="86" fillId="9" borderId="0" xfId="0" applyFont="1" applyFill="1" applyBorder="1" applyAlignment="1">
      <alignment horizontal="center"/>
    </xf>
    <xf numFmtId="0" fontId="114" fillId="4" borderId="5" xfId="0" applyFont="1" applyFill="1" applyBorder="1" applyAlignment="1">
      <alignment horizontal="center" vertical="center" wrapText="1"/>
    </xf>
    <xf numFmtId="0" fontId="114" fillId="4" borderId="10" xfId="0" applyFont="1" applyFill="1" applyBorder="1" applyAlignment="1">
      <alignment horizontal="center" vertical="center" wrapText="1"/>
    </xf>
    <xf numFmtId="0" fontId="103" fillId="7" borderId="0" xfId="0" applyFont="1" applyFill="1" applyBorder="1" applyAlignment="1">
      <alignment horizontal="right" vertical="center" wrapText="1"/>
    </xf>
    <xf numFmtId="0" fontId="104" fillId="31" borderId="0" xfId="0" applyFont="1" applyFill="1" applyBorder="1" applyAlignment="1">
      <alignment horizontal="left" vertical="center" wrapText="1"/>
    </xf>
    <xf numFmtId="0" fontId="86" fillId="7" borderId="0" xfId="0" applyFont="1" applyFill="1" applyBorder="1" applyAlignment="1">
      <alignment horizontal="center"/>
    </xf>
    <xf numFmtId="0" fontId="87" fillId="31" borderId="0" xfId="0" applyFont="1" applyFill="1" applyBorder="1" applyAlignment="1">
      <alignment horizontal="center"/>
    </xf>
    <xf numFmtId="0" fontId="98" fillId="4" borderId="76" xfId="0" applyFont="1" applyFill="1" applyBorder="1" applyAlignment="1">
      <alignment horizontal="center"/>
    </xf>
    <xf numFmtId="0" fontId="98" fillId="4" borderId="77" xfId="0" applyFont="1" applyFill="1" applyBorder="1" applyAlignment="1">
      <alignment horizontal="center"/>
    </xf>
    <xf numFmtId="0" fontId="98" fillId="4" borderId="80" xfId="0" applyFont="1" applyFill="1" applyBorder="1" applyAlignment="1">
      <alignment horizontal="center"/>
    </xf>
    <xf numFmtId="0" fontId="98" fillId="4" borderId="81" xfId="0" applyFont="1" applyFill="1" applyBorder="1" applyAlignment="1">
      <alignment horizontal="center"/>
    </xf>
    <xf numFmtId="0" fontId="98" fillId="4" borderId="0" xfId="0" applyFont="1" applyFill="1" applyBorder="1" applyAlignment="1">
      <alignment horizontal="center"/>
    </xf>
    <xf numFmtId="0" fontId="98" fillId="4" borderId="2" xfId="0" applyFont="1" applyFill="1" applyBorder="1" applyAlignment="1">
      <alignment horizontal="center"/>
    </xf>
    <xf numFmtId="0" fontId="98" fillId="4" borderId="86" xfId="0" applyFont="1" applyFill="1" applyBorder="1" applyAlignment="1">
      <alignment horizontal="center"/>
    </xf>
    <xf numFmtId="0" fontId="98" fillId="4" borderId="1" xfId="0" applyFont="1" applyFill="1" applyBorder="1" applyAlignment="1">
      <alignment horizontal="center"/>
    </xf>
    <xf numFmtId="0" fontId="98" fillId="4" borderId="89" xfId="0" applyFont="1" applyFill="1" applyBorder="1" applyAlignment="1">
      <alignment horizontal="center"/>
    </xf>
    <xf numFmtId="0" fontId="105" fillId="19" borderId="0" xfId="0" applyFont="1" applyFill="1" applyBorder="1" applyAlignment="1">
      <alignment horizontal="center" vertical="center" wrapText="1"/>
    </xf>
    <xf numFmtId="0" fontId="17" fillId="35" borderId="133" xfId="0" applyFont="1" applyFill="1" applyBorder="1" applyAlignment="1">
      <alignment horizontal="right" vertical="center" wrapText="1" indent="1"/>
    </xf>
    <xf numFmtId="0" fontId="17" fillId="35" borderId="134" xfId="0" applyFont="1" applyFill="1" applyBorder="1" applyAlignment="1">
      <alignment horizontal="right" vertical="center" wrapText="1" indent="1"/>
    </xf>
    <xf numFmtId="0" fontId="110" fillId="7" borderId="55" xfId="0" applyFont="1" applyFill="1" applyBorder="1" applyAlignment="1">
      <alignment horizontal="center" vertical="center" wrapText="1"/>
    </xf>
    <xf numFmtId="0" fontId="110" fillId="7" borderId="56" xfId="0" applyFont="1" applyFill="1" applyBorder="1" applyAlignment="1">
      <alignment horizontal="center" vertical="center" wrapText="1"/>
    </xf>
    <xf numFmtId="0" fontId="110" fillId="7" borderId="57" xfId="0" applyFont="1" applyFill="1" applyBorder="1" applyAlignment="1">
      <alignment horizontal="center" vertical="center" wrapText="1"/>
    </xf>
    <xf numFmtId="0" fontId="110" fillId="7" borderId="58" xfId="0" applyFont="1" applyFill="1" applyBorder="1" applyAlignment="1">
      <alignment horizontal="center" vertical="center" wrapText="1"/>
    </xf>
    <xf numFmtId="0" fontId="110" fillId="7" borderId="59" xfId="0" applyFont="1" applyFill="1" applyBorder="1" applyAlignment="1">
      <alignment horizontal="center" vertical="center" wrapText="1"/>
    </xf>
    <xf numFmtId="0" fontId="110" fillId="7" borderId="60" xfId="0" applyFont="1" applyFill="1" applyBorder="1" applyAlignment="1">
      <alignment horizontal="center" vertical="center" wrapText="1"/>
    </xf>
    <xf numFmtId="0" fontId="109" fillId="35" borderId="123" xfId="0" applyFont="1" applyFill="1" applyBorder="1" applyAlignment="1">
      <alignment horizontal="center" vertical="center" wrapText="1"/>
    </xf>
    <xf numFmtId="0" fontId="109" fillId="35" borderId="124" xfId="0" applyFont="1" applyFill="1" applyBorder="1" applyAlignment="1">
      <alignment horizontal="center" vertical="center" wrapText="1"/>
    </xf>
    <xf numFmtId="0" fontId="109" fillId="35" borderId="58" xfId="0" applyFont="1" applyFill="1" applyBorder="1" applyAlignment="1">
      <alignment horizontal="center" vertical="center" wrapText="1"/>
    </xf>
    <xf numFmtId="0" fontId="109" fillId="35" borderId="125" xfId="0" applyFont="1" applyFill="1" applyBorder="1" applyAlignment="1">
      <alignment horizontal="center" vertical="center" wrapText="1"/>
    </xf>
    <xf numFmtId="0" fontId="109" fillId="35" borderId="126" xfId="0" applyFont="1" applyFill="1" applyBorder="1" applyAlignment="1">
      <alignment horizontal="center" vertical="center" wrapText="1"/>
    </xf>
    <xf numFmtId="0" fontId="109" fillId="35" borderId="127" xfId="0" applyFont="1" applyFill="1" applyBorder="1" applyAlignment="1">
      <alignment horizontal="center" vertical="center" wrapText="1"/>
    </xf>
    <xf numFmtId="0" fontId="80" fillId="14" borderId="81" xfId="0" applyFont="1" applyFill="1" applyBorder="1" applyAlignment="1">
      <alignment horizontal="left" wrapText="1" indent="1"/>
    </xf>
    <xf numFmtId="0" fontId="80" fillId="14" borderId="0" xfId="0" applyFont="1" applyFill="1" applyBorder="1" applyAlignment="1">
      <alignment horizontal="left" wrapText="1" indent="1"/>
    </xf>
    <xf numFmtId="0" fontId="80" fillId="14" borderId="33" xfId="0" applyFont="1" applyFill="1" applyBorder="1" applyAlignment="1">
      <alignment horizontal="left" wrapText="1" indent="1"/>
    </xf>
    <xf numFmtId="0" fontId="81" fillId="16" borderId="81" xfId="0" applyFont="1" applyFill="1" applyBorder="1" applyAlignment="1">
      <alignment horizontal="left" wrapText="1" indent="1"/>
    </xf>
    <xf numFmtId="0" fontId="81" fillId="16" borderId="0" xfId="0" applyFont="1" applyFill="1" applyBorder="1" applyAlignment="1">
      <alignment horizontal="left" wrapText="1" indent="1"/>
    </xf>
    <xf numFmtId="0" fontId="81" fillId="16" borderId="33" xfId="0" applyFont="1" applyFill="1" applyBorder="1" applyAlignment="1">
      <alignment horizontal="left" wrapText="1" indent="1"/>
    </xf>
    <xf numFmtId="0" fontId="80" fillId="14" borderId="34" xfId="0" applyFont="1" applyFill="1" applyBorder="1" applyAlignment="1">
      <alignment horizontal="right" wrapText="1" indent="1"/>
    </xf>
    <xf numFmtId="0" fontId="80" fillId="14" borderId="0" xfId="0" applyFont="1" applyFill="1" applyBorder="1" applyAlignment="1">
      <alignment horizontal="right" wrapText="1" indent="1"/>
    </xf>
    <xf numFmtId="0" fontId="80" fillId="14" borderId="2" xfId="0" applyFont="1" applyFill="1" applyBorder="1" applyAlignment="1">
      <alignment horizontal="right" wrapText="1" indent="1"/>
    </xf>
    <xf numFmtId="0" fontId="81" fillId="16" borderId="34" xfId="0" applyFont="1" applyFill="1" applyBorder="1" applyAlignment="1">
      <alignment horizontal="right" wrapText="1" indent="1"/>
    </xf>
    <xf numFmtId="0" fontId="81" fillId="16" borderId="0" xfId="0" applyFont="1" applyFill="1" applyBorder="1" applyAlignment="1">
      <alignment horizontal="right" wrapText="1" indent="1"/>
    </xf>
    <xf numFmtId="0" fontId="81" fillId="16" borderId="2" xfId="0" applyFont="1" applyFill="1" applyBorder="1" applyAlignment="1">
      <alignment horizontal="right" wrapText="1" indent="1"/>
    </xf>
    <xf numFmtId="0" fontId="81" fillId="14" borderId="34" xfId="0" applyFont="1" applyFill="1" applyBorder="1" applyAlignment="1">
      <alignment horizontal="right" wrapText="1" indent="1"/>
    </xf>
    <xf numFmtId="0" fontId="81" fillId="14" borderId="0" xfId="0" applyFont="1" applyFill="1" applyBorder="1" applyAlignment="1">
      <alignment horizontal="right" wrapText="1" indent="1"/>
    </xf>
    <xf numFmtId="0" fontId="81" fillId="14" borderId="2" xfId="0" applyFont="1" applyFill="1" applyBorder="1" applyAlignment="1">
      <alignment horizontal="right" wrapText="1" indent="1"/>
    </xf>
    <xf numFmtId="0" fontId="80" fillId="16" borderId="34" xfId="0" applyFont="1" applyFill="1" applyBorder="1" applyAlignment="1">
      <alignment horizontal="right" wrapText="1" indent="1"/>
    </xf>
    <xf numFmtId="0" fontId="80" fillId="16" borderId="0" xfId="0" applyFont="1" applyFill="1" applyBorder="1" applyAlignment="1">
      <alignment horizontal="right" wrapText="1" indent="1"/>
    </xf>
    <xf numFmtId="0" fontId="80" fillId="16" borderId="2" xfId="0" applyFont="1" applyFill="1" applyBorder="1" applyAlignment="1">
      <alignment horizontal="right" wrapText="1" indent="1"/>
    </xf>
    <xf numFmtId="0" fontId="81" fillId="14" borderId="81" xfId="0" applyFont="1" applyFill="1" applyBorder="1" applyAlignment="1">
      <alignment horizontal="left" wrapText="1" indent="1"/>
    </xf>
    <xf numFmtId="0" fontId="81" fillId="14" borderId="0" xfId="0" applyFont="1" applyFill="1" applyBorder="1" applyAlignment="1">
      <alignment horizontal="left" wrapText="1" indent="1"/>
    </xf>
    <xf numFmtId="0" fontId="81" fillId="14" borderId="33" xfId="0" applyFont="1" applyFill="1" applyBorder="1" applyAlignment="1">
      <alignment horizontal="left" wrapText="1" indent="1"/>
    </xf>
    <xf numFmtId="0" fontId="80" fillId="16" borderId="81" xfId="0" applyFont="1" applyFill="1" applyBorder="1" applyAlignment="1">
      <alignment horizontal="left" wrapText="1" indent="1"/>
    </xf>
    <xf numFmtId="0" fontId="80" fillId="16" borderId="0" xfId="0" applyFont="1" applyFill="1" applyBorder="1" applyAlignment="1">
      <alignment horizontal="left" wrapText="1" indent="1"/>
    </xf>
    <xf numFmtId="0" fontId="80" fillId="16" borderId="33" xfId="0" applyFont="1" applyFill="1" applyBorder="1" applyAlignment="1">
      <alignment horizontal="left" wrapText="1" indent="1"/>
    </xf>
    <xf numFmtId="0" fontId="9" fillId="13" borderId="26" xfId="0" applyFont="1" applyFill="1" applyBorder="1" applyAlignment="1">
      <alignment horizontal="center" vertical="center"/>
    </xf>
    <xf numFmtId="0" fontId="9" fillId="13" borderId="27" xfId="0" applyFont="1" applyFill="1" applyBorder="1" applyAlignment="1">
      <alignment horizontal="center" vertical="center"/>
    </xf>
    <xf numFmtId="0" fontId="9" fillId="21" borderId="26" xfId="0" applyFont="1" applyFill="1" applyBorder="1" applyAlignment="1">
      <alignment horizontal="center" vertical="center"/>
    </xf>
    <xf numFmtId="0" fontId="9" fillId="21" borderId="27" xfId="0" applyFont="1" applyFill="1" applyBorder="1" applyAlignment="1">
      <alignment horizontal="center" vertical="center"/>
    </xf>
    <xf numFmtId="0" fontId="9" fillId="16" borderId="26" xfId="0" applyFont="1" applyFill="1" applyBorder="1" applyAlignment="1">
      <alignment horizontal="center" vertical="center"/>
    </xf>
    <xf numFmtId="0" fontId="9" fillId="16" borderId="27" xfId="0" applyFont="1" applyFill="1" applyBorder="1" applyAlignment="1">
      <alignment horizontal="center" vertical="center"/>
    </xf>
    <xf numFmtId="0" fontId="18" fillId="18" borderId="62" xfId="0" applyFont="1" applyFill="1" applyBorder="1" applyAlignment="1">
      <alignment horizontal="center" vertical="center" wrapText="1"/>
    </xf>
    <xf numFmtId="0" fontId="18" fillId="18" borderId="63" xfId="0" applyFont="1" applyFill="1" applyBorder="1" applyAlignment="1">
      <alignment horizontal="center" vertical="center" wrapText="1"/>
    </xf>
    <xf numFmtId="0" fontId="17" fillId="7" borderId="53" xfId="0" applyFont="1" applyFill="1" applyBorder="1" applyAlignment="1">
      <alignment horizontal="left" vertical="center" wrapText="1" indent="1"/>
    </xf>
    <xf numFmtId="0" fontId="17" fillId="7" borderId="54" xfId="0" applyFont="1" applyFill="1" applyBorder="1" applyAlignment="1">
      <alignment horizontal="left" vertical="center" wrapText="1" indent="1"/>
    </xf>
    <xf numFmtId="0" fontId="17" fillId="7" borderId="54" xfId="0" applyFont="1" applyFill="1" applyBorder="1" applyAlignment="1">
      <alignment horizontal="right" vertical="center" wrapText="1" indent="1"/>
    </xf>
    <xf numFmtId="0" fontId="17" fillId="35" borderId="132" xfId="0" applyFont="1" applyFill="1" applyBorder="1" applyAlignment="1">
      <alignment horizontal="left" vertical="center" wrapText="1" indent="1"/>
    </xf>
    <xf numFmtId="0" fontId="17" fillId="35" borderId="133" xfId="0" applyFont="1" applyFill="1" applyBorder="1" applyAlignment="1">
      <alignment horizontal="left" vertical="center" wrapText="1" indent="1"/>
    </xf>
    <xf numFmtId="9" fontId="4" fillId="27" borderId="35" xfId="1" applyFont="1" applyFill="1" applyBorder="1" applyAlignment="1">
      <alignment horizontal="center" vertical="center"/>
    </xf>
    <xf numFmtId="9" fontId="4" fillId="27" borderId="36" xfId="1" applyFont="1" applyFill="1" applyBorder="1" applyAlignment="1">
      <alignment horizontal="center" vertical="center"/>
    </xf>
    <xf numFmtId="9" fontId="4" fillId="27" borderId="41" xfId="1" applyFont="1" applyFill="1" applyBorder="1" applyAlignment="1">
      <alignment horizontal="center" vertical="center"/>
    </xf>
    <xf numFmtId="9" fontId="4" fillId="27" borderId="42" xfId="1" applyFont="1" applyFill="1" applyBorder="1" applyAlignment="1">
      <alignment horizontal="center" vertical="center"/>
    </xf>
    <xf numFmtId="0" fontId="47" fillId="9" borderId="0" xfId="0" applyFont="1" applyFill="1" applyBorder="1" applyAlignment="1">
      <alignment horizontal="left"/>
    </xf>
    <xf numFmtId="0" fontId="69" fillId="32" borderId="0" xfId="0" applyFont="1" applyFill="1" applyBorder="1" applyAlignment="1">
      <alignment horizontal="center" vertical="center"/>
    </xf>
    <xf numFmtId="0" fontId="9" fillId="9" borderId="30" xfId="0" applyFont="1" applyFill="1" applyBorder="1" applyAlignment="1">
      <alignment horizontal="right"/>
    </xf>
    <xf numFmtId="0" fontId="9" fillId="9" borderId="30" xfId="0" applyFont="1" applyFill="1" applyBorder="1" applyAlignment="1">
      <alignment horizontal="left"/>
    </xf>
    <xf numFmtId="0" fontId="36" fillId="15" borderId="28" xfId="0" applyFont="1" applyFill="1" applyBorder="1" applyAlignment="1">
      <alignment horizontal="center" vertical="center" wrapText="1"/>
    </xf>
    <xf numFmtId="0" fontId="36" fillId="15" borderId="2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29" xfId="0" applyFont="1" applyFill="1" applyBorder="1" applyAlignment="1">
      <alignment horizontal="center" vertical="center" wrapText="1"/>
    </xf>
    <xf numFmtId="0" fontId="36" fillId="7" borderId="28"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13" borderId="28" xfId="0" applyFont="1" applyFill="1" applyBorder="1" applyAlignment="1">
      <alignment horizontal="center" vertical="center" wrapText="1"/>
    </xf>
    <xf numFmtId="0" fontId="36" fillId="13" borderId="29" xfId="0" applyFont="1" applyFill="1" applyBorder="1" applyAlignment="1">
      <alignment horizontal="center" vertical="center" wrapText="1"/>
    </xf>
    <xf numFmtId="0" fontId="36" fillId="21" borderId="28" xfId="0" applyFont="1" applyFill="1" applyBorder="1" applyAlignment="1">
      <alignment horizontal="center" vertical="center" wrapText="1"/>
    </xf>
    <xf numFmtId="0" fontId="36" fillId="21" borderId="29" xfId="0" applyFont="1" applyFill="1" applyBorder="1" applyAlignment="1">
      <alignment horizontal="center" vertical="center" wrapText="1"/>
    </xf>
    <xf numFmtId="0" fontId="36" fillId="16" borderId="28" xfId="0" applyFont="1" applyFill="1" applyBorder="1" applyAlignment="1">
      <alignment horizontal="center" vertical="center" wrapText="1"/>
    </xf>
    <xf numFmtId="0" fontId="36" fillId="16" borderId="29" xfId="0" applyFont="1" applyFill="1" applyBorder="1" applyAlignment="1">
      <alignment horizontal="center" vertical="center" wrapText="1"/>
    </xf>
    <xf numFmtId="0" fontId="9" fillId="15" borderId="26" xfId="0" applyFont="1" applyFill="1" applyBorder="1" applyAlignment="1">
      <alignment horizontal="center" vertical="center"/>
    </xf>
    <xf numFmtId="0" fontId="9" fillId="15" borderId="27" xfId="0" applyFont="1" applyFill="1" applyBorder="1" applyAlignment="1">
      <alignment horizontal="center" vertical="center"/>
    </xf>
    <xf numFmtId="0" fontId="9" fillId="14" borderId="26" xfId="0" applyFont="1" applyFill="1" applyBorder="1" applyAlignment="1">
      <alignment horizontal="center" vertical="center"/>
    </xf>
    <xf numFmtId="0" fontId="9" fillId="14" borderId="27" xfId="0" applyFont="1" applyFill="1" applyBorder="1" applyAlignment="1">
      <alignment horizontal="center" vertical="center"/>
    </xf>
    <xf numFmtId="0" fontId="9" fillId="7" borderId="26" xfId="0" applyFont="1" applyFill="1" applyBorder="1" applyAlignment="1">
      <alignment horizontal="center" vertical="center"/>
    </xf>
    <xf numFmtId="0" fontId="9" fillId="7" borderId="27" xfId="0" applyFont="1" applyFill="1" applyBorder="1" applyAlignment="1">
      <alignment horizontal="center" vertical="center"/>
    </xf>
    <xf numFmtId="0" fontId="16" fillId="41" borderId="0" xfId="0" applyFont="1" applyFill="1" applyBorder="1" applyAlignment="1">
      <alignment horizontal="left" vertical="center"/>
    </xf>
    <xf numFmtId="0" fontId="16" fillId="37" borderId="0" xfId="0" applyFont="1" applyFill="1" applyBorder="1" applyAlignment="1">
      <alignment horizontal="left" vertical="center"/>
    </xf>
    <xf numFmtId="0" fontId="6" fillId="35" borderId="129" xfId="0" applyFont="1" applyFill="1" applyBorder="1" applyAlignment="1">
      <alignment horizontal="center" vertical="center" shrinkToFit="1"/>
    </xf>
    <xf numFmtId="0" fontId="6" fillId="35" borderId="130" xfId="0" applyFont="1" applyFill="1" applyBorder="1" applyAlignment="1">
      <alignment horizontal="center" vertical="center" shrinkToFit="1"/>
    </xf>
    <xf numFmtId="0" fontId="6" fillId="7" borderId="0" xfId="0" applyFont="1" applyFill="1" applyBorder="1" applyAlignment="1">
      <alignment horizontal="center" vertical="center" shrinkToFit="1"/>
    </xf>
    <xf numFmtId="0" fontId="6" fillId="35" borderId="61" xfId="0" applyFont="1" applyFill="1" applyBorder="1" applyAlignment="1">
      <alignment horizontal="center" vertical="center" shrinkToFit="1"/>
    </xf>
    <xf numFmtId="0" fontId="6" fillId="35" borderId="0" xfId="0" applyFont="1" applyFill="1" applyBorder="1" applyAlignment="1">
      <alignment horizontal="center" vertical="center" shrinkToFit="1"/>
    </xf>
    <xf numFmtId="0" fontId="110" fillId="7" borderId="50" xfId="0" applyFont="1" applyFill="1" applyBorder="1" applyAlignment="1">
      <alignment horizontal="center" vertical="center" wrapText="1"/>
    </xf>
    <xf numFmtId="0" fontId="110" fillId="7" borderId="51" xfId="0" applyFont="1" applyFill="1" applyBorder="1" applyAlignment="1">
      <alignment horizontal="center" vertical="center" wrapText="1"/>
    </xf>
    <xf numFmtId="0" fontId="110" fillId="7" borderId="97" xfId="0" applyFont="1" applyFill="1" applyBorder="1" applyAlignment="1">
      <alignment horizontal="center" vertical="center" wrapText="1"/>
    </xf>
    <xf numFmtId="0" fontId="110" fillId="7" borderId="52" xfId="0" applyFont="1" applyFill="1" applyBorder="1" applyAlignment="1">
      <alignment horizontal="center" vertical="center" wrapText="1"/>
    </xf>
    <xf numFmtId="0" fontId="110" fillId="7" borderId="0" xfId="0" applyFont="1" applyFill="1" applyBorder="1" applyAlignment="1">
      <alignment horizontal="center" vertical="center" wrapText="1"/>
    </xf>
    <xf numFmtId="0" fontId="110" fillId="7" borderId="98" xfId="0" applyFont="1" applyFill="1" applyBorder="1" applyAlignment="1">
      <alignment horizontal="center" vertical="center" wrapText="1"/>
    </xf>
    <xf numFmtId="0" fontId="110" fillId="7" borderId="53" xfId="0" applyFont="1" applyFill="1" applyBorder="1" applyAlignment="1">
      <alignment horizontal="center" vertical="center" wrapText="1"/>
    </xf>
    <xf numFmtId="0" fontId="110" fillId="7" borderId="54" xfId="0" applyFont="1" applyFill="1" applyBorder="1" applyAlignment="1">
      <alignment horizontal="center" vertical="center" wrapText="1"/>
    </xf>
    <xf numFmtId="0" fontId="110" fillId="7" borderId="99" xfId="0" applyFont="1" applyFill="1" applyBorder="1" applyAlignment="1">
      <alignment horizontal="center" vertical="center" wrapText="1"/>
    </xf>
    <xf numFmtId="0" fontId="62" fillId="32" borderId="0" xfId="0" applyFont="1" applyFill="1" applyBorder="1" applyAlignment="1">
      <alignment horizontal="center" vertical="center"/>
    </xf>
    <xf numFmtId="0" fontId="66" fillId="32" borderId="0" xfId="0" applyFont="1" applyFill="1" applyBorder="1" applyAlignment="1">
      <alignment horizontal="center" vertical="center"/>
    </xf>
    <xf numFmtId="0" fontId="32" fillId="4" borderId="47" xfId="0" applyFont="1" applyFill="1" applyBorder="1" applyAlignment="1">
      <alignment horizontal="center" vertical="center"/>
    </xf>
    <xf numFmtId="0" fontId="32" fillId="4" borderId="48" xfId="0" applyFont="1" applyFill="1" applyBorder="1" applyAlignment="1">
      <alignment horizontal="center" vertical="center"/>
    </xf>
    <xf numFmtId="0" fontId="32" fillId="4" borderId="49" xfId="0" applyFont="1" applyFill="1" applyBorder="1" applyAlignment="1">
      <alignment horizontal="center" vertical="center"/>
    </xf>
    <xf numFmtId="0" fontId="77" fillId="9" borderId="0" xfId="0" quotePrefix="1" applyFont="1" applyFill="1" applyBorder="1" applyAlignment="1">
      <alignment horizontal="center" vertical="center"/>
    </xf>
    <xf numFmtId="0" fontId="41" fillId="9" borderId="0" xfId="0" applyFont="1" applyFill="1" applyBorder="1" applyAlignment="1">
      <alignment horizontal="right"/>
    </xf>
    <xf numFmtId="0" fontId="48" fillId="9" borderId="0" xfId="0" applyFont="1" applyFill="1" applyBorder="1" applyAlignment="1">
      <alignment horizontal="center" vertical="center"/>
    </xf>
    <xf numFmtId="0" fontId="76" fillId="9" borderId="0" xfId="0" quotePrefix="1" applyFont="1" applyFill="1" applyBorder="1" applyAlignment="1">
      <alignment horizontal="center" vertical="center"/>
    </xf>
    <xf numFmtId="0" fontId="72" fillId="32" borderId="168" xfId="0" applyFont="1" applyFill="1" applyBorder="1" applyAlignment="1">
      <alignment horizontal="center" vertical="center" wrapText="1"/>
    </xf>
    <xf numFmtId="0" fontId="72" fillId="32" borderId="0" xfId="0" applyFont="1" applyFill="1" applyBorder="1" applyAlignment="1">
      <alignment horizontal="center" vertical="center" wrapText="1"/>
    </xf>
    <xf numFmtId="0" fontId="72" fillId="32" borderId="167" xfId="0" applyFont="1" applyFill="1" applyBorder="1" applyAlignment="1">
      <alignment horizontal="center" vertical="center" wrapText="1"/>
    </xf>
    <xf numFmtId="0" fontId="61" fillId="32" borderId="179" xfId="0" applyFont="1" applyFill="1" applyBorder="1" applyAlignment="1">
      <alignment horizontal="center" vertical="center"/>
    </xf>
    <xf numFmtId="0" fontId="61" fillId="32" borderId="180" xfId="0" applyFont="1" applyFill="1" applyBorder="1" applyAlignment="1">
      <alignment horizontal="center" vertical="center"/>
    </xf>
    <xf numFmtId="0" fontId="61" fillId="32" borderId="181" xfId="0" applyFont="1" applyFill="1" applyBorder="1" applyAlignment="1">
      <alignment horizontal="center" vertical="center"/>
    </xf>
    <xf numFmtId="0" fontId="61" fillId="32" borderId="168" xfId="0" applyFont="1" applyFill="1" applyBorder="1" applyAlignment="1">
      <alignment horizontal="center" vertical="center"/>
    </xf>
    <xf numFmtId="0" fontId="61" fillId="32" borderId="0" xfId="0" applyFont="1" applyFill="1" applyBorder="1" applyAlignment="1">
      <alignment horizontal="center" vertical="center"/>
    </xf>
    <xf numFmtId="0" fontId="61" fillId="32" borderId="167" xfId="0" applyFont="1" applyFill="1" applyBorder="1" applyAlignment="1">
      <alignment horizontal="center" vertical="center"/>
    </xf>
    <xf numFmtId="0" fontId="9" fillId="26" borderId="167" xfId="0" applyFont="1" applyFill="1" applyBorder="1" applyAlignment="1">
      <alignment horizontal="center"/>
    </xf>
    <xf numFmtId="0" fontId="106" fillId="26" borderId="0" xfId="0" applyFont="1" applyFill="1" applyBorder="1" applyAlignment="1">
      <alignment horizontal="left" vertical="center"/>
    </xf>
    <xf numFmtId="0" fontId="30" fillId="23" borderId="90" xfId="0" applyFont="1" applyFill="1" applyBorder="1" applyAlignment="1">
      <alignment horizontal="center" vertical="center" wrapText="1"/>
    </xf>
    <xf numFmtId="0" fontId="30" fillId="23" borderId="91" xfId="0" applyFont="1" applyFill="1" applyBorder="1" applyAlignment="1">
      <alignment horizontal="center" vertical="center" wrapText="1"/>
    </xf>
    <xf numFmtId="0" fontId="30" fillId="23" borderId="92" xfId="0" applyFont="1" applyFill="1" applyBorder="1" applyAlignment="1">
      <alignment horizontal="center" vertical="center" wrapText="1"/>
    </xf>
    <xf numFmtId="0" fontId="30" fillId="31" borderId="90" xfId="0" applyFont="1" applyFill="1" applyBorder="1" applyAlignment="1">
      <alignment horizontal="center" vertical="center" wrapText="1"/>
    </xf>
    <xf numFmtId="0" fontId="30" fillId="31" borderId="91" xfId="0" applyFont="1" applyFill="1" applyBorder="1" applyAlignment="1">
      <alignment horizontal="center" vertical="center" wrapText="1"/>
    </xf>
    <xf numFmtId="0" fontId="30" fillId="31" borderId="92" xfId="0" applyFont="1" applyFill="1" applyBorder="1" applyAlignment="1">
      <alignment horizontal="center" vertical="center" wrapText="1"/>
    </xf>
    <xf numFmtId="0" fontId="11" fillId="4" borderId="93"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94" xfId="0" applyFont="1" applyFill="1" applyBorder="1" applyAlignment="1">
      <alignment horizontal="center" vertical="center"/>
    </xf>
    <xf numFmtId="0" fontId="11" fillId="4" borderId="95"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96" xfId="0" applyFont="1" applyFill="1" applyBorder="1" applyAlignment="1">
      <alignment horizontal="center" vertical="center"/>
    </xf>
    <xf numFmtId="0" fontId="10" fillId="19" borderId="6" xfId="0" applyFont="1" applyFill="1" applyBorder="1" applyAlignment="1">
      <alignment horizontal="center" vertical="center"/>
    </xf>
    <xf numFmtId="0" fontId="10" fillId="19" borderId="7" xfId="0" applyFont="1" applyFill="1" applyBorder="1" applyAlignment="1">
      <alignment horizontal="center" vertical="center"/>
    </xf>
    <xf numFmtId="0" fontId="10" fillId="19" borderId="11" xfId="0" applyFont="1" applyFill="1" applyBorder="1" applyAlignment="1">
      <alignment horizontal="center" vertical="center"/>
    </xf>
    <xf numFmtId="0" fontId="10" fillId="19" borderId="12" xfId="0" applyFont="1" applyFill="1" applyBorder="1" applyAlignment="1">
      <alignment horizontal="center" vertical="center"/>
    </xf>
    <xf numFmtId="0" fontId="30" fillId="22" borderId="0" xfId="0" applyFont="1" applyFill="1" applyBorder="1" applyAlignment="1">
      <alignment horizontal="left" vertical="center" wrapText="1" indent="2"/>
    </xf>
    <xf numFmtId="0" fontId="96" fillId="26" borderId="0" xfId="0" applyFont="1" applyFill="1" applyBorder="1" applyAlignment="1">
      <alignment horizontal="center"/>
    </xf>
    <xf numFmtId="0" fontId="97" fillId="26" borderId="0" xfId="0" applyFont="1" applyFill="1" applyBorder="1" applyAlignment="1">
      <alignment horizontal="center" vertical="center"/>
    </xf>
    <xf numFmtId="0" fontId="16" fillId="4" borderId="76" xfId="0" applyFont="1" applyFill="1" applyBorder="1" applyAlignment="1">
      <alignment horizontal="center" vertical="center" wrapText="1"/>
    </xf>
    <xf numFmtId="0" fontId="16" fillId="4" borderId="77" xfId="0" applyFont="1" applyFill="1" applyBorder="1" applyAlignment="1">
      <alignment horizontal="center" vertical="center" wrapText="1"/>
    </xf>
    <xf numFmtId="0" fontId="16" fillId="4" borderId="80" xfId="0" applyFont="1" applyFill="1" applyBorder="1" applyAlignment="1">
      <alignment horizontal="center" vertical="center" wrapText="1"/>
    </xf>
    <xf numFmtId="0" fontId="16" fillId="4" borderId="86"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89" xfId="0" applyFont="1" applyFill="1" applyBorder="1" applyAlignment="1">
      <alignment horizontal="center" vertical="center" wrapText="1"/>
    </xf>
    <xf numFmtId="0" fontId="9" fillId="26" borderId="168" xfId="0" applyFont="1" applyFill="1" applyBorder="1" applyAlignment="1">
      <alignment horizontal="center"/>
    </xf>
    <xf numFmtId="0" fontId="173" fillId="26" borderId="0" xfId="0" applyFont="1" applyFill="1" applyBorder="1" applyAlignment="1">
      <alignment horizontal="center" vertical="center" wrapText="1"/>
    </xf>
    <xf numFmtId="0" fontId="16" fillId="41" borderId="151" xfId="0" applyFont="1" applyFill="1" applyBorder="1" applyAlignment="1">
      <alignment horizontal="left" vertical="center"/>
    </xf>
    <xf numFmtId="0" fontId="150" fillId="37" borderId="145" xfId="0" applyFont="1" applyFill="1" applyBorder="1" applyAlignment="1">
      <alignment horizontal="left"/>
    </xf>
    <xf numFmtId="0" fontId="150" fillId="37" borderId="146" xfId="0" applyFont="1" applyFill="1" applyBorder="1" applyAlignment="1">
      <alignment horizontal="left"/>
    </xf>
    <xf numFmtId="0" fontId="116" fillId="26" borderId="0" xfId="0" applyFont="1" applyFill="1" applyBorder="1" applyAlignment="1">
      <alignment horizontal="left" vertical="top" wrapText="1"/>
    </xf>
    <xf numFmtId="0" fontId="105" fillId="4" borderId="100" xfId="0" applyFont="1" applyFill="1" applyBorder="1" applyAlignment="1">
      <alignment horizontal="left" vertical="center" wrapText="1" indent="1"/>
    </xf>
    <xf numFmtId="0" fontId="105" fillId="4" borderId="101" xfId="0" applyFont="1" applyFill="1" applyBorder="1" applyAlignment="1">
      <alignment horizontal="left" vertical="center" wrapText="1" indent="1"/>
    </xf>
    <xf numFmtId="0" fontId="105" fillId="4" borderId="102" xfId="0" applyFont="1" applyFill="1" applyBorder="1" applyAlignment="1">
      <alignment horizontal="left" vertical="center" wrapText="1" indent="1"/>
    </xf>
    <xf numFmtId="0" fontId="105" fillId="4" borderId="103" xfId="0" applyFont="1" applyFill="1" applyBorder="1" applyAlignment="1">
      <alignment horizontal="left" vertical="center" wrapText="1" indent="1"/>
    </xf>
    <xf numFmtId="0" fontId="105" fillId="4" borderId="104" xfId="0" applyFont="1" applyFill="1" applyBorder="1" applyAlignment="1">
      <alignment horizontal="left" vertical="center" wrapText="1" indent="1"/>
    </xf>
    <xf numFmtId="0" fontId="105" fillId="4" borderId="105" xfId="0" applyFont="1" applyFill="1" applyBorder="1" applyAlignment="1">
      <alignment horizontal="left" vertical="center" wrapText="1" indent="1"/>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89" fillId="26" borderId="0" xfId="0" applyFont="1" applyFill="1" applyBorder="1" applyAlignment="1">
      <alignment horizontal="left" vertical="center" wrapText="1"/>
    </xf>
    <xf numFmtId="0" fontId="12" fillId="33" borderId="180" xfId="0" applyFont="1" applyFill="1" applyBorder="1" applyAlignment="1">
      <alignment horizontal="left" vertical="center"/>
    </xf>
    <xf numFmtId="0" fontId="151" fillId="36" borderId="180" xfId="0" applyFont="1" applyFill="1" applyBorder="1" applyAlignment="1">
      <alignment horizontal="left" vertical="center"/>
    </xf>
    <xf numFmtId="0" fontId="141" fillId="36" borderId="180" xfId="0" applyFont="1" applyFill="1" applyBorder="1" applyAlignment="1">
      <alignment horizontal="left" vertical="center"/>
    </xf>
    <xf numFmtId="0" fontId="150" fillId="37" borderId="153" xfId="0" applyFont="1" applyFill="1" applyBorder="1" applyAlignment="1">
      <alignment horizontal="left"/>
    </xf>
    <xf numFmtId="0" fontId="150" fillId="37" borderId="154" xfId="0" applyFont="1" applyFill="1" applyBorder="1" applyAlignment="1">
      <alignment horizontal="left"/>
    </xf>
    <xf numFmtId="0" fontId="72" fillId="42" borderId="0" xfId="0" applyFont="1" applyFill="1" applyBorder="1" applyAlignment="1">
      <alignment horizontal="center" vertical="center" wrapText="1"/>
    </xf>
    <xf numFmtId="0" fontId="16" fillId="37" borderId="151" xfId="0" applyFont="1" applyFill="1" applyBorder="1" applyAlignment="1">
      <alignment horizontal="left" vertical="center"/>
    </xf>
    <xf numFmtId="0" fontId="74" fillId="24" borderId="0" xfId="0" applyFont="1" applyFill="1" applyBorder="1" applyAlignment="1">
      <alignment horizontal="center" vertical="center"/>
    </xf>
    <xf numFmtId="0" fontId="30" fillId="26" borderId="0" xfId="0" applyFont="1" applyFill="1" applyBorder="1" applyAlignment="1">
      <alignment horizontal="left" vertical="center" wrapText="1" indent="2"/>
    </xf>
    <xf numFmtId="0" fontId="10" fillId="19" borderId="5" xfId="0" applyFont="1" applyFill="1" applyBorder="1" applyAlignment="1">
      <alignment horizontal="center" vertical="center"/>
    </xf>
    <xf numFmtId="0" fontId="10" fillId="19" borderId="10" xfId="0" applyFont="1" applyFill="1" applyBorder="1" applyAlignment="1">
      <alignment horizontal="center" vertical="center"/>
    </xf>
    <xf numFmtId="0" fontId="30" fillId="3" borderId="0" xfId="0" applyFont="1" applyFill="1" applyBorder="1" applyAlignment="1">
      <alignment horizontal="left" vertical="center" wrapText="1" indent="2"/>
    </xf>
    <xf numFmtId="0" fontId="30" fillId="5" borderId="0" xfId="0" applyFont="1" applyFill="1" applyBorder="1" applyAlignment="1">
      <alignment horizontal="left" vertical="center" wrapText="1" indent="2"/>
    </xf>
    <xf numFmtId="0" fontId="92" fillId="19" borderId="15"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122" xfId="0" applyFont="1" applyFill="1" applyBorder="1" applyAlignment="1">
      <alignment horizontal="center" vertical="center"/>
    </xf>
    <xf numFmtId="0" fontId="6" fillId="7" borderId="50" xfId="0" applyFont="1" applyFill="1" applyBorder="1" applyAlignment="1">
      <alignment horizontal="center" vertical="center" shrinkToFit="1"/>
    </xf>
    <xf numFmtId="0" fontId="6" fillId="7" borderId="51" xfId="0" applyFont="1" applyFill="1" applyBorder="1" applyAlignment="1">
      <alignment horizontal="center" vertical="center" shrinkToFit="1"/>
    </xf>
    <xf numFmtId="0" fontId="91" fillId="19" borderId="0" xfId="0" applyFont="1" applyFill="1" applyBorder="1" applyAlignment="1">
      <alignment horizontal="center" vertical="top" wrapText="1"/>
    </xf>
    <xf numFmtId="0" fontId="91" fillId="19" borderId="20" xfId="0" applyFont="1" applyFill="1" applyBorder="1" applyAlignment="1">
      <alignment horizontal="center" vertical="top" wrapText="1"/>
    </xf>
    <xf numFmtId="0" fontId="91" fillId="19" borderId="0" xfId="0" applyFont="1" applyFill="1" applyBorder="1" applyAlignment="1">
      <alignment horizontal="center" vertical="center"/>
    </xf>
    <xf numFmtId="0" fontId="119" fillId="4" borderId="14" xfId="0" applyFont="1" applyFill="1" applyBorder="1" applyAlignment="1">
      <alignment horizontal="center" vertical="center" shrinkToFit="1"/>
    </xf>
    <xf numFmtId="0" fontId="119" fillId="4" borderId="15" xfId="0" applyFont="1" applyFill="1" applyBorder="1" applyAlignment="1">
      <alignment horizontal="center" vertical="center" shrinkToFit="1"/>
    </xf>
    <xf numFmtId="0" fontId="119" fillId="4" borderId="16" xfId="0" applyFont="1" applyFill="1" applyBorder="1" applyAlignment="1">
      <alignment horizontal="center" vertical="center" shrinkToFit="1"/>
    </xf>
    <xf numFmtId="0" fontId="119" fillId="4" borderId="19" xfId="0" applyFont="1" applyFill="1" applyBorder="1" applyAlignment="1">
      <alignment horizontal="center" vertical="center" shrinkToFit="1"/>
    </xf>
    <xf numFmtId="0" fontId="119" fillId="4" borderId="20" xfId="0" applyFont="1" applyFill="1" applyBorder="1" applyAlignment="1">
      <alignment horizontal="center" vertical="center" shrinkToFit="1"/>
    </xf>
    <xf numFmtId="0" fontId="119" fillId="4" borderId="21" xfId="0" applyFont="1" applyFill="1" applyBorder="1" applyAlignment="1">
      <alignment horizontal="center" vertical="center" shrinkToFit="1"/>
    </xf>
    <xf numFmtId="0" fontId="135" fillId="19" borderId="135" xfId="0" applyFont="1" applyFill="1" applyBorder="1" applyAlignment="1">
      <alignment horizontal="center" vertical="center"/>
    </xf>
    <xf numFmtId="0" fontId="135" fillId="19" borderId="136" xfId="0" applyFont="1" applyFill="1" applyBorder="1" applyAlignment="1">
      <alignment horizontal="center" vertical="center"/>
    </xf>
    <xf numFmtId="0" fontId="135" fillId="19" borderId="137" xfId="0" applyFont="1" applyFill="1" applyBorder="1" applyAlignment="1">
      <alignment horizontal="center" vertical="center"/>
    </xf>
    <xf numFmtId="0" fontId="135" fillId="19" borderId="138" xfId="0" applyFont="1" applyFill="1" applyBorder="1" applyAlignment="1">
      <alignment horizontal="center" vertical="center"/>
    </xf>
    <xf numFmtId="0" fontId="135" fillId="19" borderId="0" xfId="0" applyFont="1" applyFill="1" applyBorder="1" applyAlignment="1">
      <alignment horizontal="center" vertical="center"/>
    </xf>
    <xf numFmtId="0" fontId="135" fillId="19" borderId="139" xfId="0" applyFont="1" applyFill="1" applyBorder="1" applyAlignment="1">
      <alignment horizontal="center" vertical="center"/>
    </xf>
    <xf numFmtId="0" fontId="135" fillId="19" borderId="140" xfId="0" applyFont="1" applyFill="1" applyBorder="1" applyAlignment="1">
      <alignment horizontal="center" vertical="center"/>
    </xf>
    <xf numFmtId="0" fontId="135" fillId="19" borderId="141" xfId="0" applyFont="1" applyFill="1" applyBorder="1" applyAlignment="1">
      <alignment horizontal="center" vertical="center"/>
    </xf>
    <xf numFmtId="0" fontId="135" fillId="19" borderId="142" xfId="0" applyFont="1" applyFill="1" applyBorder="1" applyAlignment="1">
      <alignment horizontal="center" vertical="center"/>
    </xf>
    <xf numFmtId="0" fontId="30" fillId="19" borderId="0" xfId="0" applyFont="1" applyFill="1" applyBorder="1" applyAlignment="1">
      <alignment horizontal="left" vertical="top" wrapText="1"/>
    </xf>
    <xf numFmtId="0" fontId="118" fillId="26" borderId="0" xfId="0" applyFont="1" applyFill="1" applyBorder="1" applyAlignment="1">
      <alignment horizontal="center" vertical="center" wrapText="1"/>
    </xf>
    <xf numFmtId="0" fontId="120" fillId="26" borderId="0" xfId="0" applyFont="1" applyFill="1" applyBorder="1" applyAlignment="1">
      <alignment horizontal="center" vertical="center" wrapText="1"/>
    </xf>
    <xf numFmtId="0" fontId="105" fillId="38" borderId="0" xfId="0" applyFont="1" applyFill="1" applyBorder="1" applyAlignment="1">
      <alignment horizontal="left" wrapText="1"/>
    </xf>
    <xf numFmtId="0" fontId="119" fillId="9" borderId="0" xfId="0" applyFont="1" applyFill="1" applyBorder="1" applyAlignment="1">
      <alignment horizontal="left" vertical="center" wrapText="1"/>
    </xf>
    <xf numFmtId="0" fontId="89" fillId="4" borderId="5" xfId="0" applyFont="1" applyFill="1" applyBorder="1" applyAlignment="1">
      <alignment horizontal="center" vertical="center" wrapText="1"/>
    </xf>
    <xf numFmtId="0" fontId="89" fillId="4" borderId="6" xfId="0" applyFont="1" applyFill="1" applyBorder="1" applyAlignment="1">
      <alignment horizontal="center" vertical="center" wrapText="1"/>
    </xf>
    <xf numFmtId="0" fontId="89" fillId="4" borderId="7" xfId="0" applyFont="1" applyFill="1" applyBorder="1" applyAlignment="1">
      <alignment horizontal="center" vertical="center" wrapText="1"/>
    </xf>
    <xf numFmtId="0" fontId="89" fillId="4" borderId="10" xfId="0" applyFont="1" applyFill="1" applyBorder="1" applyAlignment="1">
      <alignment horizontal="center" vertical="center" wrapText="1"/>
    </xf>
    <xf numFmtId="0" fontId="89" fillId="4" borderId="11" xfId="0" applyFont="1" applyFill="1" applyBorder="1" applyAlignment="1">
      <alignment horizontal="center" vertical="center" wrapText="1"/>
    </xf>
    <xf numFmtId="0" fontId="89" fillId="4" borderId="12" xfId="0" applyFont="1" applyFill="1" applyBorder="1" applyAlignment="1">
      <alignment horizontal="center" vertical="center" wrapText="1"/>
    </xf>
    <xf numFmtId="0" fontId="125" fillId="13" borderId="64" xfId="0" applyFont="1" applyFill="1" applyBorder="1" applyAlignment="1">
      <alignment horizontal="center" vertical="center"/>
    </xf>
    <xf numFmtId="0" fontId="125" fillId="13" borderId="65" xfId="0" applyFont="1" applyFill="1" applyBorder="1" applyAlignment="1">
      <alignment horizontal="center" vertical="center"/>
    </xf>
    <xf numFmtId="0" fontId="125" fillId="13" borderId="66" xfId="0" applyFont="1" applyFill="1" applyBorder="1" applyAlignment="1">
      <alignment horizontal="center" vertical="center"/>
    </xf>
    <xf numFmtId="0" fontId="51" fillId="13" borderId="67" xfId="0" applyFont="1" applyFill="1" applyBorder="1" applyAlignment="1">
      <alignment horizontal="center" vertical="top"/>
    </xf>
    <xf numFmtId="0" fontId="51" fillId="13" borderId="68" xfId="0" applyFont="1" applyFill="1" applyBorder="1" applyAlignment="1">
      <alignment horizontal="center" vertical="top"/>
    </xf>
    <xf numFmtId="0" fontId="51" fillId="13" borderId="69" xfId="0" applyFont="1" applyFill="1" applyBorder="1" applyAlignment="1">
      <alignment horizontal="center" vertical="top"/>
    </xf>
    <xf numFmtId="0" fontId="108" fillId="7" borderId="55" xfId="0" applyFont="1" applyFill="1" applyBorder="1" applyAlignment="1">
      <alignment horizontal="center" vertical="center" wrapText="1"/>
    </xf>
    <xf numFmtId="0" fontId="108" fillId="7" borderId="56" xfId="0" applyFont="1" applyFill="1" applyBorder="1" applyAlignment="1">
      <alignment horizontal="center" vertical="center" wrapText="1"/>
    </xf>
    <xf numFmtId="0" fontId="108" fillId="7" borderId="57" xfId="0" applyFont="1" applyFill="1" applyBorder="1" applyAlignment="1">
      <alignment horizontal="center" vertical="center" wrapText="1"/>
    </xf>
    <xf numFmtId="0" fontId="108" fillId="7" borderId="58" xfId="0" applyFont="1" applyFill="1" applyBorder="1" applyAlignment="1">
      <alignment horizontal="center" vertical="center" wrapText="1"/>
    </xf>
    <xf numFmtId="0" fontId="108" fillId="7" borderId="59" xfId="0" applyFont="1" applyFill="1" applyBorder="1" applyAlignment="1">
      <alignment horizontal="center" vertical="center" wrapText="1"/>
    </xf>
    <xf numFmtId="0" fontId="108" fillId="7" borderId="60" xfId="0" applyFont="1" applyFill="1" applyBorder="1" applyAlignment="1">
      <alignment horizontal="center" vertical="center" wrapText="1"/>
    </xf>
    <xf numFmtId="0" fontId="107" fillId="35" borderId="123" xfId="3" applyFont="1" applyFill="1" applyBorder="1" applyAlignment="1">
      <alignment horizontal="center" vertical="center" wrapText="1"/>
    </xf>
    <xf numFmtId="0" fontId="107" fillId="35" borderId="124" xfId="3" applyFont="1" applyFill="1" applyBorder="1" applyAlignment="1">
      <alignment horizontal="center" vertical="center" wrapText="1"/>
    </xf>
    <xf numFmtId="0" fontId="107" fillId="35" borderId="58" xfId="3" applyFont="1" applyFill="1" applyBorder="1" applyAlignment="1">
      <alignment horizontal="center" vertical="center" wrapText="1"/>
    </xf>
    <xf numFmtId="0" fontId="107" fillId="35" borderId="125" xfId="3" applyFont="1" applyFill="1" applyBorder="1" applyAlignment="1">
      <alignment horizontal="center" vertical="center" wrapText="1"/>
    </xf>
    <xf numFmtId="0" fontId="107" fillId="35" borderId="126" xfId="3" applyFont="1" applyFill="1" applyBorder="1" applyAlignment="1">
      <alignment horizontal="center" vertical="center" wrapText="1"/>
    </xf>
    <xf numFmtId="0" fontId="107" fillId="35" borderId="127" xfId="3" applyFont="1" applyFill="1" applyBorder="1" applyAlignment="1">
      <alignment horizontal="center" vertical="center" wrapText="1"/>
    </xf>
    <xf numFmtId="0" fontId="108" fillId="7" borderId="143" xfId="0" applyFont="1" applyFill="1" applyBorder="1" applyAlignment="1">
      <alignment horizontal="center" vertical="center" wrapText="1"/>
    </xf>
    <xf numFmtId="0" fontId="108" fillId="7" borderId="144" xfId="0" applyFont="1" applyFill="1" applyBorder="1" applyAlignment="1">
      <alignment horizontal="center" vertical="center" wrapText="1"/>
    </xf>
    <xf numFmtId="0" fontId="109" fillId="35" borderId="0" xfId="0" applyFont="1" applyFill="1" applyBorder="1" applyAlignment="1">
      <alignment horizontal="center" vertical="center" wrapText="1"/>
    </xf>
    <xf numFmtId="0" fontId="105" fillId="4" borderId="3" xfId="0" applyFont="1" applyFill="1" applyBorder="1" applyAlignment="1">
      <alignment horizontal="left" vertical="center"/>
    </xf>
    <xf numFmtId="0" fontId="105" fillId="4" borderId="13" xfId="0" applyFont="1" applyFill="1" applyBorder="1" applyAlignment="1">
      <alignment horizontal="left" vertical="center"/>
    </xf>
    <xf numFmtId="0" fontId="105" fillId="4" borderId="4" xfId="0" applyFont="1" applyFill="1" applyBorder="1" applyAlignment="1">
      <alignment horizontal="left" vertical="center"/>
    </xf>
    <xf numFmtId="0" fontId="157" fillId="38" borderId="0" xfId="0" applyFont="1" applyFill="1" applyBorder="1" applyAlignment="1">
      <alignment horizontal="left" vertical="top" wrapText="1"/>
    </xf>
    <xf numFmtId="0" fontId="91" fillId="38" borderId="0" xfId="0" applyFont="1" applyFill="1" applyBorder="1" applyAlignment="1">
      <alignment horizontal="left" vertical="top" wrapText="1"/>
    </xf>
    <xf numFmtId="0" fontId="163" fillId="39" borderId="156" xfId="4" applyFont="1" applyFill="1" applyBorder="1" applyAlignment="1">
      <alignment horizontal="center" vertical="center" wrapText="1"/>
    </xf>
    <xf numFmtId="0" fontId="163" fillId="39" borderId="157" xfId="4" applyFont="1" applyFill="1" applyBorder="1" applyAlignment="1">
      <alignment horizontal="center" vertical="center" wrapText="1"/>
    </xf>
    <xf numFmtId="0" fontId="163" fillId="39" borderId="158" xfId="4" applyFont="1" applyFill="1" applyBorder="1" applyAlignment="1">
      <alignment horizontal="center" vertical="center" wrapText="1"/>
    </xf>
    <xf numFmtId="0" fontId="105" fillId="38" borderId="0" xfId="0" applyFont="1" applyFill="1" applyBorder="1" applyAlignment="1">
      <alignment horizontal="left" vertical="center" wrapText="1"/>
    </xf>
    <xf numFmtId="0" fontId="170" fillId="38" borderId="0" xfId="0" applyFont="1" applyFill="1" applyBorder="1" applyAlignment="1">
      <alignment horizontal="left" vertical="center"/>
    </xf>
    <xf numFmtId="0" fontId="16" fillId="37" borderId="146" xfId="0" applyFont="1" applyFill="1" applyBorder="1" applyAlignment="1">
      <alignment horizontal="left" vertical="center"/>
    </xf>
    <xf numFmtId="0" fontId="16" fillId="41" borderId="155" xfId="0" applyFont="1" applyFill="1" applyBorder="1" applyAlignment="1">
      <alignment horizontal="left" vertical="center"/>
    </xf>
    <xf numFmtId="0" fontId="142" fillId="38" borderId="0" xfId="0" applyFont="1" applyFill="1" applyBorder="1" applyAlignment="1">
      <alignment horizontal="left" vertical="top"/>
    </xf>
    <xf numFmtId="0" fontId="181" fillId="44" borderId="0" xfId="0" applyFont="1" applyFill="1" applyBorder="1" applyAlignment="1">
      <alignment horizontal="left" vertical="top" wrapText="1"/>
    </xf>
    <xf numFmtId="0" fontId="89" fillId="4" borderId="3" xfId="0" applyFont="1" applyFill="1" applyBorder="1" applyAlignment="1">
      <alignment horizontal="left" vertical="center"/>
    </xf>
    <xf numFmtId="0" fontId="89" fillId="4" borderId="13" xfId="0" applyFont="1" applyFill="1" applyBorder="1" applyAlignment="1">
      <alignment horizontal="left" vertical="center"/>
    </xf>
    <xf numFmtId="0" fontId="89" fillId="4" borderId="4" xfId="0" applyFont="1" applyFill="1" applyBorder="1" applyAlignment="1">
      <alignment horizontal="left" vertical="center"/>
    </xf>
    <xf numFmtId="0" fontId="13" fillId="12" borderId="180" xfId="0" applyFont="1" applyFill="1" applyBorder="1" applyAlignment="1">
      <alignment horizontal="left" vertical="center"/>
    </xf>
    <xf numFmtId="0" fontId="13" fillId="12" borderId="180" xfId="0" applyFont="1" applyFill="1" applyBorder="1" applyAlignment="1">
      <alignment horizontal="center" vertical="center"/>
    </xf>
    <xf numFmtId="0" fontId="21" fillId="43" borderId="180" xfId="0" applyFont="1" applyFill="1" applyBorder="1" applyAlignment="1">
      <alignment horizontal="left" vertical="center"/>
    </xf>
    <xf numFmtId="0" fontId="21" fillId="43" borderId="172" xfId="0" applyFont="1" applyFill="1" applyBorder="1" applyAlignment="1">
      <alignment horizontal="left" vertical="center"/>
    </xf>
    <xf numFmtId="0" fontId="12" fillId="2" borderId="172" xfId="0" applyFont="1" applyFill="1" applyBorder="1" applyAlignment="1">
      <alignment horizontal="left" vertical="center"/>
    </xf>
    <xf numFmtId="0" fontId="12" fillId="2" borderId="188" xfId="0" applyFont="1" applyFill="1" applyBorder="1" applyAlignment="1">
      <alignment horizontal="left" vertical="center"/>
    </xf>
    <xf numFmtId="0" fontId="21" fillId="8" borderId="172" xfId="0" applyFont="1" applyFill="1" applyBorder="1" applyAlignment="1">
      <alignment horizontal="left" vertical="center"/>
    </xf>
    <xf numFmtId="0" fontId="21" fillId="8" borderId="188" xfId="0" applyFont="1" applyFill="1" applyBorder="1" applyAlignment="1">
      <alignment horizontal="left" vertical="center"/>
    </xf>
    <xf numFmtId="0" fontId="181" fillId="44" borderId="0" xfId="0" applyFont="1" applyFill="1" applyBorder="1" applyAlignment="1">
      <alignment horizontal="left" vertical="center" wrapText="1"/>
    </xf>
    <xf numFmtId="0" fontId="181" fillId="19" borderId="0" xfId="0" applyFont="1" applyFill="1" applyBorder="1" applyAlignment="1">
      <alignment horizontal="left" vertical="top" wrapText="1"/>
    </xf>
    <xf numFmtId="0" fontId="206" fillId="44" borderId="0" xfId="0" applyFont="1" applyFill="1" applyBorder="1" applyAlignment="1">
      <alignment horizontal="left" vertical="center" wrapText="1"/>
    </xf>
    <xf numFmtId="0" fontId="206" fillId="44" borderId="0" xfId="0" applyFont="1" applyFill="1" applyBorder="1" applyAlignment="1">
      <alignment horizontal="left" vertical="top" wrapText="1"/>
    </xf>
    <xf numFmtId="0" fontId="206" fillId="44" borderId="177" xfId="0" applyFont="1" applyFill="1" applyBorder="1" applyAlignment="1">
      <alignment horizontal="left" vertical="top" wrapText="1"/>
    </xf>
    <xf numFmtId="0" fontId="30" fillId="4" borderId="3" xfId="0" applyFont="1" applyFill="1" applyBorder="1" applyAlignment="1">
      <alignment horizontal="left" vertical="center" indent="1"/>
    </xf>
    <xf numFmtId="0" fontId="30" fillId="4" borderId="13" xfId="0" applyFont="1" applyFill="1" applyBorder="1" applyAlignment="1">
      <alignment horizontal="left" vertical="center" indent="1"/>
    </xf>
    <xf numFmtId="0" fontId="30" fillId="4" borderId="4" xfId="0" applyFont="1" applyFill="1" applyBorder="1" applyAlignment="1">
      <alignment horizontal="left" vertical="center" indent="1"/>
    </xf>
    <xf numFmtId="0" fontId="209" fillId="44" borderId="0" xfId="0" applyFont="1" applyFill="1" applyBorder="1" applyAlignment="1">
      <alignment horizontal="left" vertical="top" wrapText="1"/>
    </xf>
    <xf numFmtId="0" fontId="209" fillId="44" borderId="0" xfId="0" applyFont="1" applyFill="1" applyBorder="1" applyAlignment="1">
      <alignment horizontal="left" vertical="top"/>
    </xf>
    <xf numFmtId="0" fontId="206" fillId="44" borderId="0" xfId="0" applyFont="1" applyFill="1" applyBorder="1" applyAlignment="1">
      <alignment horizontal="left" vertical="top"/>
    </xf>
    <xf numFmtId="0" fontId="205" fillId="44" borderId="0" xfId="0" applyFont="1" applyFill="1" applyBorder="1" applyAlignment="1">
      <alignment horizontal="center"/>
    </xf>
    <xf numFmtId="0" fontId="30" fillId="4" borderId="3" xfId="0" applyFont="1" applyFill="1" applyBorder="1" applyAlignment="1">
      <alignment horizontal="center" vertical="center"/>
    </xf>
    <xf numFmtId="0" fontId="30" fillId="4" borderId="13" xfId="0" applyFont="1" applyFill="1" applyBorder="1" applyAlignment="1">
      <alignment horizontal="center" vertical="center"/>
    </xf>
    <xf numFmtId="0" fontId="30" fillId="4" borderId="4" xfId="0" applyFont="1" applyFill="1" applyBorder="1" applyAlignment="1">
      <alignment horizontal="center" vertical="center"/>
    </xf>
    <xf numFmtId="0" fontId="181" fillId="44" borderId="0" xfId="0" applyFont="1" applyFill="1" applyBorder="1" applyAlignment="1">
      <alignment horizontal="left" wrapText="1"/>
    </xf>
    <xf numFmtId="0" fontId="217" fillId="42" borderId="199" xfId="0" applyFont="1" applyFill="1" applyBorder="1" applyAlignment="1">
      <alignment horizontal="left" vertical="center" wrapText="1" indent="1"/>
    </xf>
    <xf numFmtId="0" fontId="217" fillId="42" borderId="0" xfId="0" applyFont="1" applyFill="1" applyBorder="1" applyAlignment="1">
      <alignment horizontal="left" vertical="center" wrapText="1" indent="1"/>
    </xf>
    <xf numFmtId="0" fontId="217" fillId="42" borderId="200" xfId="0" applyFont="1" applyFill="1" applyBorder="1" applyAlignment="1">
      <alignment horizontal="left" vertical="center" wrapText="1" indent="1"/>
    </xf>
    <xf numFmtId="0" fontId="217" fillId="42" borderId="201" xfId="0" applyFont="1" applyFill="1" applyBorder="1" applyAlignment="1">
      <alignment horizontal="left" vertical="center" wrapText="1" indent="1"/>
    </xf>
    <xf numFmtId="0" fontId="217" fillId="42" borderId="202" xfId="0" applyFont="1" applyFill="1" applyBorder="1" applyAlignment="1">
      <alignment horizontal="left" vertical="center" wrapText="1" indent="1"/>
    </xf>
    <xf numFmtId="0" fontId="217" fillId="42" borderId="203" xfId="0" applyFont="1" applyFill="1" applyBorder="1" applyAlignment="1">
      <alignment horizontal="left" vertical="center" wrapText="1" indent="1"/>
    </xf>
    <xf numFmtId="0" fontId="216" fillId="42" borderId="196" xfId="0" applyFont="1" applyFill="1" applyBorder="1" applyAlignment="1">
      <alignment horizontal="left" indent="1"/>
    </xf>
    <xf numFmtId="0" fontId="216" fillId="42" borderId="197" xfId="0" applyFont="1" applyFill="1" applyBorder="1" applyAlignment="1">
      <alignment horizontal="left" indent="1"/>
    </xf>
    <xf numFmtId="0" fontId="216" fillId="42" borderId="198" xfId="0" applyFont="1" applyFill="1" applyBorder="1" applyAlignment="1">
      <alignment horizontal="left" indent="1"/>
    </xf>
    <xf numFmtId="0" fontId="216" fillId="42" borderId="199" xfId="0" applyFont="1" applyFill="1" applyBorder="1" applyAlignment="1">
      <alignment horizontal="left" indent="1"/>
    </xf>
    <xf numFmtId="0" fontId="216" fillId="42" borderId="0" xfId="0" applyFont="1" applyFill="1" applyBorder="1" applyAlignment="1">
      <alignment horizontal="left" indent="1"/>
    </xf>
    <xf numFmtId="0" fontId="216" fillId="42" borderId="200" xfId="0" applyFont="1" applyFill="1" applyBorder="1" applyAlignment="1">
      <alignment horizontal="left" indent="1"/>
    </xf>
    <xf numFmtId="0" fontId="218" fillId="44" borderId="0" xfId="0" applyFont="1" applyFill="1" applyBorder="1" applyAlignment="1">
      <alignment horizontal="left" vertical="center"/>
    </xf>
    <xf numFmtId="0" fontId="185" fillId="44" borderId="0" xfId="4" applyFont="1" applyFill="1" applyBorder="1" applyAlignment="1">
      <alignment horizontal="left" vertical="center" wrapText="1"/>
    </xf>
    <xf numFmtId="0" fontId="184" fillId="44" borderId="0" xfId="4" applyFont="1" applyFill="1" applyBorder="1" applyAlignment="1">
      <alignment horizontal="left" vertical="center" wrapText="1"/>
    </xf>
    <xf numFmtId="0" fontId="185" fillId="19" borderId="0" xfId="4" applyFont="1" applyFill="1" applyBorder="1" applyAlignment="1">
      <alignment horizontal="left" vertical="top" wrapText="1"/>
    </xf>
    <xf numFmtId="0" fontId="188" fillId="19" borderId="161" xfId="0" applyFont="1" applyFill="1" applyBorder="1" applyAlignment="1">
      <alignment horizontal="center" vertical="center" wrapText="1"/>
    </xf>
    <xf numFmtId="0" fontId="188" fillId="19" borderId="164" xfId="0" applyFont="1" applyFill="1" applyBorder="1" applyAlignment="1">
      <alignment horizontal="center" vertical="center" wrapText="1"/>
    </xf>
    <xf numFmtId="0" fontId="105" fillId="41" borderId="0" xfId="0" applyFont="1" applyFill="1" applyBorder="1" applyAlignment="1">
      <alignment horizontal="left" vertical="center" wrapText="1"/>
    </xf>
    <xf numFmtId="0" fontId="180" fillId="4" borderId="3" xfId="0" applyFont="1" applyFill="1" applyBorder="1" applyAlignment="1">
      <alignment horizontal="left" vertical="top"/>
    </xf>
    <xf numFmtId="0" fontId="180" fillId="4" borderId="13" xfId="0" applyFont="1" applyFill="1" applyBorder="1" applyAlignment="1">
      <alignment horizontal="left" vertical="top"/>
    </xf>
    <xf numFmtId="0" fontId="180" fillId="4" borderId="4" xfId="0" applyFont="1" applyFill="1" applyBorder="1" applyAlignment="1">
      <alignment horizontal="left" vertical="top"/>
    </xf>
    <xf numFmtId="0" fontId="88" fillId="4" borderId="3" xfId="0" applyFont="1" applyFill="1" applyBorder="1" applyAlignment="1">
      <alignment horizontal="center" vertical="center"/>
    </xf>
    <xf numFmtId="0" fontId="88" fillId="4" borderId="13" xfId="0" applyFont="1" applyFill="1" applyBorder="1" applyAlignment="1">
      <alignment horizontal="center" vertical="center"/>
    </xf>
    <xf numFmtId="0" fontId="88" fillId="4" borderId="4" xfId="0" applyFont="1" applyFill="1" applyBorder="1" applyAlignment="1">
      <alignment horizontal="center" vertical="center"/>
    </xf>
    <xf numFmtId="166" fontId="30" fillId="4" borderId="3" xfId="0" applyNumberFormat="1" applyFont="1" applyFill="1" applyBorder="1" applyAlignment="1">
      <alignment horizontal="center" vertical="center"/>
    </xf>
    <xf numFmtId="166" fontId="30" fillId="4" borderId="4" xfId="0" applyNumberFormat="1" applyFont="1" applyFill="1" applyBorder="1" applyAlignment="1">
      <alignment horizontal="center" vertical="center"/>
    </xf>
    <xf numFmtId="0" fontId="89" fillId="4" borderId="3" xfId="0" applyFont="1" applyFill="1" applyBorder="1" applyAlignment="1">
      <alignment horizontal="left" vertical="center" indent="1"/>
    </xf>
    <xf numFmtId="0" fontId="89" fillId="4" borderId="13" xfId="0" applyFont="1" applyFill="1" applyBorder="1" applyAlignment="1">
      <alignment horizontal="left" vertical="center" indent="1"/>
    </xf>
    <xf numFmtId="0" fontId="89" fillId="4" borderId="4" xfId="0" applyFont="1" applyFill="1" applyBorder="1" applyAlignment="1">
      <alignment horizontal="left" vertical="center" indent="1"/>
    </xf>
    <xf numFmtId="0" fontId="30" fillId="4" borderId="3" xfId="0" applyFont="1" applyFill="1" applyBorder="1" applyAlignment="1">
      <alignment horizontal="left" vertical="center"/>
    </xf>
    <xf numFmtId="0" fontId="30" fillId="4" borderId="13" xfId="0" applyFont="1" applyFill="1" applyBorder="1" applyAlignment="1">
      <alignment horizontal="left" vertical="center"/>
    </xf>
    <xf numFmtId="0" fontId="30" fillId="4" borderId="4" xfId="0" applyFont="1" applyFill="1" applyBorder="1" applyAlignment="1">
      <alignment horizontal="left" vertical="center"/>
    </xf>
    <xf numFmtId="0" fontId="89" fillId="19" borderId="0" xfId="0" applyFont="1" applyFill="1" applyBorder="1" applyAlignment="1">
      <alignment horizontal="left" vertical="top" wrapText="1" indent="1"/>
    </xf>
    <xf numFmtId="167" fontId="89" fillId="19" borderId="0" xfId="0" applyNumberFormat="1" applyFont="1" applyFill="1" applyBorder="1" applyAlignment="1">
      <alignment horizontal="left" vertical="top" wrapText="1" indent="1"/>
    </xf>
    <xf numFmtId="0" fontId="184" fillId="19" borderId="0" xfId="4" applyFont="1" applyFill="1" applyBorder="1" applyAlignment="1">
      <alignment horizontal="left" vertical="top" wrapText="1"/>
    </xf>
    <xf numFmtId="0" fontId="89" fillId="4" borderId="3" xfId="0" applyFont="1" applyFill="1" applyBorder="1" applyAlignment="1">
      <alignment horizontal="left"/>
    </xf>
    <xf numFmtId="0" fontId="89" fillId="4" borderId="13" xfId="0" applyFont="1" applyFill="1" applyBorder="1" applyAlignment="1">
      <alignment horizontal="left"/>
    </xf>
    <xf numFmtId="0" fontId="89" fillId="4" borderId="4" xfId="0" applyFont="1" applyFill="1" applyBorder="1" applyAlignment="1">
      <alignment horizontal="left"/>
    </xf>
    <xf numFmtId="0" fontId="15" fillId="4" borderId="3"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4" xfId="0" applyFont="1" applyFill="1" applyBorder="1" applyAlignment="1">
      <alignment horizontal="center" vertical="center"/>
    </xf>
    <xf numFmtId="0" fontId="222" fillId="19" borderId="0" xfId="0" applyFont="1" applyFill="1" applyBorder="1" applyAlignment="1">
      <alignment horizontal="center" vertical="center" wrapText="1"/>
    </xf>
    <xf numFmtId="0" fontId="223" fillId="9" borderId="0" xfId="0" applyFont="1" applyFill="1" applyBorder="1" applyAlignment="1">
      <alignment horizontal="center" vertical="center" wrapText="1"/>
    </xf>
    <xf numFmtId="0" fontId="224" fillId="19" borderId="0" xfId="0" applyFont="1" applyFill="1" applyBorder="1" applyAlignment="1">
      <alignment horizontal="left" vertical="top" wrapText="1"/>
    </xf>
    <xf numFmtId="0" fontId="225" fillId="19" borderId="0" xfId="0" applyFont="1" applyFill="1" applyBorder="1" applyAlignment="1">
      <alignment horizontal="left" vertical="center" wrapText="1"/>
    </xf>
    <xf numFmtId="0" fontId="226" fillId="19" borderId="0" xfId="0" applyFont="1" applyFill="1" applyBorder="1" applyAlignment="1">
      <alignment horizontal="left" wrapText="1" indent="1"/>
    </xf>
    <xf numFmtId="0" fontId="182" fillId="37" borderId="0" xfId="0" applyFont="1" applyFill="1" applyBorder="1"/>
    <xf numFmtId="0" fontId="182" fillId="37" borderId="183" xfId="0" applyFont="1" applyFill="1" applyBorder="1"/>
    <xf numFmtId="0" fontId="227" fillId="42" borderId="0" xfId="0" applyFont="1" applyFill="1" applyBorder="1" applyAlignment="1">
      <alignment vertical="center" wrapText="1"/>
    </xf>
    <xf numFmtId="0" fontId="227" fillId="32" borderId="0" xfId="0" applyFont="1" applyFill="1" applyBorder="1" applyAlignment="1">
      <alignment vertical="center" wrapText="1"/>
    </xf>
    <xf numFmtId="0" fontId="182" fillId="26" borderId="0" xfId="0" applyFont="1" applyFill="1" applyBorder="1"/>
    <xf numFmtId="0" fontId="228" fillId="26" borderId="0" xfId="0" applyFont="1" applyFill="1" applyBorder="1" applyAlignment="1">
      <alignment vertical="top" wrapText="1"/>
    </xf>
    <xf numFmtId="0" fontId="228" fillId="26" borderId="0" xfId="0" applyFont="1" applyFill="1" applyBorder="1" applyAlignment="1">
      <alignment vertical="center" wrapText="1"/>
    </xf>
    <xf numFmtId="0" fontId="182" fillId="26" borderId="183" xfId="0" applyFont="1" applyFill="1" applyBorder="1"/>
    <xf numFmtId="0" fontId="182" fillId="19" borderId="0" xfId="0" applyFont="1" applyFill="1" applyBorder="1"/>
    <xf numFmtId="0" fontId="182" fillId="19" borderId="183" xfId="0" applyFont="1" applyFill="1" applyBorder="1"/>
    <xf numFmtId="0" fontId="182" fillId="22" borderId="0" xfId="0" applyFont="1" applyFill="1" applyBorder="1"/>
    <xf numFmtId="0" fontId="182" fillId="3" borderId="0" xfId="0" applyFont="1" applyFill="1" applyBorder="1"/>
    <xf numFmtId="0" fontId="182" fillId="5" borderId="0" xfId="0" applyFont="1" applyFill="1" applyBorder="1"/>
    <xf numFmtId="0" fontId="228" fillId="19" borderId="0" xfId="0" applyFont="1" applyFill="1" applyBorder="1"/>
    <xf numFmtId="0" fontId="229" fillId="19" borderId="0" xfId="0" applyFont="1" applyFill="1" applyBorder="1" applyAlignment="1">
      <alignment vertical="top" wrapText="1"/>
    </xf>
    <xf numFmtId="0" fontId="230" fillId="26" borderId="183" xfId="0" applyFont="1" applyFill="1" applyBorder="1" applyAlignment="1">
      <alignment horizontal="left" vertical="top" wrapText="1"/>
    </xf>
    <xf numFmtId="0" fontId="182" fillId="11" borderId="0" xfId="0" applyFont="1" applyFill="1" applyBorder="1"/>
    <xf numFmtId="0" fontId="182" fillId="11" borderId="183" xfId="0" applyFont="1" applyFill="1" applyBorder="1"/>
    <xf numFmtId="0" fontId="182" fillId="36" borderId="0" xfId="0" applyFont="1" applyFill="1" applyBorder="1"/>
    <xf numFmtId="0" fontId="182" fillId="36" borderId="183" xfId="0" applyFont="1" applyFill="1" applyBorder="1"/>
    <xf numFmtId="0" fontId="228" fillId="19" borderId="0" xfId="0" applyFont="1" applyFill="1" applyBorder="1" applyAlignment="1">
      <alignment vertical="top" wrapText="1"/>
    </xf>
    <xf numFmtId="0" fontId="231" fillId="19" borderId="0" xfId="0" applyFont="1" applyFill="1" applyBorder="1" applyAlignment="1">
      <alignment horizontal="center"/>
    </xf>
    <xf numFmtId="0" fontId="182" fillId="32" borderId="0" xfId="0" applyFont="1" applyFill="1" applyBorder="1"/>
    <xf numFmtId="0" fontId="182" fillId="10" borderId="0" xfId="0" applyFont="1" applyFill="1" applyBorder="1"/>
    <xf numFmtId="0" fontId="182" fillId="10" borderId="183" xfId="0" applyFont="1" applyFill="1" applyBorder="1"/>
    <xf numFmtId="0" fontId="182" fillId="32" borderId="183" xfId="0" applyFont="1" applyFill="1" applyBorder="1"/>
    <xf numFmtId="0" fontId="56" fillId="30" borderId="0" xfId="0" applyFont="1" applyFill="1" applyBorder="1"/>
    <xf numFmtId="0" fontId="182" fillId="9" borderId="0" xfId="0" applyFont="1" applyFill="1" applyBorder="1"/>
    <xf numFmtId="0" fontId="232" fillId="37" borderId="0" xfId="0" applyFont="1" applyFill="1" applyBorder="1"/>
    <xf numFmtId="0" fontId="182" fillId="9" borderId="183" xfId="0" applyFont="1" applyFill="1" applyBorder="1"/>
    <xf numFmtId="0" fontId="233" fillId="9" borderId="0" xfId="0" applyFont="1" applyFill="1" applyBorder="1" applyAlignment="1">
      <alignment horizontal="left" vertical="center" indent="2"/>
    </xf>
    <xf numFmtId="0" fontId="234" fillId="8" borderId="0" xfId="0" applyFont="1" applyFill="1" applyBorder="1"/>
    <xf numFmtId="0" fontId="182" fillId="9" borderId="0" xfId="0" applyFont="1" applyFill="1" applyBorder="1" applyAlignment="1">
      <alignment horizontal="center" vertical="center" wrapText="1"/>
    </xf>
    <xf numFmtId="0" fontId="182" fillId="35" borderId="128" xfId="0" applyFont="1" applyFill="1" applyBorder="1" applyAlignment="1">
      <alignment vertical="center" wrapText="1"/>
    </xf>
    <xf numFmtId="0" fontId="182" fillId="35" borderId="61" xfId="0" applyFont="1" applyFill="1" applyBorder="1" applyAlignment="1">
      <alignment vertical="center" wrapText="1"/>
    </xf>
    <xf numFmtId="0" fontId="229" fillId="9" borderId="0" xfId="0" applyFont="1" applyFill="1" applyBorder="1" applyAlignment="1">
      <alignment wrapText="1"/>
    </xf>
    <xf numFmtId="0" fontId="229" fillId="9" borderId="183" xfId="0" applyFont="1" applyFill="1" applyBorder="1" applyAlignment="1">
      <alignment vertical="top" wrapText="1"/>
    </xf>
    <xf numFmtId="0" fontId="18" fillId="16" borderId="76" xfId="0" applyFont="1" applyFill="1" applyBorder="1"/>
    <xf numFmtId="0" fontId="182" fillId="16" borderId="81" xfId="0" applyFont="1" applyFill="1" applyBorder="1"/>
    <xf numFmtId="0" fontId="182" fillId="16" borderId="82" xfId="0" applyFont="1" applyFill="1" applyBorder="1"/>
    <xf numFmtId="0" fontId="18" fillId="16" borderId="84" xfId="0" applyFont="1" applyFill="1" applyBorder="1"/>
    <xf numFmtId="0" fontId="182" fillId="16" borderId="86" xfId="0" applyFont="1" applyFill="1" applyBorder="1"/>
    <xf numFmtId="0" fontId="229" fillId="9" borderId="183" xfId="0" applyFont="1" applyFill="1" applyBorder="1" applyAlignment="1">
      <alignment horizontal="left" vertical="center"/>
    </xf>
    <xf numFmtId="165" fontId="228" fillId="9" borderId="0" xfId="0" applyNumberFormat="1" applyFont="1" applyFill="1" applyBorder="1" applyAlignment="1">
      <alignment horizontal="left" indent="2"/>
    </xf>
    <xf numFmtId="165" fontId="237" fillId="9" borderId="0" xfId="0" applyNumberFormat="1" applyFont="1" applyFill="1" applyBorder="1"/>
    <xf numFmtId="0" fontId="237" fillId="9" borderId="0" xfId="0" applyFont="1" applyFill="1" applyBorder="1"/>
    <xf numFmtId="0" fontId="182" fillId="31" borderId="0" xfId="0" applyFont="1" applyFill="1" applyBorder="1"/>
    <xf numFmtId="0" fontId="238" fillId="31" borderId="0" xfId="0" applyFont="1" applyFill="1" applyBorder="1"/>
    <xf numFmtId="0" fontId="239" fillId="31" borderId="0" xfId="0" applyFont="1" applyFill="1" applyBorder="1" applyAlignment="1">
      <alignment horizontal="center"/>
    </xf>
    <xf numFmtId="0" fontId="239" fillId="9" borderId="0" xfId="0" applyFont="1" applyFill="1" applyBorder="1" applyAlignment="1">
      <alignment horizontal="center"/>
    </xf>
    <xf numFmtId="0" fontId="229" fillId="9" borderId="183" xfId="0" applyFont="1" applyFill="1" applyBorder="1" applyAlignment="1">
      <alignment horizontal="left" vertical="center" wrapText="1"/>
    </xf>
    <xf numFmtId="0" fontId="229" fillId="39" borderId="180" xfId="0" applyFont="1" applyFill="1" applyBorder="1" applyAlignment="1">
      <alignment horizontal="left" vertical="center" wrapText="1"/>
    </xf>
    <xf numFmtId="0" fontId="229" fillId="38" borderId="0" xfId="0" applyFont="1" applyFill="1" applyBorder="1" applyAlignment="1">
      <alignment horizontal="left" vertical="center" wrapText="1"/>
    </xf>
    <xf numFmtId="0" fontId="229" fillId="38" borderId="0" xfId="0" applyFont="1" applyFill="1" applyBorder="1" applyAlignment="1">
      <alignment horizontal="left" vertical="top" wrapText="1"/>
    </xf>
    <xf numFmtId="0" fontId="240" fillId="38" borderId="0" xfId="0" applyFont="1" applyFill="1" applyBorder="1" applyAlignment="1">
      <alignment vertical="top"/>
    </xf>
    <xf numFmtId="0" fontId="241" fillId="38" borderId="0" xfId="0" applyFont="1" applyFill="1" applyBorder="1" applyAlignment="1">
      <alignment horizontal="center" vertical="center"/>
    </xf>
    <xf numFmtId="0" fontId="229" fillId="38" borderId="0" xfId="0" applyFont="1" applyFill="1" applyBorder="1" applyAlignment="1">
      <alignment horizontal="center" vertical="center" wrapText="1"/>
    </xf>
    <xf numFmtId="0" fontId="242" fillId="38" borderId="0" xfId="0" applyFont="1" applyFill="1" applyBorder="1" applyAlignment="1">
      <alignment vertical="center"/>
    </xf>
    <xf numFmtId="0" fontId="229" fillId="40" borderId="0" xfId="0" applyFont="1" applyFill="1" applyBorder="1" applyAlignment="1">
      <alignment horizontal="left" vertical="center" wrapText="1"/>
    </xf>
    <xf numFmtId="0" fontId="229" fillId="41" borderId="0" xfId="0" applyFont="1" applyFill="1" applyBorder="1" applyAlignment="1">
      <alignment horizontal="left" vertical="center" wrapText="1"/>
    </xf>
    <xf numFmtId="0" fontId="229" fillId="40" borderId="183" xfId="0" applyFont="1" applyFill="1" applyBorder="1" applyAlignment="1">
      <alignment horizontal="left" vertical="center" wrapText="1"/>
    </xf>
    <xf numFmtId="0" fontId="182" fillId="9" borderId="0" xfId="0" applyFont="1" applyFill="1"/>
    <xf numFmtId="0" fontId="243" fillId="28" borderId="0" xfId="0" applyFont="1" applyFill="1" applyBorder="1"/>
    <xf numFmtId="0" fontId="182" fillId="19" borderId="0" xfId="0" applyFont="1" applyFill="1"/>
    <xf numFmtId="0" fontId="244" fillId="19" borderId="0" xfId="0" applyFont="1" applyFill="1" applyBorder="1" applyAlignment="1">
      <alignment horizontal="left" vertical="top" wrapText="1"/>
    </xf>
    <xf numFmtId="0" fontId="245" fillId="32" borderId="0" xfId="0" applyFont="1" applyFill="1" applyBorder="1" applyAlignment="1">
      <alignment horizontal="center" vertical="center" wrapText="1"/>
    </xf>
    <xf numFmtId="0" fontId="246" fillId="32" borderId="0" xfId="0" applyFont="1" applyFill="1" applyBorder="1" applyAlignment="1">
      <alignment horizontal="center" vertical="center" wrapText="1"/>
    </xf>
    <xf numFmtId="0" fontId="245" fillId="10" borderId="0" xfId="0" applyFont="1" applyFill="1" applyBorder="1" applyAlignment="1">
      <alignment horizontal="center" vertical="center" wrapText="1"/>
    </xf>
    <xf numFmtId="0" fontId="247" fillId="10" borderId="0" xfId="0" applyFont="1" applyFill="1" applyBorder="1" applyAlignment="1">
      <alignment horizontal="left" vertical="top" wrapText="1"/>
    </xf>
    <xf numFmtId="0" fontId="139" fillId="9" borderId="0" xfId="0" applyFont="1" applyFill="1" applyBorder="1" applyAlignment="1">
      <alignment horizontal="left" vertical="center" wrapText="1"/>
    </xf>
    <xf numFmtId="0" fontId="251" fillId="20" borderId="8" xfId="0" applyFont="1" applyFill="1" applyBorder="1" applyAlignment="1">
      <alignment horizontal="center" vertical="center" wrapText="1" shrinkToFit="1"/>
    </xf>
    <xf numFmtId="0" fontId="251" fillId="20" borderId="9" xfId="0" applyFont="1" applyFill="1" applyBorder="1" applyAlignment="1">
      <alignment horizontal="center" vertical="center" wrapText="1" shrinkToFit="1"/>
    </xf>
    <xf numFmtId="0" fontId="251" fillId="20" borderId="10" xfId="0" applyFont="1" applyFill="1" applyBorder="1" applyAlignment="1">
      <alignment horizontal="center" vertical="center" wrapText="1" shrinkToFit="1"/>
    </xf>
    <xf numFmtId="0" fontId="251" fillId="20" borderId="12" xfId="0" applyFont="1" applyFill="1" applyBorder="1" applyAlignment="1">
      <alignment horizontal="center" vertical="center" wrapText="1" shrinkToFit="1"/>
    </xf>
    <xf numFmtId="0" fontId="139" fillId="9" borderId="0" xfId="0" applyFont="1" applyFill="1" applyBorder="1" applyAlignment="1">
      <alignment horizontal="left" vertical="top" wrapText="1"/>
    </xf>
    <xf numFmtId="0" fontId="180" fillId="9" borderId="0" xfId="0" applyFont="1" applyFill="1" applyBorder="1" applyAlignment="1">
      <alignment horizontal="left" vertical="center" wrapText="1"/>
    </xf>
    <xf numFmtId="0" fontId="180" fillId="9" borderId="0" xfId="0" applyFont="1" applyFill="1" applyBorder="1" applyAlignment="1">
      <alignment horizontal="left" vertical="top" wrapText="1"/>
    </xf>
    <xf numFmtId="0" fontId="254" fillId="9" borderId="0" xfId="0" applyFont="1" applyFill="1" applyBorder="1" applyAlignment="1">
      <alignment horizontal="left" vertical="top" wrapText="1"/>
    </xf>
    <xf numFmtId="0" fontId="254" fillId="9" borderId="9" xfId="0" applyFont="1" applyFill="1" applyBorder="1" applyAlignment="1">
      <alignment horizontal="left" vertical="top" wrapText="1"/>
    </xf>
    <xf numFmtId="0" fontId="180" fillId="9" borderId="120" xfId="0" applyFont="1" applyFill="1" applyBorder="1" applyAlignment="1">
      <alignment horizontal="left" vertical="top" wrapText="1"/>
    </xf>
    <xf numFmtId="0" fontId="255" fillId="7" borderId="115" xfId="0" applyFont="1" applyFill="1" applyBorder="1" applyAlignment="1">
      <alignment horizontal="left" vertical="center" wrapText="1" indent="3"/>
    </xf>
    <xf numFmtId="0" fontId="255" fillId="7" borderId="116" xfId="0" applyFont="1" applyFill="1" applyBorder="1" applyAlignment="1">
      <alignment horizontal="left" vertical="center" wrapText="1" indent="3"/>
    </xf>
    <xf numFmtId="0" fontId="255" fillId="7" borderId="0" xfId="0" applyFont="1" applyFill="1" applyBorder="1" applyAlignment="1">
      <alignment horizontal="left" vertical="center" wrapText="1" indent="3"/>
    </xf>
    <xf numFmtId="0" fontId="255" fillId="7" borderId="118" xfId="0" applyFont="1" applyFill="1" applyBorder="1" applyAlignment="1">
      <alignment horizontal="left" vertical="center" wrapText="1" indent="3"/>
    </xf>
    <xf numFmtId="0" fontId="255" fillId="7" borderId="120" xfId="0" applyFont="1" applyFill="1" applyBorder="1" applyAlignment="1">
      <alignment horizontal="left" vertical="center" wrapText="1" indent="3"/>
    </xf>
    <xf numFmtId="0" fontId="255" fillId="7" borderId="121" xfId="0" applyFont="1" applyFill="1" applyBorder="1" applyAlignment="1">
      <alignment horizontal="left" vertical="center" wrapText="1" indent="3"/>
    </xf>
    <xf numFmtId="0" fontId="256" fillId="31" borderId="107" xfId="0" applyFont="1" applyFill="1" applyBorder="1" applyAlignment="1">
      <alignment horizontal="left" vertical="center" wrapText="1" indent="3"/>
    </xf>
    <xf numFmtId="0" fontId="256" fillId="31" borderId="108" xfId="0" applyFont="1" applyFill="1" applyBorder="1" applyAlignment="1">
      <alignment horizontal="left" vertical="center" wrapText="1" indent="3"/>
    </xf>
    <xf numFmtId="0" fontId="256" fillId="31" borderId="0" xfId="0" applyFont="1" applyFill="1" applyBorder="1" applyAlignment="1">
      <alignment horizontal="left" vertical="center" wrapText="1" indent="3"/>
    </xf>
    <xf numFmtId="0" fontId="256" fillId="31" borderId="110" xfId="0" applyFont="1" applyFill="1" applyBorder="1" applyAlignment="1">
      <alignment horizontal="left" vertical="center" wrapText="1" indent="3"/>
    </xf>
    <xf numFmtId="0" fontId="256" fillId="31" borderId="112" xfId="0" applyFont="1" applyFill="1" applyBorder="1" applyAlignment="1">
      <alignment horizontal="left" vertical="center" wrapText="1" indent="3"/>
    </xf>
    <xf numFmtId="0" fontId="256" fillId="31" borderId="113" xfId="0" applyFont="1" applyFill="1" applyBorder="1" applyAlignment="1">
      <alignment horizontal="left" vertical="center" wrapText="1" indent="3"/>
    </xf>
    <xf numFmtId="0" fontId="257" fillId="26" borderId="0" xfId="0" applyFont="1" applyFill="1" applyBorder="1" applyAlignment="1">
      <alignment horizontal="left" vertical="center" wrapText="1"/>
    </xf>
  </cellXfs>
  <cellStyles count="5">
    <cellStyle name="Bad" xfId="3" builtinId="27"/>
    <cellStyle name="Hyperlink" xfId="4" builtinId="8"/>
    <cellStyle name="Normal" xfId="0" builtinId="0"/>
    <cellStyle name="Normal 2" xfId="2"/>
    <cellStyle name="Percent" xfId="1" builtinId="5"/>
  </cellStyles>
  <dxfs count="115">
    <dxf>
      <font>
        <b/>
        <i/>
        <color theme="0" tint="-0.499984740745262"/>
      </font>
    </dxf>
    <dxf>
      <font>
        <b/>
        <i/>
        <color theme="0" tint="-0.499984740745262"/>
      </font>
    </dxf>
    <dxf>
      <font>
        <b/>
        <i/>
        <color theme="1" tint="0.499984740745262"/>
      </font>
    </dxf>
    <dxf>
      <font>
        <b/>
        <i/>
        <color theme="1" tint="0.499984740745262"/>
      </font>
    </dxf>
    <dxf>
      <font>
        <b/>
        <i/>
        <color theme="1" tint="0.499984740745262"/>
      </font>
    </dxf>
    <dxf>
      <font>
        <b/>
        <i/>
        <color theme="1" tint="0.499984740745262"/>
      </font>
    </dxf>
    <dxf>
      <font>
        <color rgb="FFFFCCCC"/>
      </font>
      <fill>
        <patternFill>
          <bgColor rgb="FF780000"/>
        </patternFill>
      </fill>
      <border>
        <left style="thin">
          <color rgb="FFFF0000"/>
        </left>
        <right style="thin">
          <color rgb="FFFF0000"/>
        </right>
        <top/>
        <bottom style="thin">
          <color rgb="FFFF0000"/>
        </bottom>
        <vertical/>
        <horizontal/>
      </border>
    </dxf>
    <dxf>
      <font>
        <b/>
        <i/>
        <color theme="1" tint="0.499984740745262"/>
      </font>
    </dxf>
    <dxf>
      <font>
        <b/>
        <i/>
        <color theme="1" tint="0.499984740745262"/>
      </font>
    </dxf>
    <dxf>
      <font>
        <b/>
        <i/>
        <color theme="1" tint="0.499984740745262"/>
      </font>
    </dxf>
    <dxf>
      <font>
        <b/>
        <i/>
        <color theme="1" tint="0.499984740745262"/>
      </font>
    </dxf>
    <dxf>
      <font>
        <b/>
        <i/>
        <color theme="1" tint="0.499984740745262"/>
      </font>
    </dxf>
    <dxf>
      <font>
        <b/>
        <i/>
        <color theme="1" tint="0.499984740745262"/>
      </font>
    </dxf>
    <dxf>
      <font>
        <b/>
        <i/>
        <color theme="1" tint="0.499984740745262"/>
      </font>
    </dxf>
    <dxf>
      <font>
        <b/>
        <i/>
        <color theme="1" tint="0.499984740745262"/>
      </font>
    </dxf>
    <dxf>
      <font>
        <b/>
        <i/>
        <color theme="1" tint="0.499984740745262"/>
      </font>
    </dxf>
    <dxf>
      <font>
        <b/>
        <i/>
        <color theme="1" tint="0.499984740745262"/>
      </font>
    </dxf>
    <dxf>
      <font>
        <b/>
        <i/>
        <color theme="1" tint="0.499984740745262"/>
      </font>
    </dxf>
    <dxf>
      <border>
        <left/>
        <right style="thin">
          <color rgb="FF00F587"/>
        </right>
        <top style="thin">
          <color rgb="FF00F587"/>
        </top>
        <bottom style="thin">
          <color rgb="FF00F587"/>
        </bottom>
        <vertical/>
        <horizontal/>
      </border>
    </dxf>
    <dxf>
      <font>
        <color rgb="FFFFCCCC"/>
      </font>
      <fill>
        <patternFill>
          <bgColor rgb="FF780000"/>
        </patternFill>
      </fill>
      <border>
        <left style="thin">
          <color rgb="FFFF0000"/>
        </left>
        <right style="thin">
          <color rgb="FFFF0000"/>
        </right>
        <top style="thin">
          <color rgb="FFFF0000"/>
        </top>
        <bottom/>
        <vertical/>
        <horizontal/>
      </border>
    </dxf>
    <dxf>
      <font>
        <color rgb="FF640000"/>
      </font>
      <fill>
        <gradientFill type="path" left="0.5" right="0.5" top="0.5" bottom="0.5">
          <stop position="0">
            <color theme="0"/>
          </stop>
          <stop position="1">
            <color rgb="FFFFCCCC"/>
          </stop>
        </gradientFill>
      </fill>
    </dxf>
    <dxf>
      <font>
        <color rgb="FF002060"/>
      </font>
      <fill>
        <gradientFill type="path" left="0.5" right="0.5" top="0.5" bottom="0.5">
          <stop position="0">
            <color theme="0"/>
          </stop>
          <stop position="1">
            <color theme="8" tint="0.80001220740379042"/>
          </stop>
        </gradientFill>
      </fill>
    </dxf>
    <dxf>
      <font>
        <color rgb="FF2D143C"/>
      </font>
      <fill>
        <gradientFill type="path" left="0.5" right="0.5" top="0.5" bottom="0.5">
          <stop position="0">
            <color theme="0"/>
          </stop>
          <stop position="1">
            <color rgb="FFEBDCFF"/>
          </stop>
        </gradientFill>
      </fill>
    </dxf>
    <dxf>
      <font>
        <color rgb="FF640000"/>
      </font>
      <fill>
        <gradientFill type="path" left="0.5" right="0.5" top="0.5" bottom="0.5">
          <stop position="0">
            <color theme="0"/>
          </stop>
          <stop position="1">
            <color rgb="FFFFCCCC"/>
          </stop>
        </gradientFill>
      </fill>
    </dxf>
    <dxf>
      <font>
        <color rgb="FF002060"/>
      </font>
      <fill>
        <gradientFill type="path" left="0.5" right="0.5" top="0.5" bottom="0.5">
          <stop position="0">
            <color theme="0"/>
          </stop>
          <stop position="1">
            <color theme="8" tint="0.80001220740379042"/>
          </stop>
        </gradientFill>
      </fill>
    </dxf>
    <dxf>
      <font>
        <color rgb="FF2D143C"/>
      </font>
      <fill>
        <gradientFill type="path" left="0.5" right="0.5" top="0.5" bottom="0.5">
          <stop position="0">
            <color theme="0"/>
          </stop>
          <stop position="1">
            <color rgb="FFEBDCFF"/>
          </stop>
        </gradientFill>
      </fill>
    </dxf>
    <dxf>
      <font>
        <color rgb="FF640000"/>
      </font>
      <fill>
        <gradientFill type="path" left="0.5" right="0.5" top="0.5" bottom="0.5">
          <stop position="0">
            <color theme="0"/>
          </stop>
          <stop position="1">
            <color rgb="FFFFCCCC"/>
          </stop>
        </gradientFill>
      </fill>
    </dxf>
    <dxf>
      <font>
        <color rgb="FF002060"/>
      </font>
      <fill>
        <gradientFill type="path" left="0.5" right="0.5" top="0.5" bottom="0.5">
          <stop position="0">
            <color theme="0"/>
          </stop>
          <stop position="1">
            <color theme="8" tint="0.80001220740379042"/>
          </stop>
        </gradientFill>
      </fill>
    </dxf>
    <dxf>
      <font>
        <color rgb="FF2D143C"/>
      </font>
      <fill>
        <gradientFill type="path" left="0.5" right="0.5" top="0.5" bottom="0.5">
          <stop position="0">
            <color theme="0"/>
          </stop>
          <stop position="1">
            <color rgb="FFEBDCFF"/>
          </stop>
        </gradientFill>
      </fill>
    </dxf>
    <dxf>
      <font>
        <color rgb="FFEBDCFF"/>
      </font>
    </dxf>
    <dxf>
      <font>
        <color rgb="FF640000"/>
      </font>
      <fill>
        <gradientFill type="path" left="0.5" right="0.5" top="0.5" bottom="0.5">
          <stop position="0">
            <color theme="0"/>
          </stop>
          <stop position="1">
            <color rgb="FFFFCCCC"/>
          </stop>
        </gradientFill>
      </fill>
    </dxf>
    <dxf>
      <font>
        <color rgb="FF002060"/>
      </font>
      <fill>
        <gradientFill type="path" left="0.5" right="0.5" top="0.5" bottom="0.5">
          <stop position="0">
            <color theme="0"/>
          </stop>
          <stop position="1">
            <color theme="8" tint="0.80001220740379042"/>
          </stop>
        </gradientFill>
      </fill>
    </dxf>
    <dxf>
      <font>
        <color rgb="FF2D143C"/>
      </font>
      <fill>
        <gradientFill type="path" left="0.5" right="0.5" top="0.5" bottom="0.5">
          <stop position="0">
            <color theme="0"/>
          </stop>
          <stop position="1">
            <color rgb="FFEBDCFF"/>
          </stop>
        </gradientFill>
      </fill>
    </dxf>
    <dxf>
      <font>
        <color rgb="FF640000"/>
      </font>
      <fill>
        <gradientFill type="path" left="0.5" right="0.5" top="0.5" bottom="0.5">
          <stop position="0">
            <color theme="0"/>
          </stop>
          <stop position="1">
            <color rgb="FFFFCCCC"/>
          </stop>
        </gradientFill>
      </fill>
    </dxf>
    <dxf>
      <font>
        <color rgb="FF002060"/>
      </font>
      <fill>
        <gradientFill type="path" left="0.5" right="0.5" top="0.5" bottom="0.5">
          <stop position="0">
            <color theme="0"/>
          </stop>
          <stop position="1">
            <color theme="8" tint="0.80001220740379042"/>
          </stop>
        </gradientFill>
      </fill>
    </dxf>
    <dxf>
      <font>
        <color rgb="FF2D143C"/>
      </font>
      <fill>
        <gradientFill type="path" left="0.5" right="0.5" top="0.5" bottom="0.5">
          <stop position="0">
            <color theme="0"/>
          </stop>
          <stop position="1">
            <color rgb="FFEBDCFF"/>
          </stop>
        </gradientFill>
      </fill>
    </dxf>
    <dxf>
      <font>
        <color rgb="FF0070C0"/>
      </font>
      <fill>
        <patternFill patternType="mediumGray">
          <fgColor theme="8" tint="0.79998168889431442"/>
          <bgColor auto="1"/>
        </patternFill>
      </fill>
      <border>
        <left style="thin">
          <color rgb="FF002060"/>
        </left>
        <right style="thin">
          <color rgb="FF002060"/>
        </right>
        <top style="thin">
          <color rgb="FF002060"/>
        </top>
        <bottom style="thin">
          <color rgb="FF002060"/>
        </bottom>
      </border>
    </dxf>
    <dxf>
      <font>
        <color rgb="FFC00000"/>
      </font>
      <fill>
        <patternFill patternType="mediumGray">
          <fgColor rgb="FFFFCCCC"/>
        </patternFill>
      </fill>
      <border>
        <left style="thin">
          <color rgb="FF780000"/>
        </left>
        <right style="thin">
          <color rgb="FF780000"/>
        </right>
        <top style="thin">
          <color rgb="FF780000"/>
        </top>
        <bottom style="thin">
          <color rgb="FF780000"/>
        </bottom>
      </border>
    </dxf>
    <dxf>
      <font>
        <color rgb="FF0070C0"/>
      </font>
      <fill>
        <patternFill patternType="mediumGray">
          <fgColor theme="8" tint="0.79998168889431442"/>
          <bgColor auto="1"/>
        </patternFill>
      </fill>
    </dxf>
    <dxf>
      <font>
        <color rgb="FFC00000"/>
      </font>
      <fill>
        <patternFill patternType="mediumGray">
          <fgColor rgb="FFFFCCCC"/>
        </patternFill>
      </fill>
    </dxf>
    <dxf>
      <font>
        <b/>
        <i/>
        <color theme="1" tint="0.499984740745262"/>
      </font>
    </dxf>
    <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dxf>
    <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dxf>
    <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dxf>
    <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dxf>
    <dxf>
      <font>
        <b/>
        <i val="0"/>
        <color rgb="FF004623"/>
      </font>
      <fill>
        <gradientFill degree="90">
          <stop position="0">
            <color rgb="FFE1C8FF"/>
          </stop>
          <stop position="0.5">
            <color rgb="FFEBDCFF"/>
          </stop>
          <stop position="1">
            <color rgb="FFE1C8FF"/>
          </stop>
        </gradientFill>
      </fill>
      <border>
        <left style="thin">
          <color theme="0"/>
        </left>
        <right style="thin">
          <color theme="0"/>
        </right>
        <top style="thin">
          <color theme="0"/>
        </top>
        <bottom style="thin">
          <color theme="0"/>
        </bottom>
        <vertical/>
        <horizontal/>
      </border>
    </dxf>
    <dxf>
      <font>
        <b/>
        <i val="0"/>
        <color rgb="FF004623"/>
      </font>
      <fill>
        <gradientFill degree="90">
          <stop position="0">
            <color rgb="FFE1C8FF"/>
          </stop>
          <stop position="0.5">
            <color rgb="FFEBDCFF"/>
          </stop>
          <stop position="1">
            <color rgb="FFE1C8FF"/>
          </stop>
        </gradientFill>
      </fill>
      <border>
        <left style="thin">
          <color theme="0"/>
        </left>
        <right style="thin">
          <color theme="0"/>
        </right>
        <top style="thin">
          <color theme="0"/>
        </top>
        <bottom style="thin">
          <color theme="0"/>
        </bottom>
        <vertical/>
        <horizontal/>
      </border>
    </dxf>
    <dxf>
      <font>
        <b/>
        <i val="0"/>
        <color rgb="FF004623"/>
      </font>
      <fill>
        <gradientFill degree="90">
          <stop position="0">
            <color rgb="FFE1C8FF"/>
          </stop>
          <stop position="0.5">
            <color rgb="FFEBDCFF"/>
          </stop>
          <stop position="1">
            <color rgb="FFE1C8FF"/>
          </stop>
        </gradientFill>
      </fill>
      <border>
        <left style="thin">
          <color theme="0"/>
        </left>
        <right style="thin">
          <color theme="0"/>
        </right>
        <top style="thin">
          <color theme="0"/>
        </top>
        <bottom style="thin">
          <color theme="0"/>
        </bottom>
        <vertical/>
        <horizontal/>
      </border>
    </dxf>
    <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dxf>
    <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dxf>
    <dxf>
      <font>
        <color theme="1" tint="0.499984740745262"/>
      </font>
    </dxf>
    <dxf>
      <fill>
        <patternFill>
          <bgColor theme="1"/>
        </patternFill>
      </fill>
    </dxf>
    <dxf>
      <fill>
        <patternFill>
          <bgColor theme="1"/>
        </patternFill>
      </fill>
    </dxf>
    <dxf>
      <fill>
        <patternFill>
          <bgColor theme="9" tint="-0.24994659260841701"/>
        </patternFill>
      </fill>
    </dxf>
    <dxf>
      <fill>
        <patternFill>
          <bgColor rgb="FF007846"/>
        </patternFill>
      </fill>
    </dxf>
    <dxf>
      <fill>
        <patternFill>
          <bgColor theme="9" tint="-0.24994659260841701"/>
        </patternFill>
      </fill>
    </dxf>
    <dxf>
      <fill>
        <patternFill>
          <bgColor rgb="FF007846"/>
        </patternFill>
      </fill>
    </dxf>
    <dxf>
      <font>
        <color rgb="FF004623"/>
      </font>
      <fill>
        <gradientFill degree="90">
          <stop position="0">
            <color rgb="FFA0FFCD"/>
          </stop>
          <stop position="0.5">
            <color rgb="FFC8FFE1"/>
          </stop>
          <stop position="1">
            <color rgb="FFA0FFCD"/>
          </stop>
        </gradientFill>
      </fill>
    </dxf>
    <dxf>
      <font>
        <color theme="0"/>
      </font>
    </dxf>
    <dxf>
      <font>
        <b/>
        <i val="0"/>
        <color rgb="FF009641"/>
      </font>
      <border>
        <left style="thin">
          <color rgb="FF009641"/>
        </left>
        <right style="thin">
          <color rgb="FF009641"/>
        </right>
        <top style="thin">
          <color rgb="FF009641"/>
        </top>
        <bottom style="thin">
          <color rgb="FF009641"/>
        </bottom>
      </border>
    </dxf>
    <dxf>
      <font>
        <b/>
        <i val="0"/>
      </font>
    </dxf>
    <dxf>
      <font>
        <b/>
        <i val="0"/>
        <color rgb="FF660066"/>
      </font>
      <fill>
        <patternFill>
          <bgColor theme="9" tint="0.79998168889431442"/>
        </patternFill>
      </fill>
    </dxf>
    <dxf>
      <font>
        <b/>
        <i val="0"/>
        <color rgb="FF7030A0"/>
      </font>
    </dxf>
    <dxf>
      <font>
        <b/>
        <i val="0"/>
        <color rgb="FF7030A0"/>
      </font>
    </dxf>
    <dxf>
      <font>
        <b/>
        <i val="0"/>
        <color rgb="FF7030A0"/>
      </font>
    </dxf>
    <dxf>
      <font>
        <b/>
        <i val="0"/>
        <strike val="0"/>
        <color theme="0" tint="-0.499984740745262"/>
      </font>
      <border>
        <left style="thin">
          <color rgb="FF7030A0"/>
        </left>
        <right style="thin">
          <color rgb="FF7030A0"/>
        </right>
        <top style="thin">
          <color rgb="FF7030A0"/>
        </top>
        <bottom style="thin">
          <color rgb="FF7030A0"/>
        </bottom>
        <vertical/>
        <horizontal/>
      </border>
    </dxf>
    <dxf>
      <font>
        <color theme="7" tint="0.79998168889431442"/>
      </font>
      <fill>
        <patternFill>
          <bgColor theme="9" tint="-0.499984740745262"/>
        </patternFill>
      </fill>
    </dxf>
    <dxf>
      <font>
        <color theme="7" tint="0.79998168889431442"/>
      </font>
      <fill>
        <patternFill>
          <bgColor rgb="FF660066"/>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D2FFE6"/>
      </font>
      <fill>
        <patternFill>
          <bgColor rgb="FF007846"/>
        </patternFill>
      </fill>
    </dxf>
    <dxf>
      <font>
        <b/>
        <i val="0"/>
        <color theme="1" tint="0.499984740745262"/>
      </font>
    </dxf>
    <dxf>
      <font>
        <color theme="1" tint="0.499984740745262"/>
      </font>
    </dxf>
    <dxf>
      <font>
        <strike val="0"/>
        <color theme="7" tint="0.79998168889431442"/>
      </font>
      <fill>
        <patternFill>
          <fgColor auto="1"/>
          <bgColor theme="1"/>
        </patternFill>
      </fill>
    </dxf>
    <dxf>
      <font>
        <strike val="0"/>
        <color theme="7" tint="0.79998168889431442"/>
      </font>
      <fill>
        <patternFill>
          <fgColor auto="1"/>
          <bgColor theme="1"/>
        </patternFill>
      </fill>
    </dxf>
    <dxf>
      <font>
        <strike val="0"/>
        <color theme="7" tint="0.79998168889431442"/>
      </font>
      <fill>
        <patternFill>
          <bgColor theme="1"/>
        </patternFill>
      </fill>
    </dxf>
    <dxf>
      <font>
        <b/>
        <i val="0"/>
        <strike val="0"/>
        <color theme="0" tint="-0.499984740745262"/>
      </font>
      <border>
        <left style="thin">
          <color rgb="FF7030A0"/>
        </left>
        <right style="thin">
          <color rgb="FF7030A0"/>
        </right>
        <top style="thin">
          <color rgb="FF7030A0"/>
        </top>
        <bottom style="thin">
          <color rgb="FF7030A0"/>
        </bottom>
        <vertical/>
        <horizontal/>
      </border>
    </dxf>
    <dxf>
      <font>
        <color theme="7" tint="0.79998168889431442"/>
      </font>
      <fill>
        <patternFill>
          <bgColor theme="1"/>
        </patternFill>
      </fill>
      <border>
        <left/>
        <right/>
        <top style="thin">
          <color theme="7" tint="-0.24994659260841701"/>
        </top>
        <bottom/>
      </border>
    </dxf>
  </dxfs>
  <tableStyles count="0" defaultTableStyle="TableStyleMedium2" defaultPivotStyle="PivotStyleLight16"/>
  <colors>
    <mruColors>
      <color rgb="FF411E5A"/>
      <color rgb="FF1E5A28"/>
      <color rgb="FF281437"/>
      <color rgb="FF780000"/>
      <color rgb="FFFFCCCC"/>
      <color rgb="FFCC66FF"/>
      <color rgb="FFEBDCFF"/>
      <color rgb="FFE1FFEB"/>
      <color rgb="FF00F587"/>
      <color rgb="FFF0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P!A1425:N1515"/><Relationship Id="rId3" Type="http://schemas.openxmlformats.org/officeDocument/2006/relationships/image" Target="../media/image3.png"/><Relationship Id="rId7" Type="http://schemas.openxmlformats.org/officeDocument/2006/relationships/hyperlink" Target="#HP!A1331:N1424"/><Relationship Id="rId12" Type="http://schemas.openxmlformats.org/officeDocument/2006/relationships/hyperlink" Target="https://www.udemy.com/course/defusing-polarization-understanding-divisive-politics/"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P!A1238:N1330"/><Relationship Id="rId11" Type="http://schemas.openxmlformats.org/officeDocument/2006/relationships/hyperlink" Target="https://www.valuerelating.com/ep00" TargetMode="External"/><Relationship Id="rId5" Type="http://schemas.openxmlformats.org/officeDocument/2006/relationships/image" Target="../media/image5.png"/><Relationship Id="rId10" Type="http://schemas.openxmlformats.org/officeDocument/2006/relationships/image" Target="../media/image6.png"/><Relationship Id="rId4" Type="http://schemas.openxmlformats.org/officeDocument/2006/relationships/image" Target="../media/image4.png"/><Relationship Id="rId9" Type="http://schemas.openxmlformats.org/officeDocument/2006/relationships/hyperlink" Target="https://www.udemy.com/course/defusing-polarization-understanding-divisive-politics/?referralCode=3CA6258A68617ECFBE16A1"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Send!A116:AB156"/><Relationship Id="rId13" Type="http://schemas.openxmlformats.org/officeDocument/2006/relationships/hyperlink" Target="#Send!A157:AB196"/><Relationship Id="rId18" Type="http://schemas.openxmlformats.org/officeDocument/2006/relationships/hyperlink" Target="https://docs.wixstatic.com/ugd/5d10a8_fafd9262110b445798011e4298212c10.pdf" TargetMode="External"/><Relationship Id="rId3" Type="http://schemas.openxmlformats.org/officeDocument/2006/relationships/image" Target="../media/image7.jpeg"/><Relationship Id="rId21" Type="http://schemas.openxmlformats.org/officeDocument/2006/relationships/hyperlink" Target="https://youtu.be/aqiG2aKhmaU" TargetMode="External"/><Relationship Id="rId7" Type="http://schemas.openxmlformats.org/officeDocument/2006/relationships/hyperlink" Target="#Send!A291:AB337"/><Relationship Id="rId12" Type="http://schemas.openxmlformats.org/officeDocument/2006/relationships/hyperlink" Target="#Send!A197:AB243"/><Relationship Id="rId17" Type="http://schemas.openxmlformats.org/officeDocument/2006/relationships/hyperlink" Target="https://journals.sagepub.com/doi/10.1509/jmr.13.0532" TargetMode="External"/><Relationship Id="rId2" Type="http://schemas.openxmlformats.org/officeDocument/2006/relationships/hyperlink" Target="https://www.valuerelating.com/about" TargetMode="External"/><Relationship Id="rId16" Type="http://schemas.openxmlformats.org/officeDocument/2006/relationships/hyperlink" Target="https://www.valuerelating.com/hp-memes" TargetMode="External"/><Relationship Id="rId20" Type="http://schemas.openxmlformats.org/officeDocument/2006/relationships/hyperlink" Target="https://youtu.be/vBAlAlQd6VY" TargetMode="External"/><Relationship Id="rId1" Type="http://schemas.openxmlformats.org/officeDocument/2006/relationships/image" Target="../media/image2.png"/><Relationship Id="rId6" Type="http://schemas.openxmlformats.org/officeDocument/2006/relationships/hyperlink" Target="#Send!A338:AB384"/><Relationship Id="rId11" Type="http://schemas.openxmlformats.org/officeDocument/2006/relationships/hyperlink" Target="#Send!A244:AB290"/><Relationship Id="rId5" Type="http://schemas.openxmlformats.org/officeDocument/2006/relationships/hyperlink" Target="#Send!A385:AB420"/><Relationship Id="rId15" Type="http://schemas.openxmlformats.org/officeDocument/2006/relationships/hyperlink" Target="https://www.valuerelating.com/psychosociotherapy" TargetMode="External"/><Relationship Id="rId10" Type="http://schemas.openxmlformats.org/officeDocument/2006/relationships/hyperlink" Target="#Send!A37:AB73"/><Relationship Id="rId19" Type="http://schemas.openxmlformats.org/officeDocument/2006/relationships/hyperlink" Target="https://www.slideshare.net/StephTurner1/declaration-of-liberty-01" TargetMode="External"/><Relationship Id="rId4" Type="http://schemas.openxmlformats.org/officeDocument/2006/relationships/hyperlink" Target="https://www.valuerelating.com" TargetMode="External"/><Relationship Id="rId9" Type="http://schemas.openxmlformats.org/officeDocument/2006/relationships/hyperlink" Target="#Send!A74:AB115"/><Relationship Id="rId14" Type="http://schemas.openxmlformats.org/officeDocument/2006/relationships/hyperlink" Target="#HP!A1:N1"/></Relationships>
</file>

<file path=xl/drawings/drawing1.xml><?xml version="1.0" encoding="utf-8"?>
<xdr:wsDr xmlns:xdr="http://schemas.openxmlformats.org/drawingml/2006/spreadsheetDrawing" xmlns:a="http://schemas.openxmlformats.org/drawingml/2006/main">
  <xdr:twoCellAnchor>
    <xdr:from>
      <xdr:col>1</xdr:col>
      <xdr:colOff>15240</xdr:colOff>
      <xdr:row>653</xdr:row>
      <xdr:rowOff>83840</xdr:rowOff>
    </xdr:from>
    <xdr:to>
      <xdr:col>12</xdr:col>
      <xdr:colOff>480060</xdr:colOff>
      <xdr:row>692</xdr:row>
      <xdr:rowOff>60968</xdr:rowOff>
    </xdr:to>
    <xdr:grpSp>
      <xdr:nvGrpSpPr>
        <xdr:cNvPr id="33" name="Group 32">
          <a:extLst>
            <a:ext uri="{FF2B5EF4-FFF2-40B4-BE49-F238E27FC236}">
              <a16:creationId xmlns:a16="http://schemas.microsoft.com/office/drawing/2014/main" xmlns="" id="{68BA3A5F-66B1-49C0-82AC-F82F4171BF35}"/>
            </a:ext>
          </a:extLst>
        </xdr:cNvPr>
        <xdr:cNvGrpSpPr/>
      </xdr:nvGrpSpPr>
      <xdr:grpSpPr>
        <a:xfrm>
          <a:off x="129540" y="125870990"/>
          <a:ext cx="5808345" cy="6777978"/>
          <a:chOff x="76200" y="102595681"/>
          <a:chExt cx="5913120" cy="6951626"/>
        </a:xfrm>
      </xdr:grpSpPr>
      <xdr:grpSp>
        <xdr:nvGrpSpPr>
          <xdr:cNvPr id="882" name="Group 881">
            <a:extLst>
              <a:ext uri="{FF2B5EF4-FFF2-40B4-BE49-F238E27FC236}">
                <a16:creationId xmlns:a16="http://schemas.microsoft.com/office/drawing/2014/main" xmlns="" id="{00000000-0008-0000-0000-000072030000}"/>
              </a:ext>
            </a:extLst>
          </xdr:cNvPr>
          <xdr:cNvGrpSpPr>
            <a:grpSpLocks noChangeAspect="1"/>
          </xdr:cNvGrpSpPr>
        </xdr:nvGrpSpPr>
        <xdr:grpSpPr>
          <a:xfrm>
            <a:off x="76200" y="102595681"/>
            <a:ext cx="5913120" cy="6951626"/>
            <a:chOff x="-304800" y="30807660"/>
            <a:chExt cx="11826240" cy="13903251"/>
          </a:xfrm>
        </xdr:grpSpPr>
        <xdr:sp macro="" textlink="">
          <xdr:nvSpPr>
            <xdr:cNvPr id="883" name="yellow separator">
              <a:extLst>
                <a:ext uri="{FF2B5EF4-FFF2-40B4-BE49-F238E27FC236}">
                  <a16:creationId xmlns:a16="http://schemas.microsoft.com/office/drawing/2014/main" xmlns="" id="{00000000-0008-0000-0000-000073030000}"/>
                </a:ext>
              </a:extLst>
            </xdr:cNvPr>
            <xdr:cNvSpPr/>
          </xdr:nvSpPr>
          <xdr:spPr>
            <a:xfrm>
              <a:off x="-304800" y="30807660"/>
              <a:ext cx="11826240" cy="13903251"/>
            </a:xfrm>
            <a:prstGeom prst="rect">
              <a:avLst/>
            </a:prstGeom>
            <a:gradFill flip="none" rotWithShape="1">
              <a:gsLst>
                <a:gs pos="56000">
                  <a:srgbClr val="EBDCFF"/>
                </a:gs>
                <a:gs pos="100000">
                  <a:srgbClr val="FFCCCC"/>
                </a:gs>
                <a:gs pos="1000">
                  <a:schemeClr val="accent5">
                    <a:lumMod val="20000"/>
                    <a:lumOff val="80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84331" tIns="42165" rIns="84331" bIns="42165"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568"/>
            </a:p>
          </xdr:txBody>
        </xdr:sp>
        <xdr:sp macro="" textlink="">
          <xdr:nvSpPr>
            <xdr:cNvPr id="884" name="Wider relationship">
              <a:extLst>
                <a:ext uri="{FF2B5EF4-FFF2-40B4-BE49-F238E27FC236}">
                  <a16:creationId xmlns:a16="http://schemas.microsoft.com/office/drawing/2014/main" xmlns="" id="{00000000-0008-0000-0000-000074030000}"/>
                </a:ext>
              </a:extLst>
            </xdr:cNvPr>
            <xdr:cNvSpPr txBox="1">
              <a:spLocks/>
            </xdr:cNvSpPr>
          </xdr:nvSpPr>
          <xdr:spPr>
            <a:xfrm>
              <a:off x="234782" y="30861440"/>
              <a:ext cx="5211950" cy="4572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100000"/>
                </a:lnSpc>
                <a:buNone/>
              </a:pPr>
              <a:r>
                <a:rPr lang="en-US" sz="1400" b="1" spc="50">
                  <a:gradFill flip="none" rotWithShape="1">
                    <a:gsLst>
                      <a:gs pos="0">
                        <a:srgbClr val="0070C0">
                          <a:shade val="30000"/>
                          <a:satMod val="115000"/>
                        </a:srgbClr>
                      </a:gs>
                      <a:gs pos="50000">
                        <a:srgbClr val="0070C0">
                          <a:shade val="67500"/>
                          <a:satMod val="115000"/>
                        </a:srgbClr>
                      </a:gs>
                      <a:gs pos="100000">
                        <a:srgbClr val="0070C0">
                          <a:shade val="100000"/>
                          <a:satMod val="115000"/>
                        </a:srgbClr>
                      </a:gs>
                    </a:gsLst>
                    <a:lin ang="16200000" scaled="1"/>
                    <a:tileRect/>
                  </a:gradFill>
                  <a:latin typeface="Franklin Gothic Demi" panose="020B0703020102020204" pitchFamily="34" charset="0"/>
                  <a:ea typeface="Tahoma" panose="020B0604030504040204" pitchFamily="34" charset="0"/>
                  <a:cs typeface="Tahoma" panose="020B0604030504040204" pitchFamily="34" charset="0"/>
                  <a:sym typeface="Wingdings" panose="05000000000000000000" pitchFamily="2" charset="2"/>
                </a:rPr>
                <a:t> </a:t>
              </a:r>
              <a:r>
                <a:rPr lang="en-US" sz="1400" b="1" spc="50">
                  <a:gradFill flip="none" rotWithShape="1">
                    <a:gsLst>
                      <a:gs pos="0">
                        <a:srgbClr val="0070C0">
                          <a:shade val="30000"/>
                          <a:satMod val="115000"/>
                        </a:srgbClr>
                      </a:gs>
                      <a:gs pos="50000">
                        <a:srgbClr val="0070C0">
                          <a:shade val="67500"/>
                          <a:satMod val="115000"/>
                        </a:srgbClr>
                      </a:gs>
                      <a:gs pos="100000">
                        <a:srgbClr val="0070C0">
                          <a:shade val="100000"/>
                          <a:satMod val="115000"/>
                        </a:srgbClr>
                      </a:gs>
                    </a:gsLst>
                    <a:lin ang="16200000" scaled="1"/>
                    <a:tileRect/>
                  </a:gradFill>
                  <a:latin typeface="Franklin Gothic Demi" panose="020B0703020102020204" pitchFamily="34" charset="0"/>
                  <a:ea typeface="Tahoma" panose="020B0604030504040204" pitchFamily="34" charset="0"/>
                  <a:cs typeface="Tahoma" panose="020B0604030504040204" pitchFamily="34" charset="0"/>
                </a:rPr>
                <a:t>Wider relationships</a:t>
              </a:r>
            </a:p>
          </xdr:txBody>
        </xdr:sp>
        <xdr:sp macro="" textlink="">
          <xdr:nvSpPr>
            <xdr:cNvPr id="885" name="Deeper relationships">
              <a:extLst>
                <a:ext uri="{FF2B5EF4-FFF2-40B4-BE49-F238E27FC236}">
                  <a16:creationId xmlns:a16="http://schemas.microsoft.com/office/drawing/2014/main" xmlns="" id="{00000000-0008-0000-0000-000075030000}"/>
                </a:ext>
              </a:extLst>
            </xdr:cNvPr>
            <xdr:cNvSpPr txBox="1">
              <a:spLocks/>
            </xdr:cNvSpPr>
          </xdr:nvSpPr>
          <xdr:spPr>
            <a:xfrm>
              <a:off x="5758946" y="30861440"/>
              <a:ext cx="5230814" cy="4572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100000"/>
                </a:lnSpc>
                <a:buNone/>
              </a:pPr>
              <a:r>
                <a:rPr lang="en-US" sz="1400" b="1" spc="50">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a:latin typeface="Franklin Gothic Demi" panose="020B0703020102020204" pitchFamily="34" charset="0"/>
                  <a:ea typeface="Tahoma" panose="020B0604030504040204" pitchFamily="34" charset="0"/>
                  <a:cs typeface="Tahoma" panose="020B0604030504040204" pitchFamily="34" charset="0"/>
                </a:rPr>
                <a:t>Deeper relationships </a:t>
              </a:r>
              <a:r>
                <a:rPr lang="en-US" sz="1400" b="1" spc="50">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a:latin typeface="Franklin Gothic Demi" panose="020B0703020102020204" pitchFamily="34" charset="0"/>
                  <a:ea typeface="Tahoma" panose="020B0604030504040204" pitchFamily="34" charset="0"/>
                  <a:cs typeface="Tahoma" panose="020B0604030504040204" pitchFamily="34" charset="0"/>
                  <a:sym typeface="Wingdings" panose="05000000000000000000" pitchFamily="2" charset="2"/>
                </a:rPr>
                <a:t></a:t>
              </a:r>
              <a:endParaRPr lang="en-US" sz="1400" b="1" spc="50">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a:latin typeface="Franklin Gothic Demi" panose="020B0703020102020204" pitchFamily="34" charset="0"/>
                <a:ea typeface="Tahoma" panose="020B0604030504040204" pitchFamily="34" charset="0"/>
                <a:cs typeface="Tahoma" panose="020B0604030504040204" pitchFamily="34" charset="0"/>
              </a:endParaRPr>
            </a:p>
          </xdr:txBody>
        </xdr:sp>
        <xdr:sp macro="" textlink="">
          <xdr:nvSpPr>
            <xdr:cNvPr id="886" name="Rectangle: Rounded Corners 885">
              <a:extLst>
                <a:ext uri="{FF2B5EF4-FFF2-40B4-BE49-F238E27FC236}">
                  <a16:creationId xmlns:a16="http://schemas.microsoft.com/office/drawing/2014/main" xmlns="" id="{00000000-0008-0000-0000-000076030000}"/>
                </a:ext>
              </a:extLst>
            </xdr:cNvPr>
            <xdr:cNvSpPr/>
          </xdr:nvSpPr>
          <xdr:spPr>
            <a:xfrm>
              <a:off x="202398" y="31439680"/>
              <a:ext cx="10800884" cy="1906872"/>
            </a:xfrm>
            <a:prstGeom prst="roundRect">
              <a:avLst>
                <a:gd name="adj" fmla="val 6709"/>
              </a:avLst>
            </a:prstGeom>
            <a:gradFill flip="none" rotWithShape="1">
              <a:gsLst>
                <a:gs pos="0">
                  <a:srgbClr val="00B0F0"/>
                </a:gs>
                <a:gs pos="98701">
                  <a:srgbClr val="FF0000"/>
                </a:gs>
                <a:gs pos="40000">
                  <a:srgbClr val="CC66FF"/>
                </a:gs>
                <a:gs pos="50000">
                  <a:srgbClr val="DE51ED"/>
                </a:gs>
                <a:gs pos="60000">
                  <a:srgbClr val="FF33FF"/>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887" name="Arrow: Left-Right 886">
              <a:extLst>
                <a:ext uri="{FF2B5EF4-FFF2-40B4-BE49-F238E27FC236}">
                  <a16:creationId xmlns:a16="http://schemas.microsoft.com/office/drawing/2014/main" xmlns="" id="{00000000-0008-0000-0000-000077030000}"/>
                </a:ext>
              </a:extLst>
            </xdr:cNvPr>
            <xdr:cNvSpPr/>
          </xdr:nvSpPr>
          <xdr:spPr>
            <a:xfrm>
              <a:off x="-121918" y="31634256"/>
              <a:ext cx="11430000" cy="1509277"/>
            </a:xfrm>
            <a:prstGeom prst="leftRightArrow">
              <a:avLst>
                <a:gd name="adj1" fmla="val 86765"/>
                <a:gd name="adj2" fmla="val 16176"/>
              </a:avLst>
            </a:prstGeom>
            <a:gradFill flip="none" rotWithShape="1">
              <a:gsLst>
                <a:gs pos="0">
                  <a:srgbClr val="00B0F0"/>
                </a:gs>
                <a:gs pos="20000">
                  <a:srgbClr val="9BE5FF"/>
                </a:gs>
                <a:gs pos="100000">
                  <a:srgbClr val="FF0000"/>
                </a:gs>
                <a:gs pos="65000">
                  <a:srgbClr val="9BE5FF"/>
                </a:gs>
                <a:gs pos="35000">
                  <a:srgbClr val="FF99CC"/>
                </a:gs>
                <a:gs pos="50000">
                  <a:srgbClr val="F3D5FF"/>
                </a:gs>
                <a:gs pos="80000">
                  <a:srgbClr val="FF99CC"/>
                </a:gs>
              </a:gsLst>
              <a:lin ang="0" scaled="1"/>
              <a:tileRect/>
            </a:gradFill>
            <a:ln w="19050">
              <a:solidFill>
                <a:srgbClr val="FFB3FF"/>
              </a:solidFill>
            </a:ln>
            <a:effectLst>
              <a:outerShdw blurRad="63500" sx="102000" sy="102000" algn="ctr" rotWithShape="0">
                <a:srgbClr val="C204E2">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888" name="Arrow: Deep-focus">
              <a:extLst>
                <a:ext uri="{FF2B5EF4-FFF2-40B4-BE49-F238E27FC236}">
                  <a16:creationId xmlns:a16="http://schemas.microsoft.com/office/drawing/2014/main" xmlns="" id="{00000000-0008-0000-0000-000078030000}"/>
                </a:ext>
              </a:extLst>
            </xdr:cNvPr>
            <xdr:cNvSpPr/>
          </xdr:nvSpPr>
          <xdr:spPr>
            <a:xfrm>
              <a:off x="6987570" y="31380483"/>
              <a:ext cx="3840480" cy="365748"/>
            </a:xfrm>
            <a:prstGeom prst="homePlate">
              <a:avLst/>
            </a:prstGeom>
            <a:gradFill flip="none" rotWithShape="1">
              <a:gsLst>
                <a:gs pos="98701">
                  <a:srgbClr val="CC00CC"/>
                </a:gs>
                <a:gs pos="0">
                  <a:srgbClr val="960000"/>
                </a:gs>
                <a:gs pos="78000">
                  <a:srgbClr val="C00000"/>
                </a:gs>
              </a:gsLst>
              <a:lin ang="10800000" scaled="1"/>
              <a:tileRect/>
            </a:gradFill>
            <a:ln>
              <a:noFill/>
            </a:ln>
            <a:effectLst>
              <a:innerShdw blurRad="50800" dist="25400" dir="16200000">
                <a:schemeClr val="bg1"/>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lvl="1" algn="r"/>
              <a:r>
                <a:rPr lang="en-US" sz="800">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social-needs </a:t>
              </a:r>
              <a:r>
                <a:rPr lang="en-US" sz="800" i="1">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less urgent than </a:t>
              </a:r>
              <a:r>
                <a:rPr lang="en-US" sz="800">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self-needs</a:t>
              </a:r>
            </a:p>
          </xdr:txBody>
        </xdr:sp>
        <xdr:sp macro="" textlink="">
          <xdr:nvSpPr>
            <xdr:cNvPr id="889" name="Arrow: Wide-focus">
              <a:extLst>
                <a:ext uri="{FF2B5EF4-FFF2-40B4-BE49-F238E27FC236}">
                  <a16:creationId xmlns:a16="http://schemas.microsoft.com/office/drawing/2014/main" xmlns="" id="{00000000-0008-0000-0000-000079030000}"/>
                </a:ext>
              </a:extLst>
            </xdr:cNvPr>
            <xdr:cNvSpPr/>
          </xdr:nvSpPr>
          <xdr:spPr>
            <a:xfrm flipH="1">
              <a:off x="400730" y="31380688"/>
              <a:ext cx="3840480" cy="365748"/>
            </a:xfrm>
            <a:prstGeom prst="homePlate">
              <a:avLst/>
            </a:prstGeom>
            <a:gradFill flip="none" rotWithShape="1">
              <a:gsLst>
                <a:gs pos="98701">
                  <a:srgbClr val="CC00CC"/>
                </a:gs>
                <a:gs pos="0">
                  <a:srgbClr val="0070C0"/>
                </a:gs>
                <a:gs pos="78000">
                  <a:srgbClr val="7030A0"/>
                </a:gs>
              </a:gsLst>
              <a:lin ang="10800000" scaled="1"/>
              <a:tileRect/>
            </a:gradFill>
            <a:ln>
              <a:noFill/>
            </a:ln>
            <a:effectLst>
              <a:innerShdw blurRad="50800" dist="25400" dir="16200000">
                <a:schemeClr val="bg1"/>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lvl="1"/>
              <a:r>
                <a:rPr lang="en-US" sz="800">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self-needs </a:t>
              </a:r>
              <a:r>
                <a:rPr lang="en-US" sz="800" i="1">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less urgent than </a:t>
              </a:r>
              <a:r>
                <a:rPr lang="en-US" sz="800">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social-needs</a:t>
              </a:r>
            </a:p>
          </xdr:txBody>
        </xdr:sp>
        <xdr:sp macro="" textlink="">
          <xdr:nvSpPr>
            <xdr:cNvPr id="890" name="wide-yet-shallow">
              <a:extLst>
                <a:ext uri="{FF2B5EF4-FFF2-40B4-BE49-F238E27FC236}">
                  <a16:creationId xmlns:a16="http://schemas.microsoft.com/office/drawing/2014/main" xmlns="" id="{00000000-0008-0000-0000-00007A030000}"/>
                </a:ext>
              </a:extLst>
            </xdr:cNvPr>
            <xdr:cNvSpPr/>
          </xdr:nvSpPr>
          <xdr:spPr>
            <a:xfrm>
              <a:off x="845222" y="31918020"/>
              <a:ext cx="1417384" cy="1206120"/>
            </a:xfrm>
            <a:prstGeom prst="rect">
              <a:avLst/>
            </a:prstGeom>
            <a:noFill/>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005AA2"/>
                    </a:solidFill>
                    <a:prstDash val="solid"/>
                  </a:ln>
                  <a:solidFill>
                    <a:srgbClr val="00B0F0"/>
                  </a:solidFill>
                  <a:effectLst>
                    <a:glow rad="25400">
                      <a:schemeClr val="bg1"/>
                    </a:glow>
                    <a:innerShdw blurRad="114300">
                      <a:prstClr val="black"/>
                    </a:innerShdw>
                  </a:effectLst>
                  <a:latin typeface="Arial Narrow" panose="020B0606020202030204" pitchFamily="34" charset="0"/>
                </a:rPr>
                <a:t>wide-yet-shallow</a:t>
              </a:r>
            </a:p>
          </xdr:txBody>
        </xdr:sp>
        <xdr:sp macro="" textlink="">
          <xdr:nvSpPr>
            <xdr:cNvPr id="891" name="deep-yet-narrow">
              <a:extLst>
                <a:ext uri="{FF2B5EF4-FFF2-40B4-BE49-F238E27FC236}">
                  <a16:creationId xmlns:a16="http://schemas.microsoft.com/office/drawing/2014/main" xmlns="" id="{00000000-0008-0000-0000-00007B030000}"/>
                </a:ext>
              </a:extLst>
            </xdr:cNvPr>
            <xdr:cNvSpPr/>
          </xdr:nvSpPr>
          <xdr:spPr>
            <a:xfrm>
              <a:off x="8889410" y="31918020"/>
              <a:ext cx="1471048" cy="1206120"/>
            </a:xfrm>
            <a:prstGeom prst="rect">
              <a:avLst/>
            </a:prstGeom>
            <a:noFill/>
            <a:ln>
              <a:noFill/>
            </a:ln>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640000"/>
                    </a:solidFill>
                    <a:prstDash val="solid"/>
                  </a:ln>
                  <a:solidFill>
                    <a:srgbClr val="FF0000"/>
                  </a:solidFill>
                  <a:effectLst>
                    <a:glow rad="25400">
                      <a:schemeClr val="bg1"/>
                    </a:glow>
                    <a:innerShdw blurRad="114300">
                      <a:prstClr val="black"/>
                    </a:innerShdw>
                  </a:effectLst>
                  <a:latin typeface="Arial Narrow" panose="020B0606020202030204" pitchFamily="34" charset="0"/>
                </a:rPr>
                <a:t>deep-yet-narrow</a:t>
              </a:r>
            </a:p>
          </xdr:txBody>
        </xdr:sp>
        <xdr:sp macro="" textlink="">
          <xdr:nvSpPr>
            <xdr:cNvPr id="892" name="wide-then-deep">
              <a:extLst>
                <a:ext uri="{FF2B5EF4-FFF2-40B4-BE49-F238E27FC236}">
                  <a16:creationId xmlns:a16="http://schemas.microsoft.com/office/drawing/2014/main" xmlns="" id="{00000000-0008-0000-0000-00007C030000}"/>
                </a:ext>
              </a:extLst>
            </xdr:cNvPr>
            <xdr:cNvSpPr/>
          </xdr:nvSpPr>
          <xdr:spPr>
            <a:xfrm>
              <a:off x="2417528" y="31918020"/>
              <a:ext cx="1471048" cy="1206120"/>
            </a:xfrm>
            <a:prstGeom prst="rect">
              <a:avLst/>
            </a:prstGeom>
            <a:noFill/>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005AA2"/>
                    </a:solidFill>
                    <a:prstDash val="solid"/>
                  </a:ln>
                  <a:solidFill>
                    <a:srgbClr val="B7E4FF"/>
                  </a:solidFill>
                  <a:effectLst>
                    <a:glow rad="25400">
                      <a:schemeClr val="bg1"/>
                    </a:glow>
                    <a:innerShdw blurRad="114300">
                      <a:prstClr val="black"/>
                    </a:innerShdw>
                  </a:effectLst>
                  <a:latin typeface="Arial Narrow" panose="020B0606020202030204" pitchFamily="34" charset="0"/>
                </a:rPr>
                <a:t>wide-then-deep</a:t>
              </a:r>
            </a:p>
          </xdr:txBody>
        </xdr:sp>
        <xdr:sp macro="" textlink="">
          <xdr:nvSpPr>
            <xdr:cNvPr id="893" name="deep-then-wide">
              <a:extLst>
                <a:ext uri="{FF2B5EF4-FFF2-40B4-BE49-F238E27FC236}">
                  <a16:creationId xmlns:a16="http://schemas.microsoft.com/office/drawing/2014/main" xmlns="" id="{00000000-0008-0000-0000-00007D030000}"/>
                </a:ext>
              </a:extLst>
            </xdr:cNvPr>
            <xdr:cNvSpPr/>
          </xdr:nvSpPr>
          <xdr:spPr>
            <a:xfrm>
              <a:off x="7379910" y="31918020"/>
              <a:ext cx="1471048" cy="1206120"/>
            </a:xfrm>
            <a:prstGeom prst="rect">
              <a:avLst/>
            </a:prstGeom>
            <a:noFill/>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640000"/>
                    </a:solidFill>
                    <a:prstDash val="solid"/>
                  </a:ln>
                  <a:solidFill>
                    <a:srgbClr val="FFA3A3"/>
                  </a:solidFill>
                  <a:effectLst>
                    <a:glow rad="25400">
                      <a:schemeClr val="bg1"/>
                    </a:glow>
                    <a:innerShdw blurRad="114300">
                      <a:prstClr val="black"/>
                    </a:innerShdw>
                  </a:effectLst>
                  <a:latin typeface="Arial Narrow" panose="020B0606020202030204" pitchFamily="34" charset="0"/>
                </a:rPr>
                <a:t>deep-then-wide</a:t>
              </a:r>
            </a:p>
          </xdr:txBody>
        </xdr:sp>
        <xdr:sp macro="" textlink="">
          <xdr:nvSpPr>
            <xdr:cNvPr id="894" name="wide-and-deep">
              <a:extLst>
                <a:ext uri="{FF2B5EF4-FFF2-40B4-BE49-F238E27FC236}">
                  <a16:creationId xmlns:a16="http://schemas.microsoft.com/office/drawing/2014/main" xmlns="" id="{00000000-0008-0000-0000-00007E030000}"/>
                </a:ext>
              </a:extLst>
            </xdr:cNvPr>
            <xdr:cNvSpPr/>
          </xdr:nvSpPr>
          <xdr:spPr>
            <a:xfrm>
              <a:off x="4213250" y="31918020"/>
              <a:ext cx="1073774" cy="1221360"/>
            </a:xfrm>
            <a:prstGeom prst="rect">
              <a:avLst/>
            </a:prstGeom>
            <a:noFill/>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7030A0"/>
                    </a:solidFill>
                    <a:prstDash val="solid"/>
                  </a:ln>
                  <a:solidFill>
                    <a:srgbClr val="CC66FF"/>
                  </a:solidFill>
                  <a:effectLst>
                    <a:glow rad="25400">
                      <a:schemeClr val="bg1"/>
                    </a:glow>
                    <a:innerShdw blurRad="114300">
                      <a:prstClr val="black"/>
                    </a:innerShdw>
                  </a:effectLst>
                  <a:latin typeface="Arial Narrow" panose="020B0606020202030204" pitchFamily="34" charset="0"/>
                </a:rPr>
                <a:t>wide-and-deep</a:t>
              </a:r>
            </a:p>
          </xdr:txBody>
        </xdr:sp>
        <xdr:sp macro="" textlink="">
          <xdr:nvSpPr>
            <xdr:cNvPr id="895" name="deep-and-wide">
              <a:extLst>
                <a:ext uri="{FF2B5EF4-FFF2-40B4-BE49-F238E27FC236}">
                  <a16:creationId xmlns:a16="http://schemas.microsoft.com/office/drawing/2014/main" xmlns="" id="{00000000-0008-0000-0000-00007F030000}"/>
                </a:ext>
              </a:extLst>
            </xdr:cNvPr>
            <xdr:cNvSpPr/>
          </xdr:nvSpPr>
          <xdr:spPr>
            <a:xfrm>
              <a:off x="6062284" y="31918020"/>
              <a:ext cx="981866" cy="1221360"/>
            </a:xfrm>
            <a:prstGeom prst="rect">
              <a:avLst/>
            </a:prstGeom>
            <a:noFill/>
          </xdr:spPr>
          <xdr:txBody>
            <a:bodyPr wrap="square" lIns="0" tIns="0" rIns="0" bIns="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en-US" sz="1600" b="1" cap="none" spc="0">
                  <a:ln w="12700">
                    <a:solidFill>
                      <a:srgbClr val="7030A0"/>
                    </a:solidFill>
                    <a:prstDash val="solid"/>
                  </a:ln>
                  <a:solidFill>
                    <a:srgbClr val="FF33FF"/>
                  </a:solidFill>
                  <a:effectLst>
                    <a:glow rad="25400">
                      <a:schemeClr val="bg1"/>
                    </a:glow>
                    <a:innerShdw blurRad="114300">
                      <a:prstClr val="black"/>
                    </a:innerShdw>
                  </a:effectLst>
                  <a:latin typeface="Arial Narrow" panose="020B0606020202030204" pitchFamily="34" charset="0"/>
                </a:rPr>
                <a:t>deep-and-wide</a:t>
              </a:r>
            </a:p>
          </xdr:txBody>
        </xdr:sp>
        <xdr:sp macro="" textlink="">
          <xdr:nvSpPr>
            <xdr:cNvPr id="896" name="DEEP-YET-NARROW">
              <a:extLst>
                <a:ext uri="{FF2B5EF4-FFF2-40B4-BE49-F238E27FC236}">
                  <a16:creationId xmlns:a16="http://schemas.microsoft.com/office/drawing/2014/main" xmlns="" id="{00000000-0008-0000-0000-000080030000}"/>
                </a:ext>
              </a:extLst>
            </xdr:cNvPr>
            <xdr:cNvSpPr txBox="1">
              <a:spLocks/>
            </xdr:cNvSpPr>
          </xdr:nvSpPr>
          <xdr:spPr>
            <a:xfrm>
              <a:off x="9048354" y="33329342"/>
              <a:ext cx="1126428" cy="1210698"/>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Prioritize deep </a:t>
              </a:r>
              <a:r>
                <a:rPr lang="en-US" sz="1000" b="1" spc="1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cohesion</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of familiar few, over inclusion of others</a:t>
              </a:r>
            </a:p>
          </xdr:txBody>
        </xdr:sp>
        <xdr:sp macro="" textlink="">
          <xdr:nvSpPr>
            <xdr:cNvPr id="897" name="DEEP-THEN-WIDE">
              <a:extLst>
                <a:ext uri="{FF2B5EF4-FFF2-40B4-BE49-F238E27FC236}">
                  <a16:creationId xmlns:a16="http://schemas.microsoft.com/office/drawing/2014/main" xmlns="" id="{00000000-0008-0000-0000-000081030000}"/>
                </a:ext>
              </a:extLst>
            </xdr:cNvPr>
            <xdr:cNvSpPr txBox="1">
              <a:spLocks/>
            </xdr:cNvSpPr>
          </xdr:nvSpPr>
          <xdr:spPr>
            <a:xfrm>
              <a:off x="7510468" y="33328926"/>
              <a:ext cx="1161092" cy="11607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Seek individual </a:t>
              </a:r>
              <a:r>
                <a:rPr lang="en-US" sz="1000" b="1" spc="1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freedoms</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then seek equality for others</a:t>
              </a:r>
            </a:p>
          </xdr:txBody>
        </xdr:sp>
        <xdr:sp macro="" textlink="">
          <xdr:nvSpPr>
            <xdr:cNvPr id="898" name="DEEP-AND-WIDE">
              <a:extLst>
                <a:ext uri="{FF2B5EF4-FFF2-40B4-BE49-F238E27FC236}">
                  <a16:creationId xmlns:a16="http://schemas.microsoft.com/office/drawing/2014/main" xmlns="" id="{00000000-0008-0000-0000-000082030000}"/>
                </a:ext>
              </a:extLst>
            </xdr:cNvPr>
            <xdr:cNvSpPr txBox="1">
              <a:spLocks/>
            </xdr:cNvSpPr>
          </xdr:nvSpPr>
          <xdr:spPr>
            <a:xfrm>
              <a:off x="4055266" y="33300988"/>
              <a:ext cx="3111816" cy="1170152"/>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10000"/>
                </a:lnSpc>
                <a:buNone/>
              </a:pP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Experience </a:t>
              </a:r>
              <a:r>
                <a:rPr lang="en-US" sz="1000" b="1" spc="1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both</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social equality </a:t>
              </a:r>
              <a:r>
                <a:rPr lang="en-US" sz="800" i="1">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and</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personal freedom, inclusion </a:t>
              </a:r>
              <a:r>
                <a:rPr lang="en-US" sz="800" i="1">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and</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cohesion,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social </a:t>
              </a:r>
              <a:r>
                <a:rPr lang="en-US" sz="800" i="1">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and</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self needs</a:t>
              </a:r>
            </a:p>
          </xdr:txBody>
        </xdr:sp>
        <xdr:sp macro="" textlink="">
          <xdr:nvSpPr>
            <xdr:cNvPr id="899" name="WIDE-THEN-DEEP">
              <a:extLst>
                <a:ext uri="{FF2B5EF4-FFF2-40B4-BE49-F238E27FC236}">
                  <a16:creationId xmlns:a16="http://schemas.microsoft.com/office/drawing/2014/main" xmlns="" id="{00000000-0008-0000-0000-000083030000}"/>
                </a:ext>
              </a:extLst>
            </xdr:cNvPr>
            <xdr:cNvSpPr txBox="1">
              <a:spLocks/>
            </xdr:cNvSpPr>
          </xdr:nvSpPr>
          <xdr:spPr>
            <a:xfrm>
              <a:off x="2469710" y="33328316"/>
              <a:ext cx="1348100" cy="1160802"/>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Seek social </a:t>
              </a:r>
              <a:r>
                <a:rPr lang="en-US" sz="1000" b="1" spc="1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equality</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then seek individual freedoms</a:t>
              </a:r>
            </a:p>
          </xdr:txBody>
        </xdr:sp>
        <xdr:sp macro="" textlink="">
          <xdr:nvSpPr>
            <xdr:cNvPr id="900" name="WIDE-YET-SHALLOW">
              <a:extLst>
                <a:ext uri="{FF2B5EF4-FFF2-40B4-BE49-F238E27FC236}">
                  <a16:creationId xmlns:a16="http://schemas.microsoft.com/office/drawing/2014/main" xmlns="" id="{00000000-0008-0000-0000-000084030000}"/>
                </a:ext>
              </a:extLst>
            </xdr:cNvPr>
            <xdr:cNvSpPr txBox="1">
              <a:spLocks/>
            </xdr:cNvSpPr>
          </xdr:nvSpPr>
          <xdr:spPr>
            <a:xfrm>
              <a:off x="990700" y="33329342"/>
              <a:ext cx="1126428" cy="105489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Prioritize wide </a:t>
              </a:r>
              <a:r>
                <a:rPr lang="en-US" sz="1000" b="1" spc="1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inclusion</a:t>
              </a: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 </a:t>
              </a:r>
              <a:b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br>
              <a:r>
                <a:rPr lang="en-US" sz="800">
                  <a:solidFill>
                    <a:srgbClr val="7030A0"/>
                  </a:solidFill>
                  <a:latin typeface="Franklin Gothic Medium Cond" panose="020B0606030402020204" pitchFamily="34" charset="0"/>
                  <a:ea typeface="Tahoma" panose="020B0604030504040204" pitchFamily="34" charset="0"/>
                  <a:cs typeface="Tahoma" panose="020B0604030504040204" pitchFamily="34" charset="0"/>
                </a:rPr>
                <a:t>of all, over close-knit cohesion</a:t>
              </a:r>
            </a:p>
          </xdr:txBody>
        </xdr:sp>
        <xdr:sp macro="" textlink="">
          <xdr:nvSpPr>
            <xdr:cNvPr id="901" name="Focus more on social equality">
              <a:extLst>
                <a:ext uri="{FF2B5EF4-FFF2-40B4-BE49-F238E27FC236}">
                  <a16:creationId xmlns:a16="http://schemas.microsoft.com/office/drawing/2014/main" xmlns="" id="{00000000-0008-0000-0000-000085030000}"/>
                </a:ext>
              </a:extLst>
            </xdr:cNvPr>
            <xdr:cNvSpPr txBox="1"/>
          </xdr:nvSpPr>
          <xdr:spPr>
            <a:xfrm>
              <a:off x="326834" y="33125657"/>
              <a:ext cx="5029200" cy="274320"/>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600" b="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Focus more on broad </a:t>
              </a:r>
              <a:r>
                <a:rPr lang="en-US" sz="600" b="1" i="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social equality </a:t>
              </a:r>
              <a:r>
                <a:rPr lang="en-US" sz="600" b="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than on </a:t>
              </a:r>
              <a:r>
                <a:rPr lang="en-US" sz="600" b="1" i="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individual freedoms</a:t>
              </a:r>
            </a:p>
          </xdr:txBody>
        </xdr:sp>
        <xdr:sp macro="" textlink="">
          <xdr:nvSpPr>
            <xdr:cNvPr id="902" name="Focus more on personall freedoms">
              <a:extLst>
                <a:ext uri="{FF2B5EF4-FFF2-40B4-BE49-F238E27FC236}">
                  <a16:creationId xmlns:a16="http://schemas.microsoft.com/office/drawing/2014/main" xmlns="" id="{00000000-0008-0000-0000-000086030000}"/>
                </a:ext>
              </a:extLst>
            </xdr:cNvPr>
            <xdr:cNvSpPr txBox="1"/>
          </xdr:nvSpPr>
          <xdr:spPr>
            <a:xfrm>
              <a:off x="5819906" y="33125657"/>
              <a:ext cx="5029200" cy="274320"/>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600" b="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Focus more on </a:t>
              </a:r>
              <a:r>
                <a:rPr lang="en-US" sz="600" b="1" i="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individual freedoms</a:t>
              </a:r>
              <a:r>
                <a:rPr lang="en-US" sz="600" b="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than on broad </a:t>
              </a:r>
              <a:r>
                <a:rPr lang="en-US" sz="600" b="1" i="1">
                  <a:solidFill>
                    <a:schemeClr val="accent5">
                      <a:lumMod val="20000"/>
                      <a:lumOff val="80000"/>
                    </a:schemeClr>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social equality </a:t>
              </a:r>
            </a:p>
          </xdr:txBody>
        </xdr:sp>
        <xdr:sp macro="" textlink="">
          <xdr:nvSpPr>
            <xdr:cNvPr id="903" name="Arrow: Left-Right 902">
              <a:extLst>
                <a:ext uri="{FF2B5EF4-FFF2-40B4-BE49-F238E27FC236}">
                  <a16:creationId xmlns:a16="http://schemas.microsoft.com/office/drawing/2014/main" xmlns="" id="{00000000-0008-0000-0000-000087030000}"/>
                </a:ext>
              </a:extLst>
            </xdr:cNvPr>
            <xdr:cNvSpPr/>
          </xdr:nvSpPr>
          <xdr:spPr>
            <a:xfrm>
              <a:off x="4014303" y="31388990"/>
              <a:ext cx="3154035" cy="365760"/>
            </a:xfrm>
            <a:prstGeom prst="leftRightArrow">
              <a:avLst>
                <a:gd name="adj1" fmla="val 100000"/>
                <a:gd name="adj2" fmla="val 50000"/>
              </a:avLst>
            </a:prstGeom>
            <a:solidFill>
              <a:srgbClr val="C204E2"/>
            </a:solidFill>
            <a:ln>
              <a:noFill/>
            </a:ln>
            <a:effectLst>
              <a:innerShdw blurRad="114300">
                <a:prstClr val="black"/>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a:solidFill>
                    <a:schemeClr val="accent5">
                      <a:lumMod val="20000"/>
                      <a:lumOff val="80000"/>
                    </a:schemeClr>
                  </a:solidFill>
                  <a:latin typeface="Franklin Gothic Demi Cond" panose="020B0706030402020204" pitchFamily="34" charset="0"/>
                  <a:ea typeface="Tahoma" panose="020B0604030504040204" pitchFamily="34" charset="0"/>
                  <a:cs typeface="Tahoma" panose="020B0604030504040204" pitchFamily="34" charset="0"/>
                </a:rPr>
                <a:t>psychosocial equilibrium</a:t>
              </a:r>
            </a:p>
          </xdr:txBody>
        </xdr:sp>
      </xdr:grpSp>
      <xdr:grpSp>
        <xdr:nvGrpSpPr>
          <xdr:cNvPr id="904" name="Group 903">
            <a:extLst>
              <a:ext uri="{FF2B5EF4-FFF2-40B4-BE49-F238E27FC236}">
                <a16:creationId xmlns:a16="http://schemas.microsoft.com/office/drawing/2014/main" xmlns="" id="{00000000-0008-0000-0000-000088030000}"/>
              </a:ext>
            </a:extLst>
          </xdr:cNvPr>
          <xdr:cNvGrpSpPr>
            <a:grpSpLocks noChangeAspect="1"/>
          </xdr:cNvGrpSpPr>
        </xdr:nvGrpSpPr>
        <xdr:grpSpPr>
          <a:xfrm>
            <a:off x="416446" y="104605786"/>
            <a:ext cx="5299126" cy="2555031"/>
            <a:chOff x="24987165" y="32459649"/>
            <a:chExt cx="9598655" cy="5251251"/>
          </a:xfrm>
        </xdr:grpSpPr>
        <xdr:grpSp>
          <xdr:nvGrpSpPr>
            <xdr:cNvPr id="905" name="Group 904">
              <a:extLst>
                <a:ext uri="{FF2B5EF4-FFF2-40B4-BE49-F238E27FC236}">
                  <a16:creationId xmlns:a16="http://schemas.microsoft.com/office/drawing/2014/main" xmlns="" id="{00000000-0008-0000-0000-000089030000}"/>
                </a:ext>
              </a:extLst>
            </xdr:cNvPr>
            <xdr:cNvGrpSpPr/>
          </xdr:nvGrpSpPr>
          <xdr:grpSpPr>
            <a:xfrm>
              <a:off x="28876355" y="32542745"/>
              <a:ext cx="1671262" cy="5168155"/>
              <a:chOff x="7580642" y="2421253"/>
              <a:chExt cx="1671262" cy="5168155"/>
            </a:xfrm>
          </xdr:grpSpPr>
          <xdr:sp macro="" textlink="">
            <xdr:nvSpPr>
              <xdr:cNvPr id="926" name="Oval 925">
                <a:extLst>
                  <a:ext uri="{FF2B5EF4-FFF2-40B4-BE49-F238E27FC236}">
                    <a16:creationId xmlns:a16="http://schemas.microsoft.com/office/drawing/2014/main" xmlns="" id="{00000000-0008-0000-0000-00009E030000}"/>
                  </a:ext>
                </a:extLst>
              </xdr:cNvPr>
              <xdr:cNvSpPr/>
            </xdr:nvSpPr>
            <xdr:spPr>
              <a:xfrm>
                <a:off x="7686750" y="2421253"/>
                <a:ext cx="1463040" cy="5168155"/>
              </a:xfrm>
              <a:prstGeom prst="ellipse">
                <a:avLst/>
              </a:prstGeom>
              <a:solidFill>
                <a:srgbClr val="D7B9FF">
                  <a:alpha val="47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800"/>
              </a:p>
            </xdr:txBody>
          </xdr:sp>
          <xdr:sp macro="" textlink="">
            <xdr:nvSpPr>
              <xdr:cNvPr id="927" name="I know everyone.">
                <a:extLst>
                  <a:ext uri="{FF2B5EF4-FFF2-40B4-BE49-F238E27FC236}">
                    <a16:creationId xmlns:a16="http://schemas.microsoft.com/office/drawing/2014/main" xmlns="" id="{00000000-0008-0000-0000-00009F030000}"/>
                  </a:ext>
                </a:extLst>
              </xdr:cNvPr>
              <xdr:cNvSpPr txBox="1">
                <a:spLocks/>
              </xdr:cNvSpPr>
            </xdr:nvSpPr>
            <xdr:spPr>
              <a:xfrm>
                <a:off x="7785776" y="2682085"/>
                <a:ext cx="1238289" cy="1481665"/>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know others here. Others here know me enough to keep me accountable.</a:t>
                </a:r>
              </a:p>
            </xdr:txBody>
          </xdr:sp>
          <xdr:sp macro="" textlink="">
            <xdr:nvSpPr>
              <xdr:cNvPr id="928" name="I know everyone.">
                <a:extLst>
                  <a:ext uri="{FF2B5EF4-FFF2-40B4-BE49-F238E27FC236}">
                    <a16:creationId xmlns:a16="http://schemas.microsoft.com/office/drawing/2014/main" xmlns="" id="{00000000-0008-0000-0000-0000A0030000}"/>
                  </a:ext>
                </a:extLst>
              </xdr:cNvPr>
              <xdr:cNvSpPr txBox="1">
                <a:spLocks/>
              </xdr:cNvSpPr>
            </xdr:nvSpPr>
            <xdr:spPr>
              <a:xfrm>
                <a:off x="7848029" y="5759621"/>
                <a:ext cx="1161714" cy="1295744"/>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My needs tend to fully resolve. </a:t>
                </a:r>
                <a:r>
                  <a:rPr lang="en-US" sz="800" b="1" spc="-70">
                    <a:solidFill>
                      <a:srgbClr val="007332"/>
                    </a:solidFill>
                    <a:latin typeface="Tahoma" panose="020B0604030504040204" pitchFamily="34" charset="0"/>
                    <a:ea typeface="Tahoma" panose="020B0604030504040204" pitchFamily="34" charset="0"/>
                    <a:cs typeface="Tahoma" panose="020B0604030504040204" pitchFamily="34" charset="0"/>
                  </a:rPr>
                  <a:t>I’m meaningfully </a:t>
                </a: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content.</a:t>
                </a:r>
              </a:p>
            </xdr:txBody>
          </xdr:sp>
          <xdr:sp macro="" textlink="">
            <xdr:nvSpPr>
              <xdr:cNvPr id="929" name="I know everyone.">
                <a:extLst>
                  <a:ext uri="{FF2B5EF4-FFF2-40B4-BE49-F238E27FC236}">
                    <a16:creationId xmlns:a16="http://schemas.microsoft.com/office/drawing/2014/main" xmlns="" id="{00000000-0008-0000-0000-0000A1030000}"/>
                  </a:ext>
                </a:extLst>
              </xdr:cNvPr>
              <xdr:cNvSpPr txBox="1">
                <a:spLocks/>
              </xdr:cNvSpPr>
            </xdr:nvSpPr>
            <xdr:spPr>
              <a:xfrm>
                <a:off x="7580642" y="4183902"/>
                <a:ext cx="1671262" cy="152203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can regularly access the resources I need on my own and thru others. I am amply supplied.</a:t>
                </a:r>
              </a:p>
            </xdr:txBody>
          </xdr:sp>
        </xdr:grpSp>
        <xdr:grpSp>
          <xdr:nvGrpSpPr>
            <xdr:cNvPr id="906" name="Group 905">
              <a:extLst>
                <a:ext uri="{FF2B5EF4-FFF2-40B4-BE49-F238E27FC236}">
                  <a16:creationId xmlns:a16="http://schemas.microsoft.com/office/drawing/2014/main" xmlns="" id="{00000000-0008-0000-0000-00008A030000}"/>
                </a:ext>
              </a:extLst>
            </xdr:cNvPr>
            <xdr:cNvGrpSpPr/>
          </xdr:nvGrpSpPr>
          <xdr:grpSpPr>
            <a:xfrm>
              <a:off x="26978701" y="32524013"/>
              <a:ext cx="1588147" cy="5168155"/>
              <a:chOff x="7634811" y="2402521"/>
              <a:chExt cx="1588147" cy="5168155"/>
            </a:xfrm>
          </xdr:grpSpPr>
          <xdr:sp macro="" textlink="">
            <xdr:nvSpPr>
              <xdr:cNvPr id="922" name="Oval 921">
                <a:extLst>
                  <a:ext uri="{FF2B5EF4-FFF2-40B4-BE49-F238E27FC236}">
                    <a16:creationId xmlns:a16="http://schemas.microsoft.com/office/drawing/2014/main" xmlns="" id="{00000000-0008-0000-0000-00009A030000}"/>
                  </a:ext>
                </a:extLst>
              </xdr:cNvPr>
              <xdr:cNvSpPr/>
            </xdr:nvSpPr>
            <xdr:spPr>
              <a:xfrm>
                <a:off x="7686750" y="2402521"/>
                <a:ext cx="1463040" cy="5168155"/>
              </a:xfrm>
              <a:prstGeom prst="ellipse">
                <a:avLst/>
              </a:prstGeom>
              <a:solidFill>
                <a:schemeClr val="accent1">
                  <a:lumMod val="40000"/>
                  <a:lumOff val="60000"/>
                  <a:alpha val="47000"/>
                </a:scheme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800"/>
              </a:p>
            </xdr:txBody>
          </xdr:sp>
          <xdr:sp macro="" textlink="">
            <xdr:nvSpPr>
              <xdr:cNvPr id="923" name="I know everyone.">
                <a:extLst>
                  <a:ext uri="{FF2B5EF4-FFF2-40B4-BE49-F238E27FC236}">
                    <a16:creationId xmlns:a16="http://schemas.microsoft.com/office/drawing/2014/main" xmlns="" id="{00000000-0008-0000-0000-00009B030000}"/>
                  </a:ext>
                </a:extLst>
              </xdr:cNvPr>
              <xdr:cNvSpPr txBox="1">
                <a:spLocks/>
              </xdr:cNvSpPr>
            </xdr:nvSpPr>
            <xdr:spPr>
              <a:xfrm>
                <a:off x="7771893" y="2647810"/>
                <a:ext cx="1340642" cy="1666874"/>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kinda know others here. They kinda know me by the categories I fit.</a:t>
                </a:r>
              </a:p>
            </xdr:txBody>
          </xdr:sp>
          <xdr:sp macro="" textlink="">
            <xdr:nvSpPr>
              <xdr:cNvPr id="924" name="I know everyone.">
                <a:extLst>
                  <a:ext uri="{FF2B5EF4-FFF2-40B4-BE49-F238E27FC236}">
                    <a16:creationId xmlns:a16="http://schemas.microsoft.com/office/drawing/2014/main" xmlns="" id="{00000000-0008-0000-0000-00009C030000}"/>
                  </a:ext>
                </a:extLst>
              </xdr:cNvPr>
              <xdr:cNvSpPr txBox="1">
                <a:spLocks/>
              </xdr:cNvSpPr>
            </xdr:nvSpPr>
            <xdr:spPr>
              <a:xfrm>
                <a:off x="7634811" y="5759633"/>
                <a:ext cx="1588147" cy="1013841"/>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My needs only partially resolve. I continually feel discontent.</a:t>
                </a:r>
              </a:p>
            </xdr:txBody>
          </xdr:sp>
          <xdr:sp macro="" textlink="">
            <xdr:nvSpPr>
              <xdr:cNvPr id="925" name="I know everyone.">
                <a:extLst>
                  <a:ext uri="{FF2B5EF4-FFF2-40B4-BE49-F238E27FC236}">
                    <a16:creationId xmlns:a16="http://schemas.microsoft.com/office/drawing/2014/main" xmlns="" id="{00000000-0008-0000-0000-00009D030000}"/>
                  </a:ext>
                </a:extLst>
              </xdr:cNvPr>
              <xdr:cNvSpPr txBox="1">
                <a:spLocks/>
              </xdr:cNvSpPr>
            </xdr:nvSpPr>
            <xdr:spPr>
              <a:xfrm>
                <a:off x="7745235" y="4224791"/>
                <a:ext cx="1367302" cy="1522026"/>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must access most resources thru others. I can only get a few on my own. </a:t>
                </a:r>
              </a:p>
            </xdr:txBody>
          </xdr:sp>
        </xdr:grpSp>
        <xdr:grpSp>
          <xdr:nvGrpSpPr>
            <xdr:cNvPr id="907" name="Group 906">
              <a:extLst>
                <a:ext uri="{FF2B5EF4-FFF2-40B4-BE49-F238E27FC236}">
                  <a16:creationId xmlns:a16="http://schemas.microsoft.com/office/drawing/2014/main" xmlns="" id="{00000000-0008-0000-0000-00008B030000}"/>
                </a:ext>
              </a:extLst>
            </xdr:cNvPr>
            <xdr:cNvGrpSpPr/>
          </xdr:nvGrpSpPr>
          <xdr:grpSpPr>
            <a:xfrm>
              <a:off x="24987165" y="32459649"/>
              <a:ext cx="1771541" cy="5168154"/>
              <a:chOff x="7543115" y="2338157"/>
              <a:chExt cx="1771541" cy="5168154"/>
            </a:xfrm>
          </xdr:grpSpPr>
          <xdr:sp macro="" textlink="">
            <xdr:nvSpPr>
              <xdr:cNvPr id="918" name="Oval 917">
                <a:extLst>
                  <a:ext uri="{FF2B5EF4-FFF2-40B4-BE49-F238E27FC236}">
                    <a16:creationId xmlns:a16="http://schemas.microsoft.com/office/drawing/2014/main" xmlns="" id="{00000000-0008-0000-0000-000096030000}"/>
                  </a:ext>
                </a:extLst>
              </xdr:cNvPr>
              <xdr:cNvSpPr/>
            </xdr:nvSpPr>
            <xdr:spPr>
              <a:xfrm>
                <a:off x="7686751" y="2338157"/>
                <a:ext cx="1463040" cy="5168154"/>
              </a:xfrm>
              <a:prstGeom prst="ellipse">
                <a:avLst/>
              </a:prstGeom>
              <a:solidFill>
                <a:srgbClr val="00B0F0">
                  <a:alpha val="47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800"/>
              </a:p>
            </xdr:txBody>
          </xdr:sp>
          <xdr:sp macro="" textlink="">
            <xdr:nvSpPr>
              <xdr:cNvPr id="919" name="I know everyone.">
                <a:extLst>
                  <a:ext uri="{FF2B5EF4-FFF2-40B4-BE49-F238E27FC236}">
                    <a16:creationId xmlns:a16="http://schemas.microsoft.com/office/drawing/2014/main" xmlns="" id="{00000000-0008-0000-0000-000097030000}"/>
                  </a:ext>
                </a:extLst>
              </xdr:cNvPr>
              <xdr:cNvSpPr txBox="1">
                <a:spLocks/>
              </xdr:cNvSpPr>
            </xdr:nvSpPr>
            <xdr:spPr>
              <a:xfrm>
                <a:off x="7664451" y="2647237"/>
                <a:ext cx="1553587" cy="1666874"/>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No one here really knows me. I don’t really know any of them beyond social categories.</a:t>
                </a:r>
              </a:p>
            </xdr:txBody>
          </xdr:sp>
          <xdr:sp macro="" textlink="">
            <xdr:nvSpPr>
              <xdr:cNvPr id="920" name="I know everyone.">
                <a:extLst>
                  <a:ext uri="{FF2B5EF4-FFF2-40B4-BE49-F238E27FC236}">
                    <a16:creationId xmlns:a16="http://schemas.microsoft.com/office/drawing/2014/main" xmlns="" id="{00000000-0008-0000-0000-000098030000}"/>
                  </a:ext>
                </a:extLst>
              </xdr:cNvPr>
              <xdr:cNvSpPr txBox="1">
                <a:spLocks/>
              </xdr:cNvSpPr>
            </xdr:nvSpPr>
            <xdr:spPr>
              <a:xfrm>
                <a:off x="7592272" y="5759627"/>
                <a:ext cx="1673226" cy="1295744"/>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My needs rarely resolve fully. I’m in continual pain, and vulnerable to trauma.</a:t>
                </a:r>
              </a:p>
            </xdr:txBody>
          </xdr:sp>
          <xdr:sp macro="" textlink="">
            <xdr:nvSpPr>
              <xdr:cNvPr id="921" name="I know everyone.">
                <a:extLst>
                  <a:ext uri="{FF2B5EF4-FFF2-40B4-BE49-F238E27FC236}">
                    <a16:creationId xmlns:a16="http://schemas.microsoft.com/office/drawing/2014/main" xmlns="" id="{00000000-0008-0000-0000-000099030000}"/>
                  </a:ext>
                </a:extLst>
              </xdr:cNvPr>
              <xdr:cNvSpPr txBox="1">
                <a:spLocks/>
              </xdr:cNvSpPr>
            </xdr:nvSpPr>
            <xdr:spPr>
              <a:xfrm>
                <a:off x="7543115" y="4224792"/>
                <a:ext cx="1771541" cy="152203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must access almost all resources thru others. I can’t count on being able </a:t>
                </a:r>
                <a:r>
                  <a:rPr lang="en-US" sz="800" b="1" spc="-80">
                    <a:solidFill>
                      <a:srgbClr val="007332"/>
                    </a:solidFill>
                    <a:latin typeface="Tahoma" panose="020B0604030504040204" pitchFamily="34" charset="0"/>
                    <a:ea typeface="Tahoma" panose="020B0604030504040204" pitchFamily="34" charset="0"/>
                    <a:cs typeface="Tahoma" panose="020B0604030504040204" pitchFamily="34" charset="0"/>
                  </a:rPr>
                  <a:t>to get </a:t>
                </a:r>
                <a:r>
                  <a:rPr lang="en-US" sz="800" b="1" kern="1200" spc="-30">
                    <a:solidFill>
                      <a:srgbClr val="007332"/>
                    </a:solidFill>
                    <a:latin typeface="Tahoma" panose="020B0604030504040204" pitchFamily="34" charset="0"/>
                    <a:ea typeface="Tahoma" panose="020B0604030504040204" pitchFamily="34" charset="0"/>
                    <a:cs typeface="Tahoma" panose="020B0604030504040204" pitchFamily="34" charset="0"/>
                  </a:rPr>
                  <a:t>what I need on my own. </a:t>
                </a:r>
              </a:p>
            </xdr:txBody>
          </xdr:sp>
        </xdr:grpSp>
        <xdr:grpSp>
          <xdr:nvGrpSpPr>
            <xdr:cNvPr id="908" name="Group 907">
              <a:extLst>
                <a:ext uri="{FF2B5EF4-FFF2-40B4-BE49-F238E27FC236}">
                  <a16:creationId xmlns:a16="http://schemas.microsoft.com/office/drawing/2014/main" xmlns="" id="{00000000-0008-0000-0000-00008C030000}"/>
                </a:ext>
              </a:extLst>
            </xdr:cNvPr>
            <xdr:cNvGrpSpPr/>
          </xdr:nvGrpSpPr>
          <xdr:grpSpPr>
            <a:xfrm>
              <a:off x="30875364" y="32492689"/>
              <a:ext cx="1639029" cy="5168156"/>
              <a:chOff x="7644436" y="2371197"/>
              <a:chExt cx="1639029" cy="5168156"/>
            </a:xfrm>
          </xdr:grpSpPr>
          <xdr:sp macro="" textlink="">
            <xdr:nvSpPr>
              <xdr:cNvPr id="914" name="Oval 913">
                <a:extLst>
                  <a:ext uri="{FF2B5EF4-FFF2-40B4-BE49-F238E27FC236}">
                    <a16:creationId xmlns:a16="http://schemas.microsoft.com/office/drawing/2014/main" xmlns="" id="{00000000-0008-0000-0000-000092030000}"/>
                  </a:ext>
                </a:extLst>
              </xdr:cNvPr>
              <xdr:cNvSpPr/>
            </xdr:nvSpPr>
            <xdr:spPr>
              <a:xfrm>
                <a:off x="7686750" y="2371197"/>
                <a:ext cx="1463040" cy="5168156"/>
              </a:xfrm>
              <a:prstGeom prst="ellipse">
                <a:avLst/>
              </a:prstGeom>
              <a:solidFill>
                <a:srgbClr val="FF9999">
                  <a:alpha val="47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800"/>
              </a:p>
            </xdr:txBody>
          </xdr:sp>
          <xdr:sp macro="" textlink="">
            <xdr:nvSpPr>
              <xdr:cNvPr id="915" name="I know everyone.">
                <a:extLst>
                  <a:ext uri="{FF2B5EF4-FFF2-40B4-BE49-F238E27FC236}">
                    <a16:creationId xmlns:a16="http://schemas.microsoft.com/office/drawing/2014/main" xmlns="" id="{00000000-0008-0000-0000-000093030000}"/>
                  </a:ext>
                </a:extLst>
              </xdr:cNvPr>
              <xdr:cNvSpPr txBox="1">
                <a:spLocks/>
              </xdr:cNvSpPr>
            </xdr:nvSpPr>
            <xdr:spPr>
              <a:xfrm>
                <a:off x="7832092" y="2676733"/>
                <a:ext cx="1193589" cy="1481665"/>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mostly know everyone here. They think they know me.</a:t>
                </a:r>
              </a:p>
            </xdr:txBody>
          </xdr:sp>
          <xdr:sp macro="" textlink="">
            <xdr:nvSpPr>
              <xdr:cNvPr id="916" name="I know everyone.">
                <a:extLst>
                  <a:ext uri="{FF2B5EF4-FFF2-40B4-BE49-F238E27FC236}">
                    <a16:creationId xmlns:a16="http://schemas.microsoft.com/office/drawing/2014/main" xmlns="" id="{00000000-0008-0000-0000-000094030000}"/>
                  </a:ext>
                </a:extLst>
              </xdr:cNvPr>
              <xdr:cNvSpPr txBox="1">
                <a:spLocks/>
              </xdr:cNvSpPr>
            </xdr:nvSpPr>
            <xdr:spPr>
              <a:xfrm>
                <a:off x="7707979" y="5759630"/>
                <a:ext cx="1441811" cy="129574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My needs only partially resolve. I frequently feel dissatisfied.</a:t>
                </a:r>
              </a:p>
            </xdr:txBody>
          </xdr:sp>
          <xdr:sp macro="" textlink="">
            <xdr:nvSpPr>
              <xdr:cNvPr id="917" name="I know everyone.">
                <a:extLst>
                  <a:ext uri="{FF2B5EF4-FFF2-40B4-BE49-F238E27FC236}">
                    <a16:creationId xmlns:a16="http://schemas.microsoft.com/office/drawing/2014/main" xmlns="" id="{00000000-0008-0000-0000-000095030000}"/>
                  </a:ext>
                </a:extLst>
              </xdr:cNvPr>
              <xdr:cNvSpPr txBox="1">
                <a:spLocks/>
              </xdr:cNvSpPr>
            </xdr:nvSpPr>
            <xdr:spPr>
              <a:xfrm>
                <a:off x="7644436" y="4114502"/>
                <a:ext cx="1639029" cy="1860256"/>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access resources mostly on my own or locally. I don’t like relying on those I can’t personally know.</a:t>
                </a:r>
              </a:p>
            </xdr:txBody>
          </xdr:sp>
        </xdr:grpSp>
        <xdr:grpSp>
          <xdr:nvGrpSpPr>
            <xdr:cNvPr id="909" name="Group 908">
              <a:extLst>
                <a:ext uri="{FF2B5EF4-FFF2-40B4-BE49-F238E27FC236}">
                  <a16:creationId xmlns:a16="http://schemas.microsoft.com/office/drawing/2014/main" xmlns="" id="{00000000-0008-0000-0000-00008D030000}"/>
                </a:ext>
              </a:extLst>
            </xdr:cNvPr>
            <xdr:cNvGrpSpPr/>
          </xdr:nvGrpSpPr>
          <xdr:grpSpPr>
            <a:xfrm>
              <a:off x="32624815" y="32459654"/>
              <a:ext cx="1961005" cy="5168155"/>
              <a:chOff x="7448382" y="2338162"/>
              <a:chExt cx="1961005" cy="5168155"/>
            </a:xfrm>
          </xdr:grpSpPr>
          <xdr:sp macro="" textlink="">
            <xdr:nvSpPr>
              <xdr:cNvPr id="910" name="Oval 909">
                <a:extLst>
                  <a:ext uri="{FF2B5EF4-FFF2-40B4-BE49-F238E27FC236}">
                    <a16:creationId xmlns:a16="http://schemas.microsoft.com/office/drawing/2014/main" xmlns="" id="{00000000-0008-0000-0000-00008E030000}"/>
                  </a:ext>
                </a:extLst>
              </xdr:cNvPr>
              <xdr:cNvSpPr/>
            </xdr:nvSpPr>
            <xdr:spPr>
              <a:xfrm>
                <a:off x="7686751" y="2338162"/>
                <a:ext cx="1463040" cy="5168155"/>
              </a:xfrm>
              <a:prstGeom prst="ellipse">
                <a:avLst/>
              </a:prstGeom>
              <a:solidFill>
                <a:srgbClr val="FF3C3C">
                  <a:alpha val="47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800"/>
              </a:p>
            </xdr:txBody>
          </xdr:sp>
          <xdr:sp macro="" textlink="">
            <xdr:nvSpPr>
              <xdr:cNvPr id="911" name="I know everyone.">
                <a:extLst>
                  <a:ext uri="{FF2B5EF4-FFF2-40B4-BE49-F238E27FC236}">
                    <a16:creationId xmlns:a16="http://schemas.microsoft.com/office/drawing/2014/main" xmlns="" id="{00000000-0008-0000-0000-00008F030000}"/>
                  </a:ext>
                </a:extLst>
              </xdr:cNvPr>
              <xdr:cNvSpPr txBox="1">
                <a:spLocks/>
              </xdr:cNvSpPr>
            </xdr:nvSpPr>
            <xdr:spPr>
              <a:xfrm>
                <a:off x="7821476" y="2648638"/>
                <a:ext cx="1193589" cy="1481665"/>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think I know everyone here. Few here really know me.</a:t>
                </a:r>
              </a:p>
            </xdr:txBody>
          </xdr:sp>
          <xdr:sp macro="" textlink="">
            <xdr:nvSpPr>
              <xdr:cNvPr id="912" name="I know everyone.">
                <a:extLst>
                  <a:ext uri="{FF2B5EF4-FFF2-40B4-BE49-F238E27FC236}">
                    <a16:creationId xmlns:a16="http://schemas.microsoft.com/office/drawing/2014/main" xmlns="" id="{00000000-0008-0000-0000-000090030000}"/>
                  </a:ext>
                </a:extLst>
              </xdr:cNvPr>
              <xdr:cNvSpPr txBox="1">
                <a:spLocks/>
              </xdr:cNvSpPr>
            </xdr:nvSpPr>
            <xdr:spPr>
              <a:xfrm>
                <a:off x="7448382" y="5759626"/>
                <a:ext cx="1961005" cy="1013849"/>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My needs rarely resolve fully. I’m easily irritated by those I don’t know.</a:t>
                </a:r>
              </a:p>
            </xdr:txBody>
          </xdr:sp>
          <xdr:sp macro="" textlink="">
            <xdr:nvSpPr>
              <xdr:cNvPr id="913" name="I know everyone.">
                <a:extLst>
                  <a:ext uri="{FF2B5EF4-FFF2-40B4-BE49-F238E27FC236}">
                    <a16:creationId xmlns:a16="http://schemas.microsoft.com/office/drawing/2014/main" xmlns="" id="{00000000-0008-0000-0000-000091030000}"/>
                  </a:ext>
                </a:extLst>
              </xdr:cNvPr>
              <xdr:cNvSpPr txBox="1">
                <a:spLocks/>
              </xdr:cNvSpPr>
            </xdr:nvSpPr>
            <xdr:spPr>
              <a:xfrm>
                <a:off x="7831022" y="4126685"/>
                <a:ext cx="1200238" cy="1522022"/>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800"/>
                  </a:lnSpc>
                  <a:buNone/>
                </a:pPr>
                <a:r>
                  <a:rPr lang="en-US" sz="800" b="1" spc="-30">
                    <a:solidFill>
                      <a:srgbClr val="007332"/>
                    </a:solidFill>
                    <a:latin typeface="Tahoma" panose="020B0604030504040204" pitchFamily="34" charset="0"/>
                    <a:ea typeface="Tahoma" panose="020B0604030504040204" pitchFamily="34" charset="0"/>
                    <a:cs typeface="Tahoma" panose="020B0604030504040204" pitchFamily="34" charset="0"/>
                  </a:rPr>
                  <a:t>I must access resources mostly on my own. I can’t count on others.</a:t>
                </a:r>
              </a:p>
            </xdr:txBody>
          </xdr:sp>
        </xdr:grpSp>
      </xdr:grpSp>
    </xdr:grpSp>
    <xdr:clientData/>
  </xdr:twoCellAnchor>
  <xdr:twoCellAnchor>
    <xdr:from>
      <xdr:col>0</xdr:col>
      <xdr:colOff>114300</xdr:colOff>
      <xdr:row>680</xdr:row>
      <xdr:rowOff>13639</xdr:rowOff>
    </xdr:from>
    <xdr:to>
      <xdr:col>13</xdr:col>
      <xdr:colOff>15240</xdr:colOff>
      <xdr:row>691</xdr:row>
      <xdr:rowOff>77339</xdr:rowOff>
    </xdr:to>
    <xdr:grpSp>
      <xdr:nvGrpSpPr>
        <xdr:cNvPr id="49" name="Group 48">
          <a:extLst>
            <a:ext uri="{FF2B5EF4-FFF2-40B4-BE49-F238E27FC236}">
              <a16:creationId xmlns:a16="http://schemas.microsoft.com/office/drawing/2014/main" xmlns="" id="{173A42C4-B094-421E-88D3-CB864F1D606D}"/>
            </a:ext>
          </a:extLst>
        </xdr:cNvPr>
        <xdr:cNvGrpSpPr/>
      </xdr:nvGrpSpPr>
      <xdr:grpSpPr>
        <a:xfrm>
          <a:off x="114300" y="130544239"/>
          <a:ext cx="5844540" cy="1949650"/>
          <a:chOff x="114300" y="124745419"/>
          <a:chExt cx="5966460" cy="1991560"/>
        </a:xfrm>
      </xdr:grpSpPr>
      <xdr:grpSp>
        <xdr:nvGrpSpPr>
          <xdr:cNvPr id="2226" name="Group 2225">
            <a:extLst>
              <a:ext uri="{FF2B5EF4-FFF2-40B4-BE49-F238E27FC236}">
                <a16:creationId xmlns:a16="http://schemas.microsoft.com/office/drawing/2014/main" xmlns="" id="{5C1213D7-C9F8-496F-9335-3246EC67EA26}"/>
              </a:ext>
            </a:extLst>
          </xdr:cNvPr>
          <xdr:cNvGrpSpPr>
            <a:grpSpLocks noChangeAspect="1"/>
          </xdr:cNvGrpSpPr>
        </xdr:nvGrpSpPr>
        <xdr:grpSpPr>
          <a:xfrm>
            <a:off x="3291085" y="124753058"/>
            <a:ext cx="850221" cy="1982459"/>
            <a:chOff x="14944724" y="104774999"/>
            <a:chExt cx="1371601" cy="3409948"/>
          </a:xfrm>
        </xdr:grpSpPr>
        <xdr:grpSp>
          <xdr:nvGrpSpPr>
            <xdr:cNvPr id="2407" name="Group 2406">
              <a:extLst>
                <a:ext uri="{FF2B5EF4-FFF2-40B4-BE49-F238E27FC236}">
                  <a16:creationId xmlns:a16="http://schemas.microsoft.com/office/drawing/2014/main" xmlns="" id="{580D1881-E246-4325-9A64-1FD7BEA86EE2}"/>
                </a:ext>
              </a:extLst>
            </xdr:cNvPr>
            <xdr:cNvGrpSpPr/>
          </xdr:nvGrpSpPr>
          <xdr:grpSpPr>
            <a:xfrm>
              <a:off x="14944724" y="105441747"/>
              <a:ext cx="1053296" cy="2743200"/>
              <a:chOff x="14944724" y="105441747"/>
              <a:chExt cx="1053296" cy="2743200"/>
            </a:xfrm>
          </xdr:grpSpPr>
          <xdr:grpSp>
            <xdr:nvGrpSpPr>
              <xdr:cNvPr id="2409" name="Group 2408">
                <a:extLst>
                  <a:ext uri="{FF2B5EF4-FFF2-40B4-BE49-F238E27FC236}">
                    <a16:creationId xmlns:a16="http://schemas.microsoft.com/office/drawing/2014/main" xmlns="" id="{FC694886-0355-4ED5-8E4F-C0C4C0933125}"/>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2414" name="Rectangle: Rounded Corners 2413">
                  <a:extLst>
                    <a:ext uri="{FF2B5EF4-FFF2-40B4-BE49-F238E27FC236}">
                      <a16:creationId xmlns:a16="http://schemas.microsoft.com/office/drawing/2014/main" xmlns="" id="{4B4DE47D-814C-410C-8616-FE2EC3D0D72B}"/>
                    </a:ext>
                  </a:extLst>
                </xdr:cNvPr>
                <xdr:cNvSpPr/>
              </xdr:nvSpPr>
              <xdr:spPr>
                <a:xfrm>
                  <a:off x="4819649"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15" name="Rectangle: Rounded Corners 2414">
                  <a:extLst>
                    <a:ext uri="{FF2B5EF4-FFF2-40B4-BE49-F238E27FC236}">
                      <a16:creationId xmlns:a16="http://schemas.microsoft.com/office/drawing/2014/main" xmlns="" id="{AD9AEF27-FB2C-44EB-81B9-23B79E03170A}"/>
                    </a:ext>
                  </a:extLst>
                </xdr:cNvPr>
                <xdr:cNvSpPr/>
              </xdr:nvSpPr>
              <xdr:spPr>
                <a:xfrm>
                  <a:off x="6962774"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16" name="Rectangle: Rounded Corners 2415">
                  <a:extLst>
                    <a:ext uri="{FF2B5EF4-FFF2-40B4-BE49-F238E27FC236}">
                      <a16:creationId xmlns:a16="http://schemas.microsoft.com/office/drawing/2014/main" xmlns="" id="{5918E794-575F-4959-A47D-1247B9A2EDC8}"/>
                    </a:ext>
                  </a:extLst>
                </xdr:cNvPr>
                <xdr:cNvSpPr/>
              </xdr:nvSpPr>
              <xdr:spPr>
                <a:xfrm rot="16200000">
                  <a:off x="5553075" y="105336972"/>
                  <a:ext cx="1133477" cy="2581278"/>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17" name="Rectangle: Rounded Corners 2416">
                  <a:extLst>
                    <a:ext uri="{FF2B5EF4-FFF2-40B4-BE49-F238E27FC236}">
                      <a16:creationId xmlns:a16="http://schemas.microsoft.com/office/drawing/2014/main" xmlns="" id="{6B7735B8-D62D-4B52-8F51-ACCAD81183F7}"/>
                    </a:ext>
                  </a:extLst>
                </xdr:cNvPr>
                <xdr:cNvSpPr/>
              </xdr:nvSpPr>
              <xdr:spPr>
                <a:xfrm rot="16200000">
                  <a:off x="5557838" y="104751184"/>
                  <a:ext cx="1133477" cy="1143003"/>
                </a:xfrm>
                <a:prstGeom prst="roundRect">
                  <a:avLst>
                    <a:gd name="adj" fmla="val 47917"/>
                  </a:avLst>
                </a:prstGeom>
                <a:solidFill>
                  <a:srgbClr val="FF99CC"/>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18" name="Rectangle: Rounded Corners 2417">
                  <a:extLst>
                    <a:ext uri="{FF2B5EF4-FFF2-40B4-BE49-F238E27FC236}">
                      <a16:creationId xmlns:a16="http://schemas.microsoft.com/office/drawing/2014/main" xmlns="" id="{30DA648B-4D41-4356-8355-4A2647E0312F}"/>
                    </a:ext>
                  </a:extLst>
                </xdr:cNvPr>
                <xdr:cNvSpPr/>
              </xdr:nvSpPr>
              <xdr:spPr>
                <a:xfrm rot="16200000">
                  <a:off x="5210177" y="107203872"/>
                  <a:ext cx="1828799" cy="1143003"/>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19" name="Rectangle: Rounded Corners 2418">
                  <a:extLst>
                    <a:ext uri="{FF2B5EF4-FFF2-40B4-BE49-F238E27FC236}">
                      <a16:creationId xmlns:a16="http://schemas.microsoft.com/office/drawing/2014/main" xmlns="" id="{CF422917-B184-4AB3-9AB1-5FDAA914A49C}"/>
                    </a:ext>
                  </a:extLst>
                </xdr:cNvPr>
                <xdr:cNvSpPr/>
              </xdr:nvSpPr>
              <xdr:spPr>
                <a:xfrm>
                  <a:off x="541972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20" name="Rectangle: Rounded Corners 2419">
                  <a:extLst>
                    <a:ext uri="{FF2B5EF4-FFF2-40B4-BE49-F238E27FC236}">
                      <a16:creationId xmlns:a16="http://schemas.microsoft.com/office/drawing/2014/main" xmlns="" id="{3C6DE376-AD71-43ED-B1B6-6F4242A6894E}"/>
                    </a:ext>
                  </a:extLst>
                </xdr:cNvPr>
                <xdr:cNvSpPr/>
              </xdr:nvSpPr>
              <xdr:spPr>
                <a:xfrm>
                  <a:off x="620077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410" name="Group 2409">
                <a:extLst>
                  <a:ext uri="{FF2B5EF4-FFF2-40B4-BE49-F238E27FC236}">
                    <a16:creationId xmlns:a16="http://schemas.microsoft.com/office/drawing/2014/main" xmlns="" id="{1DAC335E-DB81-4ED7-A87C-EFFC81E46154}"/>
                  </a:ext>
                </a:extLst>
              </xdr:cNvPr>
              <xdr:cNvGrpSpPr/>
            </xdr:nvGrpSpPr>
            <xdr:grpSpPr>
              <a:xfrm>
                <a:off x="15001875" y="106064797"/>
                <a:ext cx="953589" cy="1109382"/>
                <a:chOff x="-11112" y="0"/>
                <a:chExt cx="1112519" cy="1371600"/>
              </a:xfrm>
            </xdr:grpSpPr>
            <xdr:sp macro="" textlink="">
              <xdr:nvSpPr>
                <xdr:cNvPr id="2411" name="Rectangle 2410">
                  <a:extLst>
                    <a:ext uri="{FF2B5EF4-FFF2-40B4-BE49-F238E27FC236}">
                      <a16:creationId xmlns:a16="http://schemas.microsoft.com/office/drawing/2014/main" xmlns="" id="{3261C967-6FB5-4D66-9A94-D1404D96E2C1}"/>
                    </a:ext>
                  </a:extLst>
                </xdr:cNvPr>
                <xdr:cNvSpPr/>
              </xdr:nvSpPr>
              <xdr:spPr>
                <a:xfrm>
                  <a:off x="-11112" y="0"/>
                  <a:ext cx="457200" cy="1371600"/>
                </a:xfrm>
                <a:prstGeom prst="rect">
                  <a:avLst/>
                </a:prstGeom>
                <a:gradFill>
                  <a:gsLst>
                    <a:gs pos="0">
                      <a:schemeClr val="bg1">
                        <a:lumMod val="95000"/>
                      </a:schemeClr>
                    </a:gs>
                    <a:gs pos="44000">
                      <a:schemeClr val="bg1">
                        <a:lumMod val="95000"/>
                      </a:schemeClr>
                    </a:gs>
                    <a:gs pos="45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2412" name="Rectangle 2411">
                  <a:extLst>
                    <a:ext uri="{FF2B5EF4-FFF2-40B4-BE49-F238E27FC236}">
                      <a16:creationId xmlns:a16="http://schemas.microsoft.com/office/drawing/2014/main" xmlns="" id="{8182C26B-D05E-4A5C-8EFF-57842CD69D9C}"/>
                    </a:ext>
                  </a:extLst>
                </xdr:cNvPr>
                <xdr:cNvSpPr/>
              </xdr:nvSpPr>
              <xdr:spPr>
                <a:xfrm>
                  <a:off x="644207" y="0"/>
                  <a:ext cx="457200" cy="1371600"/>
                </a:xfrm>
                <a:prstGeom prst="rect">
                  <a:avLst/>
                </a:prstGeom>
                <a:gradFill>
                  <a:gsLst>
                    <a:gs pos="0">
                      <a:schemeClr val="bg1">
                        <a:lumMod val="95000"/>
                      </a:schemeClr>
                    </a:gs>
                    <a:gs pos="35000">
                      <a:schemeClr val="bg1">
                        <a:lumMod val="95000"/>
                      </a:schemeClr>
                    </a:gs>
                    <a:gs pos="36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2413" name="Straight Connector 2412">
                  <a:extLst>
                    <a:ext uri="{FF2B5EF4-FFF2-40B4-BE49-F238E27FC236}">
                      <a16:creationId xmlns:a16="http://schemas.microsoft.com/office/drawing/2014/main" xmlns="" id="{9F79C4B6-B6C1-4188-9B71-139B71DB38BB}"/>
                    </a:ext>
                  </a:extLst>
                </xdr:cNvPr>
                <xdr:cNvCxnSpPr/>
              </xdr:nvCxnSpPr>
              <xdr:spPr>
                <a:xfrm rot="600000" flipV="1">
                  <a:off x="446043" y="515148"/>
                  <a:ext cx="203729" cy="129739"/>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408" name="Thought Bubble: Cloud 2407">
              <a:extLst>
                <a:ext uri="{FF2B5EF4-FFF2-40B4-BE49-F238E27FC236}">
                  <a16:creationId xmlns:a16="http://schemas.microsoft.com/office/drawing/2014/main" xmlns="" id="{65CBA842-B199-4EBC-841C-310AECC5A05F}"/>
                </a:ext>
              </a:extLst>
            </xdr:cNvPr>
            <xdr:cNvSpPr/>
          </xdr:nvSpPr>
          <xdr:spPr>
            <a:xfrm>
              <a:off x="15144750"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250" name="Group 2249">
            <a:extLst>
              <a:ext uri="{FF2B5EF4-FFF2-40B4-BE49-F238E27FC236}">
                <a16:creationId xmlns:a16="http://schemas.microsoft.com/office/drawing/2014/main" xmlns="" id="{35252E74-E9F3-4D0E-AC71-A5B9B371AFCC}"/>
              </a:ext>
            </a:extLst>
          </xdr:cNvPr>
          <xdr:cNvGrpSpPr>
            <a:grpSpLocks noChangeAspect="1"/>
          </xdr:cNvGrpSpPr>
        </xdr:nvGrpSpPr>
        <xdr:grpSpPr>
          <a:xfrm>
            <a:off x="5354531" y="124752993"/>
            <a:ext cx="726229" cy="1982459"/>
            <a:chOff x="14933712" y="104774999"/>
            <a:chExt cx="1171575" cy="3409948"/>
          </a:xfrm>
        </xdr:grpSpPr>
        <xdr:grpSp>
          <xdr:nvGrpSpPr>
            <xdr:cNvPr id="2393" name="Group 2392">
              <a:extLst>
                <a:ext uri="{FF2B5EF4-FFF2-40B4-BE49-F238E27FC236}">
                  <a16:creationId xmlns:a16="http://schemas.microsoft.com/office/drawing/2014/main" xmlns="" id="{76A69ADE-3638-47B7-8E98-F87250C4263C}"/>
                </a:ext>
              </a:extLst>
            </xdr:cNvPr>
            <xdr:cNvGrpSpPr/>
          </xdr:nvGrpSpPr>
          <xdr:grpSpPr>
            <a:xfrm>
              <a:off x="14944724" y="105441747"/>
              <a:ext cx="1053296" cy="2743200"/>
              <a:chOff x="14944724" y="105441747"/>
              <a:chExt cx="1053296" cy="2743200"/>
            </a:xfrm>
          </xdr:grpSpPr>
          <xdr:grpSp>
            <xdr:nvGrpSpPr>
              <xdr:cNvPr id="2395" name="Group 2394">
                <a:extLst>
                  <a:ext uri="{FF2B5EF4-FFF2-40B4-BE49-F238E27FC236}">
                    <a16:creationId xmlns:a16="http://schemas.microsoft.com/office/drawing/2014/main" xmlns="" id="{ADBEAB0E-E863-45A8-8562-FD55E27DE123}"/>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2400" name="Rectangle: Rounded Corners 2399">
                  <a:extLst>
                    <a:ext uri="{FF2B5EF4-FFF2-40B4-BE49-F238E27FC236}">
                      <a16:creationId xmlns:a16="http://schemas.microsoft.com/office/drawing/2014/main" xmlns="" id="{EACDF02A-284B-4173-AC3E-F5494867086A}"/>
                    </a:ext>
                  </a:extLst>
                </xdr:cNvPr>
                <xdr:cNvSpPr/>
              </xdr:nvSpPr>
              <xdr:spPr>
                <a:xfrm>
                  <a:off x="4819649"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01" name="Rectangle: Rounded Corners 2400">
                  <a:extLst>
                    <a:ext uri="{FF2B5EF4-FFF2-40B4-BE49-F238E27FC236}">
                      <a16:creationId xmlns:a16="http://schemas.microsoft.com/office/drawing/2014/main" xmlns="" id="{2D852E29-E135-4948-B132-1C437F625247}"/>
                    </a:ext>
                  </a:extLst>
                </xdr:cNvPr>
                <xdr:cNvSpPr/>
              </xdr:nvSpPr>
              <xdr:spPr>
                <a:xfrm>
                  <a:off x="6962774"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02" name="Rectangle: Rounded Corners 2401">
                  <a:extLst>
                    <a:ext uri="{FF2B5EF4-FFF2-40B4-BE49-F238E27FC236}">
                      <a16:creationId xmlns:a16="http://schemas.microsoft.com/office/drawing/2014/main" xmlns="" id="{A8F6F01A-E78A-491E-AA8B-43D727253134}"/>
                    </a:ext>
                  </a:extLst>
                </xdr:cNvPr>
                <xdr:cNvSpPr/>
              </xdr:nvSpPr>
              <xdr:spPr>
                <a:xfrm rot="16200000">
                  <a:off x="5553075" y="105336972"/>
                  <a:ext cx="1133477" cy="2581278"/>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03" name="Rectangle: Rounded Corners 2402">
                  <a:extLst>
                    <a:ext uri="{FF2B5EF4-FFF2-40B4-BE49-F238E27FC236}">
                      <a16:creationId xmlns:a16="http://schemas.microsoft.com/office/drawing/2014/main" xmlns="" id="{08DD224A-7DC0-4076-AEF0-6D2990835D2F}"/>
                    </a:ext>
                  </a:extLst>
                </xdr:cNvPr>
                <xdr:cNvSpPr/>
              </xdr:nvSpPr>
              <xdr:spPr>
                <a:xfrm rot="16200000">
                  <a:off x="5557838" y="104751184"/>
                  <a:ext cx="1133477" cy="1143003"/>
                </a:xfrm>
                <a:prstGeom prst="roundRect">
                  <a:avLst>
                    <a:gd name="adj" fmla="val 47917"/>
                  </a:avLst>
                </a:prstGeom>
                <a:solidFill>
                  <a:srgbClr val="FF000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04" name="Rectangle: Rounded Corners 2403">
                  <a:extLst>
                    <a:ext uri="{FF2B5EF4-FFF2-40B4-BE49-F238E27FC236}">
                      <a16:creationId xmlns:a16="http://schemas.microsoft.com/office/drawing/2014/main" xmlns="" id="{AAA9D36D-FA96-4303-A4C7-6312B9C42D29}"/>
                    </a:ext>
                  </a:extLst>
                </xdr:cNvPr>
                <xdr:cNvSpPr/>
              </xdr:nvSpPr>
              <xdr:spPr>
                <a:xfrm rot="16200000">
                  <a:off x="5210177" y="107203872"/>
                  <a:ext cx="1828799" cy="1143003"/>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05" name="Rectangle: Rounded Corners 2404">
                  <a:extLst>
                    <a:ext uri="{FF2B5EF4-FFF2-40B4-BE49-F238E27FC236}">
                      <a16:creationId xmlns:a16="http://schemas.microsoft.com/office/drawing/2014/main" xmlns="" id="{FF26DD0B-8200-403E-8A51-9BAED3DB5B8F}"/>
                    </a:ext>
                  </a:extLst>
                </xdr:cNvPr>
                <xdr:cNvSpPr/>
              </xdr:nvSpPr>
              <xdr:spPr>
                <a:xfrm>
                  <a:off x="541972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406" name="Rectangle: Rounded Corners 2405">
                  <a:extLst>
                    <a:ext uri="{FF2B5EF4-FFF2-40B4-BE49-F238E27FC236}">
                      <a16:creationId xmlns:a16="http://schemas.microsoft.com/office/drawing/2014/main" xmlns="" id="{26DEA23F-7575-492B-BAFB-7C46285F5865}"/>
                    </a:ext>
                  </a:extLst>
                </xdr:cNvPr>
                <xdr:cNvSpPr/>
              </xdr:nvSpPr>
              <xdr:spPr>
                <a:xfrm>
                  <a:off x="620077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396" name="Group 2395">
                <a:extLst>
                  <a:ext uri="{FF2B5EF4-FFF2-40B4-BE49-F238E27FC236}">
                    <a16:creationId xmlns:a16="http://schemas.microsoft.com/office/drawing/2014/main" xmlns="" id="{E146FDEE-5735-4276-B2C7-95AEF1B10415}"/>
                  </a:ext>
                </a:extLst>
              </xdr:cNvPr>
              <xdr:cNvGrpSpPr/>
            </xdr:nvGrpSpPr>
            <xdr:grpSpPr>
              <a:xfrm>
                <a:off x="15001875" y="106064797"/>
                <a:ext cx="953589" cy="1109382"/>
                <a:chOff x="-11112" y="0"/>
                <a:chExt cx="1112519" cy="1371600"/>
              </a:xfrm>
            </xdr:grpSpPr>
            <xdr:sp macro="" textlink="">
              <xdr:nvSpPr>
                <xdr:cNvPr id="2397" name="Rectangle 2396">
                  <a:extLst>
                    <a:ext uri="{FF2B5EF4-FFF2-40B4-BE49-F238E27FC236}">
                      <a16:creationId xmlns:a16="http://schemas.microsoft.com/office/drawing/2014/main" xmlns="" id="{F72A9EAE-109E-4FAA-A39D-B94C7A8AFDB2}"/>
                    </a:ext>
                  </a:extLst>
                </xdr:cNvPr>
                <xdr:cNvSpPr/>
              </xdr:nvSpPr>
              <xdr:spPr>
                <a:xfrm>
                  <a:off x="-11112" y="0"/>
                  <a:ext cx="457200" cy="1371600"/>
                </a:xfrm>
                <a:prstGeom prst="rect">
                  <a:avLst/>
                </a:prstGeom>
                <a:gradFill>
                  <a:gsLst>
                    <a:gs pos="0">
                      <a:schemeClr val="bg1">
                        <a:lumMod val="95000"/>
                      </a:schemeClr>
                    </a:gs>
                    <a:gs pos="89000">
                      <a:schemeClr val="bg1">
                        <a:lumMod val="95000"/>
                      </a:schemeClr>
                    </a:gs>
                    <a:gs pos="9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2398" name="Rectangle 2397">
                  <a:extLst>
                    <a:ext uri="{FF2B5EF4-FFF2-40B4-BE49-F238E27FC236}">
                      <a16:creationId xmlns:a16="http://schemas.microsoft.com/office/drawing/2014/main" xmlns="" id="{FFF7DC0B-26E6-45C1-8B3E-601EA8A12313}"/>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2399" name="Straight Connector 2398">
                  <a:extLst>
                    <a:ext uri="{FF2B5EF4-FFF2-40B4-BE49-F238E27FC236}">
                      <a16:creationId xmlns:a16="http://schemas.microsoft.com/office/drawing/2014/main" xmlns="" id="{C814CAFD-17A9-42A4-9F82-2D6B87D9B940}"/>
                    </a:ext>
                  </a:extLst>
                </xdr:cNvPr>
                <xdr:cNvCxnSpPr/>
              </xdr:nvCxnSpPr>
              <xdr:spPr>
                <a:xfrm rot="20700000" flipV="1">
                  <a:off x="422466" y="1008713"/>
                  <a:ext cx="240771" cy="194458"/>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394" name="Thought Bubble: Cloud 2393">
              <a:extLst>
                <a:ext uri="{FF2B5EF4-FFF2-40B4-BE49-F238E27FC236}">
                  <a16:creationId xmlns:a16="http://schemas.microsoft.com/office/drawing/2014/main" xmlns="" id="{655FEDEF-4CEB-469C-A177-CDEBA8F0F3E0}"/>
                </a:ext>
              </a:extLst>
            </xdr:cNvPr>
            <xdr:cNvSpPr/>
          </xdr:nvSpPr>
          <xdr:spPr>
            <a:xfrm>
              <a:off x="14933712" y="104774999"/>
              <a:ext cx="1171575" cy="514351"/>
            </a:xfrm>
            <a:prstGeom prst="cloudCallout">
              <a:avLst>
                <a:gd name="adj1" fmla="val 4530"/>
                <a:gd name="adj2" fmla="val 103965"/>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251" name="Group 2250">
            <a:extLst>
              <a:ext uri="{FF2B5EF4-FFF2-40B4-BE49-F238E27FC236}">
                <a16:creationId xmlns:a16="http://schemas.microsoft.com/office/drawing/2014/main" xmlns="" id="{25E48BDB-9319-4354-B297-5ED37B0151F2}"/>
              </a:ext>
            </a:extLst>
          </xdr:cNvPr>
          <xdr:cNvGrpSpPr>
            <a:grpSpLocks noChangeAspect="1"/>
          </xdr:cNvGrpSpPr>
        </xdr:nvGrpSpPr>
        <xdr:grpSpPr>
          <a:xfrm>
            <a:off x="2049478" y="124745527"/>
            <a:ext cx="811344" cy="1991452"/>
            <a:chOff x="13365162" y="104788106"/>
            <a:chExt cx="1308883" cy="3425416"/>
          </a:xfrm>
        </xdr:grpSpPr>
        <xdr:grpSp>
          <xdr:nvGrpSpPr>
            <xdr:cNvPr id="2379" name="Group 2378">
              <a:extLst>
                <a:ext uri="{FF2B5EF4-FFF2-40B4-BE49-F238E27FC236}">
                  <a16:creationId xmlns:a16="http://schemas.microsoft.com/office/drawing/2014/main" xmlns="" id="{CA7EF3A5-14E0-4CB9-AB76-2364DC5614B8}"/>
                </a:ext>
              </a:extLst>
            </xdr:cNvPr>
            <xdr:cNvGrpSpPr/>
          </xdr:nvGrpSpPr>
          <xdr:grpSpPr>
            <a:xfrm>
              <a:off x="13620749" y="105470322"/>
              <a:ext cx="1053296" cy="2743200"/>
              <a:chOff x="13620749" y="105470322"/>
              <a:chExt cx="1053296" cy="2743200"/>
            </a:xfrm>
          </xdr:grpSpPr>
          <xdr:grpSp>
            <xdr:nvGrpSpPr>
              <xdr:cNvPr id="2381" name="Group 2380">
                <a:extLst>
                  <a:ext uri="{FF2B5EF4-FFF2-40B4-BE49-F238E27FC236}">
                    <a16:creationId xmlns:a16="http://schemas.microsoft.com/office/drawing/2014/main" xmlns="" id="{DCC914F4-ED4E-4FA5-8DA8-D304A8C119DD}"/>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2386" name="Rectangle: Rounded Corners 2385">
                  <a:extLst>
                    <a:ext uri="{FF2B5EF4-FFF2-40B4-BE49-F238E27FC236}">
                      <a16:creationId xmlns:a16="http://schemas.microsoft.com/office/drawing/2014/main" xmlns="" id="{E2ACC355-BC6D-4E8B-849F-1A394359C44A}"/>
                    </a:ext>
                  </a:extLst>
                </xdr:cNvPr>
                <xdr:cNvSpPr/>
              </xdr:nvSpPr>
              <xdr:spPr>
                <a:xfrm>
                  <a:off x="4819649"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87" name="Rectangle: Rounded Corners 2386">
                  <a:extLst>
                    <a:ext uri="{FF2B5EF4-FFF2-40B4-BE49-F238E27FC236}">
                      <a16:creationId xmlns:a16="http://schemas.microsoft.com/office/drawing/2014/main" xmlns="" id="{F742D37B-FA7C-4CA4-AF2E-3B7259F7822A}"/>
                    </a:ext>
                  </a:extLst>
                </xdr:cNvPr>
                <xdr:cNvSpPr/>
              </xdr:nvSpPr>
              <xdr:spPr>
                <a:xfrm>
                  <a:off x="6962774"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88" name="Rectangle: Rounded Corners 2387">
                  <a:extLst>
                    <a:ext uri="{FF2B5EF4-FFF2-40B4-BE49-F238E27FC236}">
                      <a16:creationId xmlns:a16="http://schemas.microsoft.com/office/drawing/2014/main" xmlns="" id="{6555E45F-E5CE-4A0F-84E9-BAEFD0C6DB57}"/>
                    </a:ext>
                  </a:extLst>
                </xdr:cNvPr>
                <xdr:cNvSpPr/>
              </xdr:nvSpPr>
              <xdr:spPr>
                <a:xfrm rot="16200000">
                  <a:off x="5553075" y="105336972"/>
                  <a:ext cx="1133477" cy="2581278"/>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89" name="Rectangle: Rounded Corners 2388">
                  <a:extLst>
                    <a:ext uri="{FF2B5EF4-FFF2-40B4-BE49-F238E27FC236}">
                      <a16:creationId xmlns:a16="http://schemas.microsoft.com/office/drawing/2014/main" xmlns="" id="{591CF06A-BFF7-4943-9693-50E278BA633C}"/>
                    </a:ext>
                  </a:extLst>
                </xdr:cNvPr>
                <xdr:cNvSpPr/>
              </xdr:nvSpPr>
              <xdr:spPr>
                <a:xfrm rot="16200000">
                  <a:off x="5557838" y="104751184"/>
                  <a:ext cx="1133477" cy="1143003"/>
                </a:xfrm>
                <a:prstGeom prst="roundRect">
                  <a:avLst>
                    <a:gd name="adj" fmla="val 47917"/>
                  </a:avLst>
                </a:prstGeom>
                <a:solidFill>
                  <a:srgbClr val="CCCCFF"/>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90" name="Rectangle: Rounded Corners 2389">
                  <a:extLst>
                    <a:ext uri="{FF2B5EF4-FFF2-40B4-BE49-F238E27FC236}">
                      <a16:creationId xmlns:a16="http://schemas.microsoft.com/office/drawing/2014/main" xmlns="" id="{B42B5455-54FD-4542-A666-327A4C8B14A6}"/>
                    </a:ext>
                  </a:extLst>
                </xdr:cNvPr>
                <xdr:cNvSpPr/>
              </xdr:nvSpPr>
              <xdr:spPr>
                <a:xfrm rot="16200000">
                  <a:off x="5210177" y="107203872"/>
                  <a:ext cx="1828799" cy="1143003"/>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91" name="Rectangle: Rounded Corners 2390">
                  <a:extLst>
                    <a:ext uri="{FF2B5EF4-FFF2-40B4-BE49-F238E27FC236}">
                      <a16:creationId xmlns:a16="http://schemas.microsoft.com/office/drawing/2014/main" xmlns="" id="{7F3B7960-E910-4B93-85FF-ED7DA46E814B}"/>
                    </a:ext>
                  </a:extLst>
                </xdr:cNvPr>
                <xdr:cNvSpPr/>
              </xdr:nvSpPr>
              <xdr:spPr>
                <a:xfrm>
                  <a:off x="541972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92" name="Rectangle: Rounded Corners 2391">
                  <a:extLst>
                    <a:ext uri="{FF2B5EF4-FFF2-40B4-BE49-F238E27FC236}">
                      <a16:creationId xmlns:a16="http://schemas.microsoft.com/office/drawing/2014/main" xmlns="" id="{4FB733AC-6798-446F-991F-22047AB634D5}"/>
                    </a:ext>
                  </a:extLst>
                </xdr:cNvPr>
                <xdr:cNvSpPr/>
              </xdr:nvSpPr>
              <xdr:spPr>
                <a:xfrm>
                  <a:off x="620077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382" name="Group 2381">
                <a:extLst>
                  <a:ext uri="{FF2B5EF4-FFF2-40B4-BE49-F238E27FC236}">
                    <a16:creationId xmlns:a16="http://schemas.microsoft.com/office/drawing/2014/main" xmlns="" id="{40D7993F-A5D4-47F9-B592-34B549787AA3}"/>
                  </a:ext>
                </a:extLst>
              </xdr:cNvPr>
              <xdr:cNvGrpSpPr/>
            </xdr:nvGrpSpPr>
            <xdr:grpSpPr>
              <a:xfrm>
                <a:off x="13679805" y="106093372"/>
                <a:ext cx="953589" cy="1109382"/>
                <a:chOff x="0" y="0"/>
                <a:chExt cx="1112520" cy="1371600"/>
              </a:xfrm>
            </xdr:grpSpPr>
            <xdr:sp macro="" textlink="">
              <xdr:nvSpPr>
                <xdr:cNvPr id="2383" name="Rectangle 2382">
                  <a:extLst>
                    <a:ext uri="{FF2B5EF4-FFF2-40B4-BE49-F238E27FC236}">
                      <a16:creationId xmlns:a16="http://schemas.microsoft.com/office/drawing/2014/main" xmlns="" id="{6E3CD5CC-C7B3-438B-AD89-43641EFEA129}"/>
                    </a:ext>
                  </a:extLst>
                </xdr:cNvPr>
                <xdr:cNvSpPr/>
              </xdr:nvSpPr>
              <xdr:spPr>
                <a:xfrm>
                  <a:off x="0" y="0"/>
                  <a:ext cx="457200" cy="1371600"/>
                </a:xfrm>
                <a:prstGeom prst="rect">
                  <a:avLst/>
                </a:prstGeom>
                <a:gradFill>
                  <a:gsLst>
                    <a:gs pos="0">
                      <a:schemeClr val="bg1">
                        <a:lumMod val="95000"/>
                      </a:schemeClr>
                    </a:gs>
                    <a:gs pos="35000">
                      <a:schemeClr val="bg1">
                        <a:lumMod val="95000"/>
                      </a:schemeClr>
                    </a:gs>
                    <a:gs pos="37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2384" name="Rectangle 2383">
                  <a:extLst>
                    <a:ext uri="{FF2B5EF4-FFF2-40B4-BE49-F238E27FC236}">
                      <a16:creationId xmlns:a16="http://schemas.microsoft.com/office/drawing/2014/main" xmlns="" id="{E046ABDB-1DFD-4459-BECB-95FB80DD961F}"/>
                    </a:ext>
                  </a:extLst>
                </xdr:cNvPr>
                <xdr:cNvSpPr/>
              </xdr:nvSpPr>
              <xdr:spPr>
                <a:xfrm>
                  <a:off x="655320" y="0"/>
                  <a:ext cx="457200" cy="1371600"/>
                </a:xfrm>
                <a:prstGeom prst="rect">
                  <a:avLst/>
                </a:prstGeom>
                <a:gradFill>
                  <a:gsLst>
                    <a:gs pos="0">
                      <a:schemeClr val="bg1">
                        <a:lumMod val="95000"/>
                      </a:schemeClr>
                    </a:gs>
                    <a:gs pos="44000">
                      <a:schemeClr val="bg1">
                        <a:lumMod val="95000"/>
                      </a:schemeClr>
                    </a:gs>
                    <a:gs pos="45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2385" name="Straight Connector 2384">
                  <a:extLst>
                    <a:ext uri="{FF2B5EF4-FFF2-40B4-BE49-F238E27FC236}">
                      <a16:creationId xmlns:a16="http://schemas.microsoft.com/office/drawing/2014/main" xmlns="" id="{4F4EC897-6D59-4A95-8AE7-FB065178B3D5}"/>
                    </a:ext>
                  </a:extLst>
                </xdr:cNvPr>
                <xdr:cNvCxnSpPr/>
              </xdr:nvCxnSpPr>
              <xdr:spPr>
                <a:xfrm rot="21000000" flipH="1" flipV="1">
                  <a:off x="457297" y="501127"/>
                  <a:ext cx="185208" cy="129741"/>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380" name="Thought Bubble: Cloud 2379">
              <a:extLst>
                <a:ext uri="{FF2B5EF4-FFF2-40B4-BE49-F238E27FC236}">
                  <a16:creationId xmlns:a16="http://schemas.microsoft.com/office/drawing/2014/main" xmlns="" id="{CDD62DE2-7A18-41A7-ABD1-1FA69575F15B}"/>
                </a:ext>
              </a:extLst>
            </xdr:cNvPr>
            <xdr:cNvSpPr/>
          </xdr:nvSpPr>
          <xdr:spPr>
            <a:xfrm flipH="1">
              <a:off x="13365162" y="104788106"/>
              <a:ext cx="1171576"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269" name="Group 2268">
            <a:extLst>
              <a:ext uri="{FF2B5EF4-FFF2-40B4-BE49-F238E27FC236}">
                <a16:creationId xmlns:a16="http://schemas.microsoft.com/office/drawing/2014/main" xmlns="" id="{BDA24F09-175D-4770-B7C6-0E16491856D1}"/>
              </a:ext>
            </a:extLst>
          </xdr:cNvPr>
          <xdr:cNvGrpSpPr>
            <a:grpSpLocks noChangeAspect="1"/>
          </xdr:cNvGrpSpPr>
        </xdr:nvGrpSpPr>
        <xdr:grpSpPr>
          <a:xfrm>
            <a:off x="114300" y="124752992"/>
            <a:ext cx="726228" cy="1983839"/>
            <a:chOff x="13527313" y="104801201"/>
            <a:chExt cx="1171575" cy="3412321"/>
          </a:xfrm>
        </xdr:grpSpPr>
        <xdr:grpSp>
          <xdr:nvGrpSpPr>
            <xdr:cNvPr id="2329" name="Group 2328">
              <a:extLst>
                <a:ext uri="{FF2B5EF4-FFF2-40B4-BE49-F238E27FC236}">
                  <a16:creationId xmlns:a16="http://schemas.microsoft.com/office/drawing/2014/main" xmlns="" id="{0E7E3DA8-757C-489D-B4C8-F6EDA8C53AD5}"/>
                </a:ext>
              </a:extLst>
            </xdr:cNvPr>
            <xdr:cNvGrpSpPr/>
          </xdr:nvGrpSpPr>
          <xdr:grpSpPr>
            <a:xfrm>
              <a:off x="13620749" y="105470322"/>
              <a:ext cx="1053296" cy="2743200"/>
              <a:chOff x="13620749" y="105470322"/>
              <a:chExt cx="1053296" cy="2743200"/>
            </a:xfrm>
          </xdr:grpSpPr>
          <xdr:grpSp>
            <xdr:nvGrpSpPr>
              <xdr:cNvPr id="2331" name="Group 2330">
                <a:extLst>
                  <a:ext uri="{FF2B5EF4-FFF2-40B4-BE49-F238E27FC236}">
                    <a16:creationId xmlns:a16="http://schemas.microsoft.com/office/drawing/2014/main" xmlns="" id="{7A8048BC-1754-433B-B4B0-9FE4310E0E65}"/>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2336" name="Rectangle: Rounded Corners 2335">
                  <a:extLst>
                    <a:ext uri="{FF2B5EF4-FFF2-40B4-BE49-F238E27FC236}">
                      <a16:creationId xmlns:a16="http://schemas.microsoft.com/office/drawing/2014/main" xmlns="" id="{FD1781A0-F1E4-48B1-8F24-9D9788FA583E}"/>
                    </a:ext>
                  </a:extLst>
                </xdr:cNvPr>
                <xdr:cNvSpPr/>
              </xdr:nvSpPr>
              <xdr:spPr>
                <a:xfrm>
                  <a:off x="4819649"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37" name="Rectangle: Rounded Corners 2336">
                  <a:extLst>
                    <a:ext uri="{FF2B5EF4-FFF2-40B4-BE49-F238E27FC236}">
                      <a16:creationId xmlns:a16="http://schemas.microsoft.com/office/drawing/2014/main" xmlns="" id="{731A42F7-0A60-4BB5-B152-A9F906401B88}"/>
                    </a:ext>
                  </a:extLst>
                </xdr:cNvPr>
                <xdr:cNvSpPr/>
              </xdr:nvSpPr>
              <xdr:spPr>
                <a:xfrm>
                  <a:off x="6962774"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68" name="Rectangle: Rounded Corners 2367">
                  <a:extLst>
                    <a:ext uri="{FF2B5EF4-FFF2-40B4-BE49-F238E27FC236}">
                      <a16:creationId xmlns:a16="http://schemas.microsoft.com/office/drawing/2014/main" xmlns="" id="{7F58A194-9CB0-49EB-A553-731C2DA68513}"/>
                    </a:ext>
                  </a:extLst>
                </xdr:cNvPr>
                <xdr:cNvSpPr/>
              </xdr:nvSpPr>
              <xdr:spPr>
                <a:xfrm rot="16200000">
                  <a:off x="5553075" y="105336972"/>
                  <a:ext cx="1133477" cy="2581278"/>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70" name="Rectangle: Rounded Corners 2369">
                  <a:extLst>
                    <a:ext uri="{FF2B5EF4-FFF2-40B4-BE49-F238E27FC236}">
                      <a16:creationId xmlns:a16="http://schemas.microsoft.com/office/drawing/2014/main" xmlns="" id="{97D6B2E8-EAE9-46EA-88F6-ABFD178F1A17}"/>
                    </a:ext>
                  </a:extLst>
                </xdr:cNvPr>
                <xdr:cNvSpPr/>
              </xdr:nvSpPr>
              <xdr:spPr>
                <a:xfrm rot="16200000">
                  <a:off x="5557838" y="104751184"/>
                  <a:ext cx="1133477" cy="1143003"/>
                </a:xfrm>
                <a:prstGeom prst="roundRect">
                  <a:avLst>
                    <a:gd name="adj" fmla="val 47917"/>
                  </a:avLst>
                </a:prstGeom>
                <a:solidFill>
                  <a:srgbClr val="0070C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71" name="Rectangle: Rounded Corners 2370">
                  <a:extLst>
                    <a:ext uri="{FF2B5EF4-FFF2-40B4-BE49-F238E27FC236}">
                      <a16:creationId xmlns:a16="http://schemas.microsoft.com/office/drawing/2014/main" xmlns="" id="{94537274-0DBD-44C4-A03E-EF551C5FB96A}"/>
                    </a:ext>
                  </a:extLst>
                </xdr:cNvPr>
                <xdr:cNvSpPr/>
              </xdr:nvSpPr>
              <xdr:spPr>
                <a:xfrm rot="16200000">
                  <a:off x="5210177" y="107203872"/>
                  <a:ext cx="1828799" cy="1143003"/>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77" name="Rectangle: Rounded Corners 2376">
                  <a:extLst>
                    <a:ext uri="{FF2B5EF4-FFF2-40B4-BE49-F238E27FC236}">
                      <a16:creationId xmlns:a16="http://schemas.microsoft.com/office/drawing/2014/main" xmlns="" id="{68BFF5F3-FFFD-4DB1-A2EB-855EC8EC789C}"/>
                    </a:ext>
                  </a:extLst>
                </xdr:cNvPr>
                <xdr:cNvSpPr/>
              </xdr:nvSpPr>
              <xdr:spPr>
                <a:xfrm>
                  <a:off x="541972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78" name="Rectangle: Rounded Corners 2377">
                  <a:extLst>
                    <a:ext uri="{FF2B5EF4-FFF2-40B4-BE49-F238E27FC236}">
                      <a16:creationId xmlns:a16="http://schemas.microsoft.com/office/drawing/2014/main" xmlns="" id="{69B2B609-CFDE-408F-8A1D-718C65A18A2D}"/>
                    </a:ext>
                  </a:extLst>
                </xdr:cNvPr>
                <xdr:cNvSpPr/>
              </xdr:nvSpPr>
              <xdr:spPr>
                <a:xfrm>
                  <a:off x="620077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332" name="Group 2331">
                <a:extLst>
                  <a:ext uri="{FF2B5EF4-FFF2-40B4-BE49-F238E27FC236}">
                    <a16:creationId xmlns:a16="http://schemas.microsoft.com/office/drawing/2014/main" xmlns="" id="{94CE880E-0B31-42BB-9590-AFC225BA8314}"/>
                  </a:ext>
                </a:extLst>
              </xdr:cNvPr>
              <xdr:cNvGrpSpPr/>
            </xdr:nvGrpSpPr>
            <xdr:grpSpPr>
              <a:xfrm>
                <a:off x="13679805" y="106093372"/>
                <a:ext cx="953589" cy="1109382"/>
                <a:chOff x="0" y="0"/>
                <a:chExt cx="1112520" cy="1371600"/>
              </a:xfrm>
            </xdr:grpSpPr>
            <xdr:sp macro="" textlink="">
              <xdr:nvSpPr>
                <xdr:cNvPr id="2333" name="Rectangle 2332">
                  <a:extLst>
                    <a:ext uri="{FF2B5EF4-FFF2-40B4-BE49-F238E27FC236}">
                      <a16:creationId xmlns:a16="http://schemas.microsoft.com/office/drawing/2014/main" xmlns="" id="{693A4F4E-09A4-4B5C-BA94-D6B19BF349EB}"/>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2334" name="Rectangle 2333">
                  <a:extLst>
                    <a:ext uri="{FF2B5EF4-FFF2-40B4-BE49-F238E27FC236}">
                      <a16:creationId xmlns:a16="http://schemas.microsoft.com/office/drawing/2014/main" xmlns="" id="{473BCCF7-BB64-46D6-87DA-ACD642BF90D5}"/>
                    </a:ext>
                  </a:extLst>
                </xdr:cNvPr>
                <xdr:cNvSpPr/>
              </xdr:nvSpPr>
              <xdr:spPr>
                <a:xfrm>
                  <a:off x="655320" y="0"/>
                  <a:ext cx="457200" cy="1371600"/>
                </a:xfrm>
                <a:prstGeom prst="rect">
                  <a:avLst/>
                </a:prstGeom>
                <a:gradFill>
                  <a:gsLst>
                    <a:gs pos="0">
                      <a:schemeClr val="bg1">
                        <a:lumMod val="95000"/>
                      </a:schemeClr>
                    </a:gs>
                    <a:gs pos="89000">
                      <a:schemeClr val="bg1">
                        <a:lumMod val="95000"/>
                      </a:schemeClr>
                    </a:gs>
                    <a:gs pos="9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2335" name="Straight Connector 2334">
                  <a:extLst>
                    <a:ext uri="{FF2B5EF4-FFF2-40B4-BE49-F238E27FC236}">
                      <a16:creationId xmlns:a16="http://schemas.microsoft.com/office/drawing/2014/main" xmlns="" id="{1CCBBBAF-3419-4627-A292-D997BCB4D3A1}"/>
                    </a:ext>
                  </a:extLst>
                </xdr:cNvPr>
                <xdr:cNvCxnSpPr/>
              </xdr:nvCxnSpPr>
              <xdr:spPr>
                <a:xfrm rot="900000" flipH="1" flipV="1">
                  <a:off x="433060" y="1005572"/>
                  <a:ext cx="240771" cy="194458"/>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330" name="Thought Bubble: Cloud 2329">
              <a:extLst>
                <a:ext uri="{FF2B5EF4-FFF2-40B4-BE49-F238E27FC236}">
                  <a16:creationId xmlns:a16="http://schemas.microsoft.com/office/drawing/2014/main" xmlns="" id="{388DC82F-778D-4D49-9F5A-43BB4F572340}"/>
                </a:ext>
              </a:extLst>
            </xdr:cNvPr>
            <xdr:cNvSpPr/>
          </xdr:nvSpPr>
          <xdr:spPr>
            <a:xfrm flipH="1">
              <a:off x="13527313" y="104801201"/>
              <a:ext cx="1171575" cy="514351"/>
            </a:xfrm>
            <a:prstGeom prst="cloudCallout">
              <a:avLst>
                <a:gd name="adj1" fmla="val 6288"/>
                <a:gd name="adj2" fmla="val 117402"/>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270" name="Group 2269">
            <a:extLst>
              <a:ext uri="{FF2B5EF4-FFF2-40B4-BE49-F238E27FC236}">
                <a16:creationId xmlns:a16="http://schemas.microsoft.com/office/drawing/2014/main" xmlns="" id="{B0073C62-187A-4FD9-BE93-664979ADABA3}"/>
              </a:ext>
            </a:extLst>
          </xdr:cNvPr>
          <xdr:cNvGrpSpPr>
            <a:grpSpLocks noChangeAspect="1"/>
          </xdr:cNvGrpSpPr>
        </xdr:nvGrpSpPr>
        <xdr:grpSpPr>
          <a:xfrm>
            <a:off x="1056792" y="124745419"/>
            <a:ext cx="774162" cy="1991452"/>
            <a:chOff x="13425142" y="104788106"/>
            <a:chExt cx="1248903" cy="3425416"/>
          </a:xfrm>
        </xdr:grpSpPr>
        <xdr:grpSp>
          <xdr:nvGrpSpPr>
            <xdr:cNvPr id="2315" name="Group 2314">
              <a:extLst>
                <a:ext uri="{FF2B5EF4-FFF2-40B4-BE49-F238E27FC236}">
                  <a16:creationId xmlns:a16="http://schemas.microsoft.com/office/drawing/2014/main" xmlns="" id="{95EAE84C-5032-4608-B85B-72CBB2ACE2F5}"/>
                </a:ext>
              </a:extLst>
            </xdr:cNvPr>
            <xdr:cNvGrpSpPr/>
          </xdr:nvGrpSpPr>
          <xdr:grpSpPr>
            <a:xfrm>
              <a:off x="13620749" y="105470322"/>
              <a:ext cx="1053296" cy="2743200"/>
              <a:chOff x="13620749" y="105470322"/>
              <a:chExt cx="1053296" cy="2743200"/>
            </a:xfrm>
          </xdr:grpSpPr>
          <xdr:grpSp>
            <xdr:nvGrpSpPr>
              <xdr:cNvPr id="2317" name="Group 2316">
                <a:extLst>
                  <a:ext uri="{FF2B5EF4-FFF2-40B4-BE49-F238E27FC236}">
                    <a16:creationId xmlns:a16="http://schemas.microsoft.com/office/drawing/2014/main" xmlns="" id="{AAB8AF18-E61B-42EB-B537-B5F416EB7852}"/>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2322" name="Rectangle: Rounded Corners 2321">
                  <a:extLst>
                    <a:ext uri="{FF2B5EF4-FFF2-40B4-BE49-F238E27FC236}">
                      <a16:creationId xmlns:a16="http://schemas.microsoft.com/office/drawing/2014/main" xmlns="" id="{81258DD6-4107-44DD-A3EF-0250C828593B}"/>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23" name="Rectangle: Rounded Corners 2322">
                  <a:extLst>
                    <a:ext uri="{FF2B5EF4-FFF2-40B4-BE49-F238E27FC236}">
                      <a16:creationId xmlns:a16="http://schemas.microsoft.com/office/drawing/2014/main" xmlns="" id="{703CB122-1BA3-4B07-B064-AFCEF2AA31CC}"/>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24" name="Rectangle: Rounded Corners 2323">
                  <a:extLst>
                    <a:ext uri="{FF2B5EF4-FFF2-40B4-BE49-F238E27FC236}">
                      <a16:creationId xmlns:a16="http://schemas.microsoft.com/office/drawing/2014/main" xmlns="" id="{0D4B2A34-3AE9-40A5-AE66-397518A137EB}"/>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25" name="Rectangle: Rounded Corners 2324">
                  <a:extLst>
                    <a:ext uri="{FF2B5EF4-FFF2-40B4-BE49-F238E27FC236}">
                      <a16:creationId xmlns:a16="http://schemas.microsoft.com/office/drawing/2014/main" xmlns="" id="{019DD22A-1B48-4030-939E-B9CEDDB88C45}"/>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26" name="Rectangle: Rounded Corners 2325">
                  <a:extLst>
                    <a:ext uri="{FF2B5EF4-FFF2-40B4-BE49-F238E27FC236}">
                      <a16:creationId xmlns:a16="http://schemas.microsoft.com/office/drawing/2014/main" xmlns="" id="{55E35329-E03B-4B8D-BAA3-9F27094038BD}"/>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27" name="Rectangle: Rounded Corners 2326">
                  <a:extLst>
                    <a:ext uri="{FF2B5EF4-FFF2-40B4-BE49-F238E27FC236}">
                      <a16:creationId xmlns:a16="http://schemas.microsoft.com/office/drawing/2014/main" xmlns="" id="{18AB0A76-C007-41FC-A652-584435C9C682}"/>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28" name="Rectangle: Rounded Corners 2327">
                  <a:extLst>
                    <a:ext uri="{FF2B5EF4-FFF2-40B4-BE49-F238E27FC236}">
                      <a16:creationId xmlns:a16="http://schemas.microsoft.com/office/drawing/2014/main" xmlns="" id="{398DCF95-2BC1-4534-B936-230192E470DF}"/>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318" name="Group 2317">
                <a:extLst>
                  <a:ext uri="{FF2B5EF4-FFF2-40B4-BE49-F238E27FC236}">
                    <a16:creationId xmlns:a16="http://schemas.microsoft.com/office/drawing/2014/main" xmlns="" id="{8D98DE75-00C5-43D0-9328-FC900A8816EB}"/>
                  </a:ext>
                </a:extLst>
              </xdr:cNvPr>
              <xdr:cNvGrpSpPr/>
            </xdr:nvGrpSpPr>
            <xdr:grpSpPr>
              <a:xfrm>
                <a:off x="13679805" y="106093372"/>
                <a:ext cx="953589" cy="1109382"/>
                <a:chOff x="0" y="0"/>
                <a:chExt cx="1112520" cy="1371600"/>
              </a:xfrm>
            </xdr:grpSpPr>
            <xdr:sp macro="" textlink="">
              <xdr:nvSpPr>
                <xdr:cNvPr id="2319" name="Rectangle 2318">
                  <a:extLst>
                    <a:ext uri="{FF2B5EF4-FFF2-40B4-BE49-F238E27FC236}">
                      <a16:creationId xmlns:a16="http://schemas.microsoft.com/office/drawing/2014/main" xmlns="" id="{AA364CFE-E318-4578-9D55-F62B41FA5EB1}"/>
                    </a:ext>
                  </a:extLst>
                </xdr:cNvPr>
                <xdr:cNvSpPr/>
              </xdr:nvSpPr>
              <xdr:spPr>
                <a:xfrm>
                  <a:off x="0" y="0"/>
                  <a:ext cx="457200" cy="1371600"/>
                </a:xfrm>
                <a:prstGeom prst="rect">
                  <a:avLst/>
                </a:prstGeom>
                <a:gradFill>
                  <a:gsLst>
                    <a:gs pos="0">
                      <a:schemeClr val="bg1">
                        <a:lumMod val="95000"/>
                      </a:schemeClr>
                    </a:gs>
                    <a:gs pos="59000">
                      <a:schemeClr val="bg1">
                        <a:lumMod val="95000"/>
                      </a:schemeClr>
                    </a:gs>
                    <a:gs pos="6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2320" name="Rectangle 2319">
                  <a:extLst>
                    <a:ext uri="{FF2B5EF4-FFF2-40B4-BE49-F238E27FC236}">
                      <a16:creationId xmlns:a16="http://schemas.microsoft.com/office/drawing/2014/main" xmlns="" id="{5E47E356-F8CC-4C42-8AA0-27148B5B6983}"/>
                    </a:ext>
                  </a:extLst>
                </xdr:cNvPr>
                <xdr:cNvSpPr/>
              </xdr:nvSpPr>
              <xdr:spPr>
                <a:xfrm>
                  <a:off x="655320"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2321" name="Straight Connector 2320">
                  <a:extLst>
                    <a:ext uri="{FF2B5EF4-FFF2-40B4-BE49-F238E27FC236}">
                      <a16:creationId xmlns:a16="http://schemas.microsoft.com/office/drawing/2014/main" xmlns="" id="{9182BD0D-7E90-4792-8A57-12629D254F62}"/>
                    </a:ext>
                  </a:extLst>
                </xdr:cNvPr>
                <xdr:cNvCxnSpPr/>
              </xdr:nvCxnSpPr>
              <xdr:spPr>
                <a:xfrm flipH="1" flipV="1">
                  <a:off x="457200" y="838924"/>
                  <a:ext cx="198121" cy="129741"/>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316" name="Thought Bubble: Cloud 2315">
              <a:extLst>
                <a:ext uri="{FF2B5EF4-FFF2-40B4-BE49-F238E27FC236}">
                  <a16:creationId xmlns:a16="http://schemas.microsoft.com/office/drawing/2014/main" xmlns="" id="{E64FE520-AEF0-45C5-89EB-6DB178CBF99C}"/>
                </a:ext>
              </a:extLst>
            </xdr:cNvPr>
            <xdr:cNvSpPr/>
          </xdr:nvSpPr>
          <xdr:spPr>
            <a:xfrm flipH="1">
              <a:off x="13425142" y="104788106"/>
              <a:ext cx="1171578" cy="514351"/>
            </a:xfrm>
            <a:prstGeom prst="cloudCallout">
              <a:avLst>
                <a:gd name="adj1" fmla="val -3155"/>
                <a:gd name="adj2" fmla="val 112306"/>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271" name="Group 2270">
            <a:extLst>
              <a:ext uri="{FF2B5EF4-FFF2-40B4-BE49-F238E27FC236}">
                <a16:creationId xmlns:a16="http://schemas.microsoft.com/office/drawing/2014/main" xmlns="" id="{252953EC-D833-4D93-90AC-E3504D4ACC71}"/>
              </a:ext>
            </a:extLst>
          </xdr:cNvPr>
          <xdr:cNvGrpSpPr>
            <a:grpSpLocks noChangeAspect="1"/>
          </xdr:cNvGrpSpPr>
        </xdr:nvGrpSpPr>
        <xdr:grpSpPr>
          <a:xfrm>
            <a:off x="4356118" y="124752993"/>
            <a:ext cx="789202" cy="1982459"/>
            <a:chOff x="14944724" y="104774999"/>
            <a:chExt cx="1273165" cy="3409948"/>
          </a:xfrm>
        </xdr:grpSpPr>
        <xdr:grpSp>
          <xdr:nvGrpSpPr>
            <xdr:cNvPr id="2272" name="Group 2271">
              <a:extLst>
                <a:ext uri="{FF2B5EF4-FFF2-40B4-BE49-F238E27FC236}">
                  <a16:creationId xmlns:a16="http://schemas.microsoft.com/office/drawing/2014/main" xmlns="" id="{D38967DE-ABD8-401A-9752-E78B3639980D}"/>
                </a:ext>
              </a:extLst>
            </xdr:cNvPr>
            <xdr:cNvGrpSpPr/>
          </xdr:nvGrpSpPr>
          <xdr:grpSpPr>
            <a:xfrm>
              <a:off x="14944724" y="105441747"/>
              <a:ext cx="1053296" cy="2743200"/>
              <a:chOff x="14944724" y="105441747"/>
              <a:chExt cx="1053296" cy="2743200"/>
            </a:xfrm>
          </xdr:grpSpPr>
          <xdr:grpSp>
            <xdr:nvGrpSpPr>
              <xdr:cNvPr id="2303" name="Group 2302">
                <a:extLst>
                  <a:ext uri="{FF2B5EF4-FFF2-40B4-BE49-F238E27FC236}">
                    <a16:creationId xmlns:a16="http://schemas.microsoft.com/office/drawing/2014/main" xmlns="" id="{1F4572B5-4411-4B34-9C7D-21C8FF756A2A}"/>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2308" name="Rectangle: Rounded Corners 2307">
                  <a:extLst>
                    <a:ext uri="{FF2B5EF4-FFF2-40B4-BE49-F238E27FC236}">
                      <a16:creationId xmlns:a16="http://schemas.microsoft.com/office/drawing/2014/main" xmlns="" id="{C40C1CED-F524-403E-AACD-CC3F4D0ADDD4}"/>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09" name="Rectangle: Rounded Corners 2308">
                  <a:extLst>
                    <a:ext uri="{FF2B5EF4-FFF2-40B4-BE49-F238E27FC236}">
                      <a16:creationId xmlns:a16="http://schemas.microsoft.com/office/drawing/2014/main" xmlns="" id="{6AC93ED0-A7D0-4FFC-990A-0EFFBDEE743E}"/>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10" name="Rectangle: Rounded Corners 2309">
                  <a:extLst>
                    <a:ext uri="{FF2B5EF4-FFF2-40B4-BE49-F238E27FC236}">
                      <a16:creationId xmlns:a16="http://schemas.microsoft.com/office/drawing/2014/main" xmlns="" id="{E44B15FA-EAF5-47F5-855E-A803B9D9FB83}"/>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11" name="Rectangle: Rounded Corners 2310">
                  <a:extLst>
                    <a:ext uri="{FF2B5EF4-FFF2-40B4-BE49-F238E27FC236}">
                      <a16:creationId xmlns:a16="http://schemas.microsoft.com/office/drawing/2014/main" xmlns="" id="{894A474E-70AB-4120-A170-2BECD1146062}"/>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12" name="Rectangle: Rounded Corners 2311">
                  <a:extLst>
                    <a:ext uri="{FF2B5EF4-FFF2-40B4-BE49-F238E27FC236}">
                      <a16:creationId xmlns:a16="http://schemas.microsoft.com/office/drawing/2014/main" xmlns="" id="{C73975C5-6BA1-417C-BF75-C7FB18394BB2}"/>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13" name="Rectangle: Rounded Corners 2312">
                  <a:extLst>
                    <a:ext uri="{FF2B5EF4-FFF2-40B4-BE49-F238E27FC236}">
                      <a16:creationId xmlns:a16="http://schemas.microsoft.com/office/drawing/2014/main" xmlns="" id="{B708D484-A5B2-456C-9D84-599DD20AFE5A}"/>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14" name="Rectangle: Rounded Corners 2313">
                  <a:extLst>
                    <a:ext uri="{FF2B5EF4-FFF2-40B4-BE49-F238E27FC236}">
                      <a16:creationId xmlns:a16="http://schemas.microsoft.com/office/drawing/2014/main" xmlns="" id="{A543BB7A-CF9C-4668-A36B-3FD3003BB53E}"/>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304" name="Group 2303">
                <a:extLst>
                  <a:ext uri="{FF2B5EF4-FFF2-40B4-BE49-F238E27FC236}">
                    <a16:creationId xmlns:a16="http://schemas.microsoft.com/office/drawing/2014/main" xmlns="" id="{13B07068-DE16-4D51-AD2B-86FB9E5BF34F}"/>
                  </a:ext>
                </a:extLst>
              </xdr:cNvPr>
              <xdr:cNvGrpSpPr/>
            </xdr:nvGrpSpPr>
            <xdr:grpSpPr>
              <a:xfrm>
                <a:off x="15001875" y="106064797"/>
                <a:ext cx="953589" cy="1109382"/>
                <a:chOff x="-11112" y="0"/>
                <a:chExt cx="1112519" cy="1371600"/>
              </a:xfrm>
            </xdr:grpSpPr>
            <xdr:sp macro="" textlink="">
              <xdr:nvSpPr>
                <xdr:cNvPr id="2305" name="Rectangle 2304">
                  <a:extLst>
                    <a:ext uri="{FF2B5EF4-FFF2-40B4-BE49-F238E27FC236}">
                      <a16:creationId xmlns:a16="http://schemas.microsoft.com/office/drawing/2014/main" xmlns="" id="{F9521FFA-CB73-49E9-A0E3-79826A615DCC}"/>
                    </a:ext>
                  </a:extLst>
                </xdr:cNvPr>
                <xdr:cNvSpPr/>
              </xdr:nvSpPr>
              <xdr:spPr>
                <a:xfrm>
                  <a:off x="-11112"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2306" name="Rectangle 2305">
                  <a:extLst>
                    <a:ext uri="{FF2B5EF4-FFF2-40B4-BE49-F238E27FC236}">
                      <a16:creationId xmlns:a16="http://schemas.microsoft.com/office/drawing/2014/main" xmlns="" id="{2CBE0425-1B84-4BC1-8BE4-A242E95452ED}"/>
                    </a:ext>
                  </a:extLst>
                </xdr:cNvPr>
                <xdr:cNvSpPr/>
              </xdr:nvSpPr>
              <xdr:spPr>
                <a:xfrm>
                  <a:off x="644207" y="0"/>
                  <a:ext cx="457200" cy="1371600"/>
                </a:xfrm>
                <a:prstGeom prst="rect">
                  <a:avLst/>
                </a:prstGeom>
                <a:gradFill>
                  <a:gsLst>
                    <a:gs pos="0">
                      <a:schemeClr val="bg1">
                        <a:lumMod val="95000"/>
                      </a:schemeClr>
                    </a:gs>
                    <a:gs pos="59000">
                      <a:schemeClr val="bg1">
                        <a:lumMod val="95000"/>
                      </a:schemeClr>
                    </a:gs>
                    <a:gs pos="6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2307" name="Straight Connector 2306">
                  <a:extLst>
                    <a:ext uri="{FF2B5EF4-FFF2-40B4-BE49-F238E27FC236}">
                      <a16:creationId xmlns:a16="http://schemas.microsoft.com/office/drawing/2014/main" xmlns="" id="{AA022629-D00F-4A04-91C4-658A60AEFC34}"/>
                    </a:ext>
                  </a:extLst>
                </xdr:cNvPr>
                <xdr:cNvCxnSpPr/>
              </xdr:nvCxnSpPr>
              <xdr:spPr>
                <a:xfrm flipV="1">
                  <a:off x="446087" y="837497"/>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302" name="Thought Bubble: Cloud 2301">
              <a:extLst>
                <a:ext uri="{FF2B5EF4-FFF2-40B4-BE49-F238E27FC236}">
                  <a16:creationId xmlns:a16="http://schemas.microsoft.com/office/drawing/2014/main" xmlns="" id="{C12EA9C6-6F8A-4AEB-B88C-35CA7582A55B}"/>
                </a:ext>
              </a:extLst>
            </xdr:cNvPr>
            <xdr:cNvSpPr/>
          </xdr:nvSpPr>
          <xdr:spPr>
            <a:xfrm>
              <a:off x="15046314"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clientData/>
  </xdr:twoCellAnchor>
  <xdr:twoCellAnchor>
    <xdr:from>
      <xdr:col>0</xdr:col>
      <xdr:colOff>0</xdr:colOff>
      <xdr:row>507</xdr:row>
      <xdr:rowOff>22860</xdr:rowOff>
    </xdr:from>
    <xdr:to>
      <xdr:col>13</xdr:col>
      <xdr:colOff>99060</xdr:colOff>
      <xdr:row>553</xdr:row>
      <xdr:rowOff>0</xdr:rowOff>
    </xdr:to>
    <xdr:grpSp>
      <xdr:nvGrpSpPr>
        <xdr:cNvPr id="2279" name="Group 2278">
          <a:extLst>
            <a:ext uri="{FF2B5EF4-FFF2-40B4-BE49-F238E27FC236}">
              <a16:creationId xmlns:a16="http://schemas.microsoft.com/office/drawing/2014/main" xmlns="" id="{0D9E03E8-AFB9-4DEF-B2A8-BACAFD983581}"/>
            </a:ext>
          </a:extLst>
        </xdr:cNvPr>
        <xdr:cNvGrpSpPr/>
      </xdr:nvGrpSpPr>
      <xdr:grpSpPr>
        <a:xfrm>
          <a:off x="0" y="99921060"/>
          <a:ext cx="6042660" cy="7882890"/>
          <a:chOff x="15455900" y="60706000"/>
          <a:chExt cx="6375400" cy="7823200"/>
        </a:xfrm>
      </xdr:grpSpPr>
      <xdr:sp macro="" textlink="">
        <xdr:nvSpPr>
          <xdr:cNvPr id="2280" name="Rectangle 2279">
            <a:extLst>
              <a:ext uri="{FF2B5EF4-FFF2-40B4-BE49-F238E27FC236}">
                <a16:creationId xmlns:a16="http://schemas.microsoft.com/office/drawing/2014/main" xmlns="" id="{371B7AB8-87DC-4846-9DC0-A0E4635E67E6}"/>
              </a:ext>
            </a:extLst>
          </xdr:cNvPr>
          <xdr:cNvSpPr/>
        </xdr:nvSpPr>
        <xdr:spPr>
          <a:xfrm>
            <a:off x="20421600" y="60706000"/>
            <a:ext cx="1409700"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81" name="Rectangle 2280">
            <a:extLst>
              <a:ext uri="{FF2B5EF4-FFF2-40B4-BE49-F238E27FC236}">
                <a16:creationId xmlns:a16="http://schemas.microsoft.com/office/drawing/2014/main" xmlns="" id="{51D66EB2-4F55-454B-95EA-C137D3E1779C}"/>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2282" name="Group 2281">
            <a:extLst>
              <a:ext uri="{FF2B5EF4-FFF2-40B4-BE49-F238E27FC236}">
                <a16:creationId xmlns:a16="http://schemas.microsoft.com/office/drawing/2014/main" xmlns="" id="{E4164FEA-F029-4B3F-8B1F-AA0F89991015}"/>
              </a:ext>
            </a:extLst>
          </xdr:cNvPr>
          <xdr:cNvGrpSpPr/>
        </xdr:nvGrpSpPr>
        <xdr:grpSpPr>
          <a:xfrm>
            <a:off x="16306800" y="60706000"/>
            <a:ext cx="2296879" cy="7823200"/>
            <a:chOff x="3796580" y="60718700"/>
            <a:chExt cx="2296879" cy="7823200"/>
          </a:xfrm>
        </xdr:grpSpPr>
        <xdr:sp macro="" textlink="">
          <xdr:nvSpPr>
            <xdr:cNvPr id="2289" name="Freeform: Shape 2288">
              <a:extLst>
                <a:ext uri="{FF2B5EF4-FFF2-40B4-BE49-F238E27FC236}">
                  <a16:creationId xmlns:a16="http://schemas.microsoft.com/office/drawing/2014/main" xmlns="" id="{7042C26B-EAE9-46A6-85DE-E9861B7D2E1C}"/>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90" name="Freeform: Shape 2289">
              <a:extLst>
                <a:ext uri="{FF2B5EF4-FFF2-40B4-BE49-F238E27FC236}">
                  <a16:creationId xmlns:a16="http://schemas.microsoft.com/office/drawing/2014/main" xmlns="" id="{6EC8A23E-33FD-4ED0-8E77-60056C30B8F9}"/>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91" name="Freeform: Shape 2290">
              <a:extLst>
                <a:ext uri="{FF2B5EF4-FFF2-40B4-BE49-F238E27FC236}">
                  <a16:creationId xmlns:a16="http://schemas.microsoft.com/office/drawing/2014/main" xmlns="" id="{EDA347E1-0257-4FBF-BF9E-68D6EBBE43EE}"/>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92" name="Freeform: Shape 2291">
              <a:extLst>
                <a:ext uri="{FF2B5EF4-FFF2-40B4-BE49-F238E27FC236}">
                  <a16:creationId xmlns:a16="http://schemas.microsoft.com/office/drawing/2014/main" xmlns="" id="{6CBF09DB-A3C1-496F-8D7A-4A4A0D1837EE}"/>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93" name="Freeform: Shape 2292">
              <a:extLst>
                <a:ext uri="{FF2B5EF4-FFF2-40B4-BE49-F238E27FC236}">
                  <a16:creationId xmlns:a16="http://schemas.microsoft.com/office/drawing/2014/main" xmlns="" id="{3A6B97C7-C398-4C2C-97E7-1AF44B69C1A3}"/>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2283" name="Group 2282">
            <a:extLst>
              <a:ext uri="{FF2B5EF4-FFF2-40B4-BE49-F238E27FC236}">
                <a16:creationId xmlns:a16="http://schemas.microsoft.com/office/drawing/2014/main" xmlns="" id="{01612B13-FB7A-407F-A775-44ED6BF82F5D}"/>
              </a:ext>
            </a:extLst>
          </xdr:cNvPr>
          <xdr:cNvGrpSpPr/>
        </xdr:nvGrpSpPr>
        <xdr:grpSpPr>
          <a:xfrm>
            <a:off x="18742660" y="60706000"/>
            <a:ext cx="2256239" cy="7823200"/>
            <a:chOff x="7845340" y="60718700"/>
            <a:chExt cx="2256239" cy="7823200"/>
          </a:xfrm>
        </xdr:grpSpPr>
        <xdr:sp macro="" textlink="">
          <xdr:nvSpPr>
            <xdr:cNvPr id="2284" name="Freeform: Shape 2283">
              <a:extLst>
                <a:ext uri="{FF2B5EF4-FFF2-40B4-BE49-F238E27FC236}">
                  <a16:creationId xmlns:a16="http://schemas.microsoft.com/office/drawing/2014/main" xmlns="" id="{1E6B8776-CBAF-413E-9FA6-5D1269AC6D34}"/>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85" name="Freeform: Shape 2284">
              <a:extLst>
                <a:ext uri="{FF2B5EF4-FFF2-40B4-BE49-F238E27FC236}">
                  <a16:creationId xmlns:a16="http://schemas.microsoft.com/office/drawing/2014/main" xmlns="" id="{B95E8EA1-393E-4E2D-8321-15D356FFA7EB}"/>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86" name="Freeform: Shape 2285">
              <a:extLst>
                <a:ext uri="{FF2B5EF4-FFF2-40B4-BE49-F238E27FC236}">
                  <a16:creationId xmlns:a16="http://schemas.microsoft.com/office/drawing/2014/main" xmlns="" id="{249983E0-8B18-4946-9CA6-79E554E487AC}"/>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87" name="Freeform: Shape 2286">
              <a:extLst>
                <a:ext uri="{FF2B5EF4-FFF2-40B4-BE49-F238E27FC236}">
                  <a16:creationId xmlns:a16="http://schemas.microsoft.com/office/drawing/2014/main" xmlns="" id="{FCA7769D-C871-42E8-90DC-300EF861F34F}"/>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88" name="Freeform: Shape 2287">
              <a:extLst>
                <a:ext uri="{FF2B5EF4-FFF2-40B4-BE49-F238E27FC236}">
                  <a16:creationId xmlns:a16="http://schemas.microsoft.com/office/drawing/2014/main" xmlns="" id="{0F1A47F2-0205-4B1D-B24C-F619337C4798}"/>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11</xdr:col>
      <xdr:colOff>176116</xdr:colOff>
      <xdr:row>201</xdr:row>
      <xdr:rowOff>0</xdr:rowOff>
    </xdr:from>
    <xdr:to>
      <xdr:col>13</xdr:col>
      <xdr:colOff>106680</xdr:colOff>
      <xdr:row>235</xdr:row>
      <xdr:rowOff>0</xdr:rowOff>
    </xdr:to>
    <xdr:sp macro="" textlink="">
      <xdr:nvSpPr>
        <xdr:cNvPr id="978" name="Freeform: Shape 977">
          <a:extLst>
            <a:ext uri="{FF2B5EF4-FFF2-40B4-BE49-F238E27FC236}">
              <a16:creationId xmlns:a16="http://schemas.microsoft.com/office/drawing/2014/main" xmlns="" id="{1D4613A8-3636-44DC-9E31-B29F0845735A}"/>
            </a:ext>
          </a:extLst>
        </xdr:cNvPr>
        <xdr:cNvSpPr/>
      </xdr:nvSpPr>
      <xdr:spPr>
        <a:xfrm flipH="1">
          <a:off x="5251036" y="43281600"/>
          <a:ext cx="921164" cy="749046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23183 w 1830513"/>
            <a:gd name="connsiteY37" fmla="*/ 5822482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23183 w 1830513"/>
            <a:gd name="connsiteY37" fmla="*/ 5822482 h 7823200"/>
            <a:gd name="connsiteX38" fmla="*/ 968967 w 1830513"/>
            <a:gd name="connsiteY38" fmla="*/ 5837856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738313 w 1830513"/>
            <a:gd name="connsiteY42" fmla="*/ 6172200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25113 w 1830513"/>
            <a:gd name="connsiteY40" fmla="*/ 5967797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70733 w 1830513"/>
            <a:gd name="connsiteY39" fmla="*/ 5934910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55454 w 1830513"/>
            <a:gd name="connsiteY40" fmla="*/ 6036937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55454 w 1830513"/>
            <a:gd name="connsiteY40" fmla="*/ 6036937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8562896"/>
            <a:gd name="connsiteX1" fmla="*/ 1161 w 1830513"/>
            <a:gd name="connsiteY1" fmla="*/ 0 h 8562896"/>
            <a:gd name="connsiteX2" fmla="*/ 230313 w 1830513"/>
            <a:gd name="connsiteY2" fmla="*/ 0 h 8562896"/>
            <a:gd name="connsiteX3" fmla="*/ 484313 w 1830513"/>
            <a:gd name="connsiteY3" fmla="*/ 25400 h 8562896"/>
            <a:gd name="connsiteX4" fmla="*/ 687513 w 1830513"/>
            <a:gd name="connsiteY4" fmla="*/ 114300 h 8562896"/>
            <a:gd name="connsiteX5" fmla="*/ 878565 w 1830513"/>
            <a:gd name="connsiteY5" fmla="*/ 231602 h 8562896"/>
            <a:gd name="connsiteX6" fmla="*/ 1043113 w 1830513"/>
            <a:gd name="connsiteY6" fmla="*/ 393700 h 8562896"/>
            <a:gd name="connsiteX7" fmla="*/ 1208213 w 1830513"/>
            <a:gd name="connsiteY7" fmla="*/ 673100 h 8562896"/>
            <a:gd name="connsiteX8" fmla="*/ 1297113 w 1830513"/>
            <a:gd name="connsiteY8" fmla="*/ 889000 h 8562896"/>
            <a:gd name="connsiteX9" fmla="*/ 1462213 w 1830513"/>
            <a:gd name="connsiteY9" fmla="*/ 1473200 h 8562896"/>
            <a:gd name="connsiteX10" fmla="*/ 1525713 w 1830513"/>
            <a:gd name="connsiteY10" fmla="*/ 1905000 h 8562896"/>
            <a:gd name="connsiteX11" fmla="*/ 1563813 w 1830513"/>
            <a:gd name="connsiteY11" fmla="*/ 2273300 h 8562896"/>
            <a:gd name="connsiteX12" fmla="*/ 1589213 w 1830513"/>
            <a:gd name="connsiteY12" fmla="*/ 2654300 h 8562896"/>
            <a:gd name="connsiteX13" fmla="*/ 1551113 w 1830513"/>
            <a:gd name="connsiteY13" fmla="*/ 2768600 h 8562896"/>
            <a:gd name="connsiteX14" fmla="*/ 1500313 w 1830513"/>
            <a:gd name="connsiteY14" fmla="*/ 2882900 h 8562896"/>
            <a:gd name="connsiteX15" fmla="*/ 1466079 w 1830513"/>
            <a:gd name="connsiteY15" fmla="*/ 2990811 h 8562896"/>
            <a:gd name="connsiteX16" fmla="*/ 1513013 w 1830513"/>
            <a:gd name="connsiteY16" fmla="*/ 3175000 h 8562896"/>
            <a:gd name="connsiteX17" fmla="*/ 1779713 w 1830513"/>
            <a:gd name="connsiteY17" fmla="*/ 3886200 h 8562896"/>
            <a:gd name="connsiteX18" fmla="*/ 1817813 w 1830513"/>
            <a:gd name="connsiteY18" fmla="*/ 4000500 h 8562896"/>
            <a:gd name="connsiteX19" fmla="*/ 1830513 w 1830513"/>
            <a:gd name="connsiteY19" fmla="*/ 4102100 h 8562896"/>
            <a:gd name="connsiteX20" fmla="*/ 1823888 w 1830513"/>
            <a:gd name="connsiteY20" fmla="*/ 4180455 h 8562896"/>
            <a:gd name="connsiteX21" fmla="*/ 1767013 w 1830513"/>
            <a:gd name="connsiteY21" fmla="*/ 4241800 h 8562896"/>
            <a:gd name="connsiteX22" fmla="*/ 1652713 w 1830513"/>
            <a:gd name="connsiteY22" fmla="*/ 4356100 h 8562896"/>
            <a:gd name="connsiteX23" fmla="*/ 1601913 w 1830513"/>
            <a:gd name="connsiteY23" fmla="*/ 4521200 h 8562896"/>
            <a:gd name="connsiteX24" fmla="*/ 1614613 w 1830513"/>
            <a:gd name="connsiteY24" fmla="*/ 4724400 h 8562896"/>
            <a:gd name="connsiteX25" fmla="*/ 1614613 w 1830513"/>
            <a:gd name="connsiteY25" fmla="*/ 4876800 h 8562896"/>
            <a:gd name="connsiteX26" fmla="*/ 1589213 w 1830513"/>
            <a:gd name="connsiteY26" fmla="*/ 4889500 h 8562896"/>
            <a:gd name="connsiteX27" fmla="*/ 1525713 w 1830513"/>
            <a:gd name="connsiteY27" fmla="*/ 4914900 h 8562896"/>
            <a:gd name="connsiteX28" fmla="*/ 1436813 w 1830513"/>
            <a:gd name="connsiteY28" fmla="*/ 4927600 h 8562896"/>
            <a:gd name="connsiteX29" fmla="*/ 1538413 w 1830513"/>
            <a:gd name="connsiteY29" fmla="*/ 4965700 h 8562896"/>
            <a:gd name="connsiteX30" fmla="*/ 1601913 w 1830513"/>
            <a:gd name="connsiteY30" fmla="*/ 5041900 h 8562896"/>
            <a:gd name="connsiteX31" fmla="*/ 1627313 w 1830513"/>
            <a:gd name="connsiteY31" fmla="*/ 5118100 h 8562896"/>
            <a:gd name="connsiteX32" fmla="*/ 1589213 w 1830513"/>
            <a:gd name="connsiteY32" fmla="*/ 5194300 h 8562896"/>
            <a:gd name="connsiteX33" fmla="*/ 1513013 w 1830513"/>
            <a:gd name="connsiteY33" fmla="*/ 5283200 h 8562896"/>
            <a:gd name="connsiteX34" fmla="*/ 1487613 w 1830513"/>
            <a:gd name="connsiteY34" fmla="*/ 5384800 h 8562896"/>
            <a:gd name="connsiteX35" fmla="*/ 1487613 w 1830513"/>
            <a:gd name="connsiteY35" fmla="*/ 5473700 h 8562896"/>
            <a:gd name="connsiteX36" fmla="*/ 1500313 w 1830513"/>
            <a:gd name="connsiteY36" fmla="*/ 5638800 h 8562896"/>
            <a:gd name="connsiteX37" fmla="*/ 1345217 w 1830513"/>
            <a:gd name="connsiteY37" fmla="*/ 5792537 h 8562896"/>
            <a:gd name="connsiteX38" fmla="*/ 968967 w 1830513"/>
            <a:gd name="connsiteY38" fmla="*/ 5837856 h 8562896"/>
            <a:gd name="connsiteX39" fmla="*/ 788653 w 1830513"/>
            <a:gd name="connsiteY39" fmla="*/ 5877575 h 8562896"/>
            <a:gd name="connsiteX40" fmla="*/ 655454 w 1830513"/>
            <a:gd name="connsiteY40" fmla="*/ 6036937 h 8562896"/>
            <a:gd name="connsiteX41" fmla="*/ 631533 w 1830513"/>
            <a:gd name="connsiteY41" fmla="*/ 6239577 h 8562896"/>
            <a:gd name="connsiteX42" fmla="*/ 585913 w 1830513"/>
            <a:gd name="connsiteY42" fmla="*/ 6591300 h 8562896"/>
            <a:gd name="connsiteX43" fmla="*/ 334395 w 1830513"/>
            <a:gd name="connsiteY43" fmla="*/ 8562896 h 8562896"/>
            <a:gd name="connsiteX44" fmla="*/ 1713 w 1830513"/>
            <a:gd name="connsiteY44" fmla="*/ 7823200 h 8562896"/>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668995 w 1844054"/>
            <a:gd name="connsiteY40" fmla="*/ 6036937 h 8575595"/>
            <a:gd name="connsiteX41" fmla="*/ 645074 w 1844054"/>
            <a:gd name="connsiteY41" fmla="*/ 62395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645074 w 1844054"/>
            <a:gd name="connsiteY41" fmla="*/ 62395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126570 w 1844054"/>
            <a:gd name="connsiteY42" fmla="*/ 66597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126570 w 1844054"/>
            <a:gd name="connsiteY42" fmla="*/ 66597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470689 w 1844054"/>
            <a:gd name="connsiteY40" fmla="*/ 59685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531706 w 1844054"/>
            <a:gd name="connsiteY40" fmla="*/ 59514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844054" h="8575595">
              <a:moveTo>
                <a:pt x="0" y="8575595"/>
              </a:moveTo>
              <a:cubicBezTo>
                <a:pt x="4233" y="5967862"/>
                <a:pt x="10469" y="2607733"/>
                <a:pt x="14702" y="0"/>
              </a:cubicBezTo>
              <a:lnTo>
                <a:pt x="243854" y="0"/>
              </a:lnTo>
              <a:cubicBezTo>
                <a:pt x="324379" y="4233"/>
                <a:pt x="421654" y="6350"/>
                <a:pt x="497854" y="25400"/>
              </a:cubicBezTo>
              <a:cubicBezTo>
                <a:pt x="574054" y="44450"/>
                <a:pt x="635345" y="79933"/>
                <a:pt x="701054" y="114300"/>
              </a:cubicBezTo>
              <a:cubicBezTo>
                <a:pt x="766763" y="148667"/>
                <a:pt x="832839" y="185035"/>
                <a:pt x="892106" y="231602"/>
              </a:cubicBezTo>
              <a:cubicBezTo>
                <a:pt x="951373" y="278169"/>
                <a:pt x="1001713" y="320117"/>
                <a:pt x="1056654" y="393700"/>
              </a:cubicBezTo>
              <a:cubicBezTo>
                <a:pt x="1111595" y="467283"/>
                <a:pt x="1179421" y="590550"/>
                <a:pt x="1221754" y="673100"/>
              </a:cubicBezTo>
              <a:lnTo>
                <a:pt x="1310654" y="889000"/>
              </a:lnTo>
              <a:cubicBezTo>
                <a:pt x="1340287" y="960967"/>
                <a:pt x="1437654" y="1303867"/>
                <a:pt x="1475754" y="1473200"/>
              </a:cubicBezTo>
              <a:lnTo>
                <a:pt x="1539254" y="1905000"/>
              </a:lnTo>
              <a:lnTo>
                <a:pt x="1577354" y="2273300"/>
              </a:lnTo>
              <a:lnTo>
                <a:pt x="1602754" y="2654300"/>
              </a:lnTo>
              <a:lnTo>
                <a:pt x="1564654" y="2768600"/>
              </a:lnTo>
              <a:lnTo>
                <a:pt x="1513854" y="2882900"/>
              </a:lnTo>
              <a:lnTo>
                <a:pt x="1479620" y="2990811"/>
              </a:lnTo>
              <a:lnTo>
                <a:pt x="1526554" y="3175000"/>
              </a:lnTo>
              <a:lnTo>
                <a:pt x="1793254" y="3886200"/>
              </a:lnTo>
              <a:lnTo>
                <a:pt x="1831354" y="4000500"/>
              </a:lnTo>
              <a:lnTo>
                <a:pt x="1844054" y="4102100"/>
              </a:lnTo>
              <a:lnTo>
                <a:pt x="1837429" y="4180455"/>
              </a:lnTo>
              <a:lnTo>
                <a:pt x="1780554" y="4241800"/>
              </a:lnTo>
              <a:lnTo>
                <a:pt x="1666254" y="4356100"/>
              </a:lnTo>
              <a:lnTo>
                <a:pt x="1615454" y="4521200"/>
              </a:lnTo>
              <a:lnTo>
                <a:pt x="1628154" y="4724400"/>
              </a:lnTo>
              <a:cubicBezTo>
                <a:pt x="1630271" y="4783667"/>
                <a:pt x="1632387" y="4849283"/>
                <a:pt x="1628154" y="4876800"/>
              </a:cubicBezTo>
              <a:cubicBezTo>
                <a:pt x="1623921" y="4904317"/>
                <a:pt x="1617571" y="4883150"/>
                <a:pt x="1602754" y="4889500"/>
              </a:cubicBezTo>
              <a:lnTo>
                <a:pt x="1539254" y="4914900"/>
              </a:lnTo>
              <a:lnTo>
                <a:pt x="1450354" y="4927600"/>
              </a:lnTo>
              <a:lnTo>
                <a:pt x="1551954" y="4965700"/>
              </a:lnTo>
              <a:lnTo>
                <a:pt x="1615454" y="5041900"/>
              </a:lnTo>
              <a:lnTo>
                <a:pt x="1640854" y="5118100"/>
              </a:lnTo>
              <a:lnTo>
                <a:pt x="1602754" y="5194300"/>
              </a:lnTo>
              <a:lnTo>
                <a:pt x="1526554" y="5283200"/>
              </a:lnTo>
              <a:lnTo>
                <a:pt x="1501154" y="5384800"/>
              </a:lnTo>
              <a:lnTo>
                <a:pt x="1501154" y="5473700"/>
              </a:lnTo>
              <a:lnTo>
                <a:pt x="1513854" y="5638800"/>
              </a:lnTo>
              <a:cubicBezTo>
                <a:pt x="1490121" y="5691939"/>
                <a:pt x="1447316" y="5759361"/>
                <a:pt x="1358758" y="5792537"/>
              </a:cubicBezTo>
              <a:lnTo>
                <a:pt x="982508" y="5837856"/>
              </a:lnTo>
              <a:cubicBezTo>
                <a:pt x="922403" y="5851096"/>
                <a:pt x="877328" y="5858645"/>
                <a:pt x="802194" y="5877575"/>
              </a:cubicBezTo>
              <a:cubicBezTo>
                <a:pt x="727060" y="5896505"/>
                <a:pt x="567618" y="5904402"/>
                <a:pt x="531706" y="5951437"/>
              </a:cubicBezTo>
              <a:lnTo>
                <a:pt x="309480" y="6265227"/>
              </a:lnTo>
              <a:lnTo>
                <a:pt x="233350" y="6693900"/>
              </a:lnTo>
              <a:lnTo>
                <a:pt x="164884" y="8571446"/>
              </a:lnTo>
              <a:lnTo>
                <a:pt x="0" y="8575595"/>
              </a:lnTo>
              <a:close/>
            </a:path>
          </a:pathLst>
        </a:custGeom>
        <a:solidFill>
          <a:srgbClr val="FFCCCC"/>
        </a:solidFill>
        <a:ln>
          <a:noFill/>
        </a:ln>
        <a:effectLst>
          <a:outerShdw blurRad="50800" dist="38100" dir="10800000" algn="r" rotWithShape="0">
            <a:srgbClr val="C0000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856</xdr:colOff>
      <xdr:row>201</xdr:row>
      <xdr:rowOff>0</xdr:rowOff>
    </xdr:from>
    <xdr:to>
      <xdr:col>2</xdr:col>
      <xdr:colOff>304800</xdr:colOff>
      <xdr:row>235</xdr:row>
      <xdr:rowOff>0</xdr:rowOff>
    </xdr:to>
    <xdr:sp macro="" textlink="">
      <xdr:nvSpPr>
        <xdr:cNvPr id="1170" name="Freeform: Shape 1169">
          <a:extLst>
            <a:ext uri="{FF2B5EF4-FFF2-40B4-BE49-F238E27FC236}">
              <a16:creationId xmlns:a16="http://schemas.microsoft.com/office/drawing/2014/main" xmlns="" id="{00000000-0008-0000-0000-000092040000}"/>
            </a:ext>
          </a:extLst>
        </xdr:cNvPr>
        <xdr:cNvSpPr/>
      </xdr:nvSpPr>
      <xdr:spPr>
        <a:xfrm>
          <a:off x="856" y="43281600"/>
          <a:ext cx="921164" cy="749046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23183 w 1830513"/>
            <a:gd name="connsiteY37" fmla="*/ 5822482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23183 w 1830513"/>
            <a:gd name="connsiteY37" fmla="*/ 5822482 h 7823200"/>
            <a:gd name="connsiteX38" fmla="*/ 968967 w 1830513"/>
            <a:gd name="connsiteY38" fmla="*/ 5837856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738313 w 1830513"/>
            <a:gd name="connsiteY42" fmla="*/ 6172200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789113 w 1830513"/>
            <a:gd name="connsiteY41" fmla="*/ 6159500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299454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70875 w 1830513"/>
            <a:gd name="connsiteY40" fmla="*/ 6005229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725113 w 1830513"/>
            <a:gd name="connsiteY40" fmla="*/ 5967797 h 7823200"/>
            <a:gd name="connsiteX41" fmla="*/ 682333 w 1830513"/>
            <a:gd name="connsiteY41" fmla="*/ 6129555 h 7823200"/>
            <a:gd name="connsiteX42" fmla="*/ 631533 w 1830513"/>
            <a:gd name="connsiteY42" fmla="*/ 6239577 h 7823200"/>
            <a:gd name="connsiteX43" fmla="*/ 585913 w 1830513"/>
            <a:gd name="connsiteY43" fmla="*/ 6591300 h 7823200"/>
            <a:gd name="connsiteX44" fmla="*/ 395413 w 1830513"/>
            <a:gd name="connsiteY44" fmla="*/ 7810500 h 7823200"/>
            <a:gd name="connsiteX45" fmla="*/ 1713 w 1830513"/>
            <a:gd name="connsiteY45"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847005 w 1830513"/>
            <a:gd name="connsiteY39" fmla="*/ 5957369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70733 w 1830513"/>
            <a:gd name="connsiteY39" fmla="*/ 5934910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82333 w 1830513"/>
            <a:gd name="connsiteY40" fmla="*/ 6129555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55454 w 1830513"/>
            <a:gd name="connsiteY40" fmla="*/ 6036937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345217 w 1830513"/>
            <a:gd name="connsiteY37" fmla="*/ 5792537 h 7823200"/>
            <a:gd name="connsiteX38" fmla="*/ 968967 w 1830513"/>
            <a:gd name="connsiteY38" fmla="*/ 5837856 h 7823200"/>
            <a:gd name="connsiteX39" fmla="*/ 788653 w 1830513"/>
            <a:gd name="connsiteY39" fmla="*/ 5877575 h 7823200"/>
            <a:gd name="connsiteX40" fmla="*/ 655454 w 1830513"/>
            <a:gd name="connsiteY40" fmla="*/ 6036937 h 7823200"/>
            <a:gd name="connsiteX41" fmla="*/ 631533 w 1830513"/>
            <a:gd name="connsiteY41" fmla="*/ 6239577 h 7823200"/>
            <a:gd name="connsiteX42" fmla="*/ 585913 w 1830513"/>
            <a:gd name="connsiteY42" fmla="*/ 6591300 h 7823200"/>
            <a:gd name="connsiteX43" fmla="*/ 395413 w 1830513"/>
            <a:gd name="connsiteY43" fmla="*/ 7810500 h 7823200"/>
            <a:gd name="connsiteX44" fmla="*/ 1713 w 1830513"/>
            <a:gd name="connsiteY44" fmla="*/ 7823200 h 7823200"/>
            <a:gd name="connsiteX0" fmla="*/ 1713 w 1830513"/>
            <a:gd name="connsiteY0" fmla="*/ 7823200 h 8562896"/>
            <a:gd name="connsiteX1" fmla="*/ 1161 w 1830513"/>
            <a:gd name="connsiteY1" fmla="*/ 0 h 8562896"/>
            <a:gd name="connsiteX2" fmla="*/ 230313 w 1830513"/>
            <a:gd name="connsiteY2" fmla="*/ 0 h 8562896"/>
            <a:gd name="connsiteX3" fmla="*/ 484313 w 1830513"/>
            <a:gd name="connsiteY3" fmla="*/ 25400 h 8562896"/>
            <a:gd name="connsiteX4" fmla="*/ 687513 w 1830513"/>
            <a:gd name="connsiteY4" fmla="*/ 114300 h 8562896"/>
            <a:gd name="connsiteX5" fmla="*/ 878565 w 1830513"/>
            <a:gd name="connsiteY5" fmla="*/ 231602 h 8562896"/>
            <a:gd name="connsiteX6" fmla="*/ 1043113 w 1830513"/>
            <a:gd name="connsiteY6" fmla="*/ 393700 h 8562896"/>
            <a:gd name="connsiteX7" fmla="*/ 1208213 w 1830513"/>
            <a:gd name="connsiteY7" fmla="*/ 673100 h 8562896"/>
            <a:gd name="connsiteX8" fmla="*/ 1297113 w 1830513"/>
            <a:gd name="connsiteY8" fmla="*/ 889000 h 8562896"/>
            <a:gd name="connsiteX9" fmla="*/ 1462213 w 1830513"/>
            <a:gd name="connsiteY9" fmla="*/ 1473200 h 8562896"/>
            <a:gd name="connsiteX10" fmla="*/ 1525713 w 1830513"/>
            <a:gd name="connsiteY10" fmla="*/ 1905000 h 8562896"/>
            <a:gd name="connsiteX11" fmla="*/ 1563813 w 1830513"/>
            <a:gd name="connsiteY11" fmla="*/ 2273300 h 8562896"/>
            <a:gd name="connsiteX12" fmla="*/ 1589213 w 1830513"/>
            <a:gd name="connsiteY12" fmla="*/ 2654300 h 8562896"/>
            <a:gd name="connsiteX13" fmla="*/ 1551113 w 1830513"/>
            <a:gd name="connsiteY13" fmla="*/ 2768600 h 8562896"/>
            <a:gd name="connsiteX14" fmla="*/ 1500313 w 1830513"/>
            <a:gd name="connsiteY14" fmla="*/ 2882900 h 8562896"/>
            <a:gd name="connsiteX15" fmla="*/ 1466079 w 1830513"/>
            <a:gd name="connsiteY15" fmla="*/ 2990811 h 8562896"/>
            <a:gd name="connsiteX16" fmla="*/ 1513013 w 1830513"/>
            <a:gd name="connsiteY16" fmla="*/ 3175000 h 8562896"/>
            <a:gd name="connsiteX17" fmla="*/ 1779713 w 1830513"/>
            <a:gd name="connsiteY17" fmla="*/ 3886200 h 8562896"/>
            <a:gd name="connsiteX18" fmla="*/ 1817813 w 1830513"/>
            <a:gd name="connsiteY18" fmla="*/ 4000500 h 8562896"/>
            <a:gd name="connsiteX19" fmla="*/ 1830513 w 1830513"/>
            <a:gd name="connsiteY19" fmla="*/ 4102100 h 8562896"/>
            <a:gd name="connsiteX20" fmla="*/ 1823888 w 1830513"/>
            <a:gd name="connsiteY20" fmla="*/ 4180455 h 8562896"/>
            <a:gd name="connsiteX21" fmla="*/ 1767013 w 1830513"/>
            <a:gd name="connsiteY21" fmla="*/ 4241800 h 8562896"/>
            <a:gd name="connsiteX22" fmla="*/ 1652713 w 1830513"/>
            <a:gd name="connsiteY22" fmla="*/ 4356100 h 8562896"/>
            <a:gd name="connsiteX23" fmla="*/ 1601913 w 1830513"/>
            <a:gd name="connsiteY23" fmla="*/ 4521200 h 8562896"/>
            <a:gd name="connsiteX24" fmla="*/ 1614613 w 1830513"/>
            <a:gd name="connsiteY24" fmla="*/ 4724400 h 8562896"/>
            <a:gd name="connsiteX25" fmla="*/ 1614613 w 1830513"/>
            <a:gd name="connsiteY25" fmla="*/ 4876800 h 8562896"/>
            <a:gd name="connsiteX26" fmla="*/ 1589213 w 1830513"/>
            <a:gd name="connsiteY26" fmla="*/ 4889500 h 8562896"/>
            <a:gd name="connsiteX27" fmla="*/ 1525713 w 1830513"/>
            <a:gd name="connsiteY27" fmla="*/ 4914900 h 8562896"/>
            <a:gd name="connsiteX28" fmla="*/ 1436813 w 1830513"/>
            <a:gd name="connsiteY28" fmla="*/ 4927600 h 8562896"/>
            <a:gd name="connsiteX29" fmla="*/ 1538413 w 1830513"/>
            <a:gd name="connsiteY29" fmla="*/ 4965700 h 8562896"/>
            <a:gd name="connsiteX30" fmla="*/ 1601913 w 1830513"/>
            <a:gd name="connsiteY30" fmla="*/ 5041900 h 8562896"/>
            <a:gd name="connsiteX31" fmla="*/ 1627313 w 1830513"/>
            <a:gd name="connsiteY31" fmla="*/ 5118100 h 8562896"/>
            <a:gd name="connsiteX32" fmla="*/ 1589213 w 1830513"/>
            <a:gd name="connsiteY32" fmla="*/ 5194300 h 8562896"/>
            <a:gd name="connsiteX33" fmla="*/ 1513013 w 1830513"/>
            <a:gd name="connsiteY33" fmla="*/ 5283200 h 8562896"/>
            <a:gd name="connsiteX34" fmla="*/ 1487613 w 1830513"/>
            <a:gd name="connsiteY34" fmla="*/ 5384800 h 8562896"/>
            <a:gd name="connsiteX35" fmla="*/ 1487613 w 1830513"/>
            <a:gd name="connsiteY35" fmla="*/ 5473700 h 8562896"/>
            <a:gd name="connsiteX36" fmla="*/ 1500313 w 1830513"/>
            <a:gd name="connsiteY36" fmla="*/ 5638800 h 8562896"/>
            <a:gd name="connsiteX37" fmla="*/ 1345217 w 1830513"/>
            <a:gd name="connsiteY37" fmla="*/ 5792537 h 8562896"/>
            <a:gd name="connsiteX38" fmla="*/ 968967 w 1830513"/>
            <a:gd name="connsiteY38" fmla="*/ 5837856 h 8562896"/>
            <a:gd name="connsiteX39" fmla="*/ 788653 w 1830513"/>
            <a:gd name="connsiteY39" fmla="*/ 5877575 h 8562896"/>
            <a:gd name="connsiteX40" fmla="*/ 655454 w 1830513"/>
            <a:gd name="connsiteY40" fmla="*/ 6036937 h 8562896"/>
            <a:gd name="connsiteX41" fmla="*/ 631533 w 1830513"/>
            <a:gd name="connsiteY41" fmla="*/ 6239577 h 8562896"/>
            <a:gd name="connsiteX42" fmla="*/ 585913 w 1830513"/>
            <a:gd name="connsiteY42" fmla="*/ 6591300 h 8562896"/>
            <a:gd name="connsiteX43" fmla="*/ 334395 w 1830513"/>
            <a:gd name="connsiteY43" fmla="*/ 8562896 h 8562896"/>
            <a:gd name="connsiteX44" fmla="*/ 1713 w 1830513"/>
            <a:gd name="connsiteY44" fmla="*/ 7823200 h 8562896"/>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668995 w 1844054"/>
            <a:gd name="connsiteY40" fmla="*/ 6036937 h 8575595"/>
            <a:gd name="connsiteX41" fmla="*/ 645074 w 1844054"/>
            <a:gd name="connsiteY41" fmla="*/ 62395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645074 w 1844054"/>
            <a:gd name="connsiteY41" fmla="*/ 62395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599454 w 1844054"/>
            <a:gd name="connsiteY42" fmla="*/ 65913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126570 w 1844054"/>
            <a:gd name="connsiteY42" fmla="*/ 6659700 h 8575595"/>
            <a:gd name="connsiteX43" fmla="*/ 347936 w 1844054"/>
            <a:gd name="connsiteY43" fmla="*/ 856289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126570 w 1844054"/>
            <a:gd name="connsiteY42" fmla="*/ 66597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202700 w 1844054"/>
            <a:gd name="connsiteY41" fmla="*/ 627377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394417 w 1844054"/>
            <a:gd name="connsiteY40" fmla="*/ 60027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470689 w 1844054"/>
            <a:gd name="connsiteY40" fmla="*/ 59685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 name="connsiteX0" fmla="*/ 0 w 1844054"/>
            <a:gd name="connsiteY0" fmla="*/ 8575595 h 8575595"/>
            <a:gd name="connsiteX1" fmla="*/ 14702 w 1844054"/>
            <a:gd name="connsiteY1" fmla="*/ 0 h 8575595"/>
            <a:gd name="connsiteX2" fmla="*/ 243854 w 1844054"/>
            <a:gd name="connsiteY2" fmla="*/ 0 h 8575595"/>
            <a:gd name="connsiteX3" fmla="*/ 497854 w 1844054"/>
            <a:gd name="connsiteY3" fmla="*/ 25400 h 8575595"/>
            <a:gd name="connsiteX4" fmla="*/ 701054 w 1844054"/>
            <a:gd name="connsiteY4" fmla="*/ 114300 h 8575595"/>
            <a:gd name="connsiteX5" fmla="*/ 892106 w 1844054"/>
            <a:gd name="connsiteY5" fmla="*/ 231602 h 8575595"/>
            <a:gd name="connsiteX6" fmla="*/ 1056654 w 1844054"/>
            <a:gd name="connsiteY6" fmla="*/ 393700 h 8575595"/>
            <a:gd name="connsiteX7" fmla="*/ 1221754 w 1844054"/>
            <a:gd name="connsiteY7" fmla="*/ 673100 h 8575595"/>
            <a:gd name="connsiteX8" fmla="*/ 1310654 w 1844054"/>
            <a:gd name="connsiteY8" fmla="*/ 889000 h 8575595"/>
            <a:gd name="connsiteX9" fmla="*/ 1475754 w 1844054"/>
            <a:gd name="connsiteY9" fmla="*/ 1473200 h 8575595"/>
            <a:gd name="connsiteX10" fmla="*/ 1539254 w 1844054"/>
            <a:gd name="connsiteY10" fmla="*/ 1905000 h 8575595"/>
            <a:gd name="connsiteX11" fmla="*/ 1577354 w 1844054"/>
            <a:gd name="connsiteY11" fmla="*/ 2273300 h 8575595"/>
            <a:gd name="connsiteX12" fmla="*/ 1602754 w 1844054"/>
            <a:gd name="connsiteY12" fmla="*/ 2654300 h 8575595"/>
            <a:gd name="connsiteX13" fmla="*/ 1564654 w 1844054"/>
            <a:gd name="connsiteY13" fmla="*/ 2768600 h 8575595"/>
            <a:gd name="connsiteX14" fmla="*/ 1513854 w 1844054"/>
            <a:gd name="connsiteY14" fmla="*/ 2882900 h 8575595"/>
            <a:gd name="connsiteX15" fmla="*/ 1479620 w 1844054"/>
            <a:gd name="connsiteY15" fmla="*/ 2990811 h 8575595"/>
            <a:gd name="connsiteX16" fmla="*/ 1526554 w 1844054"/>
            <a:gd name="connsiteY16" fmla="*/ 3175000 h 8575595"/>
            <a:gd name="connsiteX17" fmla="*/ 1793254 w 1844054"/>
            <a:gd name="connsiteY17" fmla="*/ 3886200 h 8575595"/>
            <a:gd name="connsiteX18" fmla="*/ 1831354 w 1844054"/>
            <a:gd name="connsiteY18" fmla="*/ 4000500 h 8575595"/>
            <a:gd name="connsiteX19" fmla="*/ 1844054 w 1844054"/>
            <a:gd name="connsiteY19" fmla="*/ 4102100 h 8575595"/>
            <a:gd name="connsiteX20" fmla="*/ 1837429 w 1844054"/>
            <a:gd name="connsiteY20" fmla="*/ 4180455 h 8575595"/>
            <a:gd name="connsiteX21" fmla="*/ 1780554 w 1844054"/>
            <a:gd name="connsiteY21" fmla="*/ 4241800 h 8575595"/>
            <a:gd name="connsiteX22" fmla="*/ 1666254 w 1844054"/>
            <a:gd name="connsiteY22" fmla="*/ 4356100 h 8575595"/>
            <a:gd name="connsiteX23" fmla="*/ 1615454 w 1844054"/>
            <a:gd name="connsiteY23" fmla="*/ 4521200 h 8575595"/>
            <a:gd name="connsiteX24" fmla="*/ 1628154 w 1844054"/>
            <a:gd name="connsiteY24" fmla="*/ 4724400 h 8575595"/>
            <a:gd name="connsiteX25" fmla="*/ 1628154 w 1844054"/>
            <a:gd name="connsiteY25" fmla="*/ 4876800 h 8575595"/>
            <a:gd name="connsiteX26" fmla="*/ 1602754 w 1844054"/>
            <a:gd name="connsiteY26" fmla="*/ 4889500 h 8575595"/>
            <a:gd name="connsiteX27" fmla="*/ 1539254 w 1844054"/>
            <a:gd name="connsiteY27" fmla="*/ 4914900 h 8575595"/>
            <a:gd name="connsiteX28" fmla="*/ 1450354 w 1844054"/>
            <a:gd name="connsiteY28" fmla="*/ 4927600 h 8575595"/>
            <a:gd name="connsiteX29" fmla="*/ 1551954 w 1844054"/>
            <a:gd name="connsiteY29" fmla="*/ 4965700 h 8575595"/>
            <a:gd name="connsiteX30" fmla="*/ 1615454 w 1844054"/>
            <a:gd name="connsiteY30" fmla="*/ 5041900 h 8575595"/>
            <a:gd name="connsiteX31" fmla="*/ 1640854 w 1844054"/>
            <a:gd name="connsiteY31" fmla="*/ 5118100 h 8575595"/>
            <a:gd name="connsiteX32" fmla="*/ 1602754 w 1844054"/>
            <a:gd name="connsiteY32" fmla="*/ 5194300 h 8575595"/>
            <a:gd name="connsiteX33" fmla="*/ 1526554 w 1844054"/>
            <a:gd name="connsiteY33" fmla="*/ 5283200 h 8575595"/>
            <a:gd name="connsiteX34" fmla="*/ 1501154 w 1844054"/>
            <a:gd name="connsiteY34" fmla="*/ 5384800 h 8575595"/>
            <a:gd name="connsiteX35" fmla="*/ 1501154 w 1844054"/>
            <a:gd name="connsiteY35" fmla="*/ 5473700 h 8575595"/>
            <a:gd name="connsiteX36" fmla="*/ 1513854 w 1844054"/>
            <a:gd name="connsiteY36" fmla="*/ 5638800 h 8575595"/>
            <a:gd name="connsiteX37" fmla="*/ 1358758 w 1844054"/>
            <a:gd name="connsiteY37" fmla="*/ 5792537 h 8575595"/>
            <a:gd name="connsiteX38" fmla="*/ 982508 w 1844054"/>
            <a:gd name="connsiteY38" fmla="*/ 5837856 h 8575595"/>
            <a:gd name="connsiteX39" fmla="*/ 802194 w 1844054"/>
            <a:gd name="connsiteY39" fmla="*/ 5877575 h 8575595"/>
            <a:gd name="connsiteX40" fmla="*/ 531706 w 1844054"/>
            <a:gd name="connsiteY40" fmla="*/ 5951437 h 8575595"/>
            <a:gd name="connsiteX41" fmla="*/ 309480 w 1844054"/>
            <a:gd name="connsiteY41" fmla="*/ 6265227 h 8575595"/>
            <a:gd name="connsiteX42" fmla="*/ 233350 w 1844054"/>
            <a:gd name="connsiteY42" fmla="*/ 6693900 h 8575595"/>
            <a:gd name="connsiteX43" fmla="*/ 164884 w 1844054"/>
            <a:gd name="connsiteY43" fmla="*/ 8571446 h 8575595"/>
            <a:gd name="connsiteX44" fmla="*/ 0 w 1844054"/>
            <a:gd name="connsiteY44" fmla="*/ 8575595 h 85755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844054" h="8575595">
              <a:moveTo>
                <a:pt x="0" y="8575595"/>
              </a:moveTo>
              <a:cubicBezTo>
                <a:pt x="4233" y="5967862"/>
                <a:pt x="10469" y="2607733"/>
                <a:pt x="14702" y="0"/>
              </a:cubicBezTo>
              <a:lnTo>
                <a:pt x="243854" y="0"/>
              </a:lnTo>
              <a:cubicBezTo>
                <a:pt x="324379" y="4233"/>
                <a:pt x="421654" y="6350"/>
                <a:pt x="497854" y="25400"/>
              </a:cubicBezTo>
              <a:cubicBezTo>
                <a:pt x="574054" y="44450"/>
                <a:pt x="635345" y="79933"/>
                <a:pt x="701054" y="114300"/>
              </a:cubicBezTo>
              <a:cubicBezTo>
                <a:pt x="766763" y="148667"/>
                <a:pt x="832839" y="185035"/>
                <a:pt x="892106" y="231602"/>
              </a:cubicBezTo>
              <a:cubicBezTo>
                <a:pt x="951373" y="278169"/>
                <a:pt x="1001713" y="320117"/>
                <a:pt x="1056654" y="393700"/>
              </a:cubicBezTo>
              <a:cubicBezTo>
                <a:pt x="1111595" y="467283"/>
                <a:pt x="1179421" y="590550"/>
                <a:pt x="1221754" y="673100"/>
              </a:cubicBezTo>
              <a:lnTo>
                <a:pt x="1310654" y="889000"/>
              </a:lnTo>
              <a:cubicBezTo>
                <a:pt x="1340287" y="960967"/>
                <a:pt x="1437654" y="1303867"/>
                <a:pt x="1475754" y="1473200"/>
              </a:cubicBezTo>
              <a:lnTo>
                <a:pt x="1539254" y="1905000"/>
              </a:lnTo>
              <a:lnTo>
                <a:pt x="1577354" y="2273300"/>
              </a:lnTo>
              <a:lnTo>
                <a:pt x="1602754" y="2654300"/>
              </a:lnTo>
              <a:lnTo>
                <a:pt x="1564654" y="2768600"/>
              </a:lnTo>
              <a:lnTo>
                <a:pt x="1513854" y="2882900"/>
              </a:lnTo>
              <a:lnTo>
                <a:pt x="1479620" y="2990811"/>
              </a:lnTo>
              <a:lnTo>
                <a:pt x="1526554" y="3175000"/>
              </a:lnTo>
              <a:lnTo>
                <a:pt x="1793254" y="3886200"/>
              </a:lnTo>
              <a:lnTo>
                <a:pt x="1831354" y="4000500"/>
              </a:lnTo>
              <a:lnTo>
                <a:pt x="1844054" y="4102100"/>
              </a:lnTo>
              <a:lnTo>
                <a:pt x="1837429" y="4180455"/>
              </a:lnTo>
              <a:lnTo>
                <a:pt x="1780554" y="4241800"/>
              </a:lnTo>
              <a:lnTo>
                <a:pt x="1666254" y="4356100"/>
              </a:lnTo>
              <a:lnTo>
                <a:pt x="1615454" y="4521200"/>
              </a:lnTo>
              <a:lnTo>
                <a:pt x="1628154" y="4724400"/>
              </a:lnTo>
              <a:cubicBezTo>
                <a:pt x="1630271" y="4783667"/>
                <a:pt x="1632387" y="4849283"/>
                <a:pt x="1628154" y="4876800"/>
              </a:cubicBezTo>
              <a:cubicBezTo>
                <a:pt x="1623921" y="4904317"/>
                <a:pt x="1617571" y="4883150"/>
                <a:pt x="1602754" y="4889500"/>
              </a:cubicBezTo>
              <a:lnTo>
                <a:pt x="1539254" y="4914900"/>
              </a:lnTo>
              <a:lnTo>
                <a:pt x="1450354" y="4927600"/>
              </a:lnTo>
              <a:lnTo>
                <a:pt x="1551954" y="4965700"/>
              </a:lnTo>
              <a:lnTo>
                <a:pt x="1615454" y="5041900"/>
              </a:lnTo>
              <a:lnTo>
                <a:pt x="1640854" y="5118100"/>
              </a:lnTo>
              <a:lnTo>
                <a:pt x="1602754" y="5194300"/>
              </a:lnTo>
              <a:lnTo>
                <a:pt x="1526554" y="5283200"/>
              </a:lnTo>
              <a:lnTo>
                <a:pt x="1501154" y="5384800"/>
              </a:lnTo>
              <a:lnTo>
                <a:pt x="1501154" y="5473700"/>
              </a:lnTo>
              <a:lnTo>
                <a:pt x="1513854" y="5638800"/>
              </a:lnTo>
              <a:cubicBezTo>
                <a:pt x="1490121" y="5691939"/>
                <a:pt x="1447316" y="5759361"/>
                <a:pt x="1358758" y="5792537"/>
              </a:cubicBezTo>
              <a:lnTo>
                <a:pt x="982508" y="5837856"/>
              </a:lnTo>
              <a:cubicBezTo>
                <a:pt x="922403" y="5851096"/>
                <a:pt x="877328" y="5858645"/>
                <a:pt x="802194" y="5877575"/>
              </a:cubicBezTo>
              <a:cubicBezTo>
                <a:pt x="727060" y="5896505"/>
                <a:pt x="567618" y="5904402"/>
                <a:pt x="531706" y="5951437"/>
              </a:cubicBezTo>
              <a:lnTo>
                <a:pt x="309480" y="6265227"/>
              </a:lnTo>
              <a:lnTo>
                <a:pt x="233350" y="6693900"/>
              </a:lnTo>
              <a:lnTo>
                <a:pt x="164884" y="8571446"/>
              </a:lnTo>
              <a:lnTo>
                <a:pt x="0" y="8575595"/>
              </a:lnTo>
              <a:close/>
            </a:path>
          </a:pathLst>
        </a:custGeom>
        <a:solidFill>
          <a:schemeClr val="accent5">
            <a:lumMod val="20000"/>
            <a:lumOff val="80000"/>
          </a:schemeClr>
        </a:solidFill>
        <a:ln>
          <a:noFill/>
        </a:ln>
        <a:effectLst>
          <a:outerShdw blurRad="50800" dist="38100" algn="l" rotWithShape="0">
            <a:srgbClr val="0070C0">
              <a:alpha val="4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460</xdr:row>
      <xdr:rowOff>38100</xdr:rowOff>
    </xdr:from>
    <xdr:to>
      <xdr:col>13</xdr:col>
      <xdr:colOff>99060</xdr:colOff>
      <xdr:row>505</xdr:row>
      <xdr:rowOff>210820</xdr:rowOff>
    </xdr:to>
    <xdr:grpSp>
      <xdr:nvGrpSpPr>
        <xdr:cNvPr id="1140" name="Group 1139">
          <a:extLst>
            <a:ext uri="{FF2B5EF4-FFF2-40B4-BE49-F238E27FC236}">
              <a16:creationId xmlns:a16="http://schemas.microsoft.com/office/drawing/2014/main" xmlns="" id="{00000000-0008-0000-0000-000074040000}"/>
            </a:ext>
          </a:extLst>
        </xdr:cNvPr>
        <xdr:cNvGrpSpPr/>
      </xdr:nvGrpSpPr>
      <xdr:grpSpPr>
        <a:xfrm>
          <a:off x="0" y="91611450"/>
          <a:ext cx="6042660" cy="7887970"/>
          <a:chOff x="15455900" y="60706000"/>
          <a:chExt cx="6375400" cy="7823200"/>
        </a:xfrm>
      </xdr:grpSpPr>
      <xdr:sp macro="" textlink="">
        <xdr:nvSpPr>
          <xdr:cNvPr id="1141" name="Rectangle 1140">
            <a:extLst>
              <a:ext uri="{FF2B5EF4-FFF2-40B4-BE49-F238E27FC236}">
                <a16:creationId xmlns:a16="http://schemas.microsoft.com/office/drawing/2014/main" xmlns="" id="{00000000-0008-0000-0000-000075040000}"/>
              </a:ext>
            </a:extLst>
          </xdr:cNvPr>
          <xdr:cNvSpPr/>
        </xdr:nvSpPr>
        <xdr:spPr>
          <a:xfrm>
            <a:off x="20421600" y="60706000"/>
            <a:ext cx="1409700"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42" name="Rectangle 1141">
            <a:extLst>
              <a:ext uri="{FF2B5EF4-FFF2-40B4-BE49-F238E27FC236}">
                <a16:creationId xmlns:a16="http://schemas.microsoft.com/office/drawing/2014/main" xmlns="" id="{00000000-0008-0000-0000-000076040000}"/>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143" name="Group 1142">
            <a:extLst>
              <a:ext uri="{FF2B5EF4-FFF2-40B4-BE49-F238E27FC236}">
                <a16:creationId xmlns:a16="http://schemas.microsoft.com/office/drawing/2014/main" xmlns="" id="{00000000-0008-0000-0000-000077040000}"/>
              </a:ext>
            </a:extLst>
          </xdr:cNvPr>
          <xdr:cNvGrpSpPr/>
        </xdr:nvGrpSpPr>
        <xdr:grpSpPr>
          <a:xfrm>
            <a:off x="16306800" y="60706000"/>
            <a:ext cx="2296879" cy="7823200"/>
            <a:chOff x="3796580" y="60718700"/>
            <a:chExt cx="2296879" cy="7823200"/>
          </a:xfrm>
        </xdr:grpSpPr>
        <xdr:sp macro="" textlink="">
          <xdr:nvSpPr>
            <xdr:cNvPr id="1150" name="Freeform: Shape 1149">
              <a:extLst>
                <a:ext uri="{FF2B5EF4-FFF2-40B4-BE49-F238E27FC236}">
                  <a16:creationId xmlns:a16="http://schemas.microsoft.com/office/drawing/2014/main" xmlns="" id="{00000000-0008-0000-0000-00007E040000}"/>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51" name="Freeform: Shape 1150">
              <a:extLst>
                <a:ext uri="{FF2B5EF4-FFF2-40B4-BE49-F238E27FC236}">
                  <a16:creationId xmlns:a16="http://schemas.microsoft.com/office/drawing/2014/main" xmlns="" id="{00000000-0008-0000-0000-00007F040000}"/>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52" name="Freeform: Shape 1151">
              <a:extLst>
                <a:ext uri="{FF2B5EF4-FFF2-40B4-BE49-F238E27FC236}">
                  <a16:creationId xmlns:a16="http://schemas.microsoft.com/office/drawing/2014/main" xmlns="" id="{00000000-0008-0000-0000-000080040000}"/>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53" name="Freeform: Shape 1152">
              <a:extLst>
                <a:ext uri="{FF2B5EF4-FFF2-40B4-BE49-F238E27FC236}">
                  <a16:creationId xmlns:a16="http://schemas.microsoft.com/office/drawing/2014/main" xmlns="" id="{00000000-0008-0000-0000-000081040000}"/>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54" name="Freeform: Shape 1153">
              <a:extLst>
                <a:ext uri="{FF2B5EF4-FFF2-40B4-BE49-F238E27FC236}">
                  <a16:creationId xmlns:a16="http://schemas.microsoft.com/office/drawing/2014/main" xmlns="" id="{00000000-0008-0000-0000-000082040000}"/>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144" name="Group 1143">
            <a:extLst>
              <a:ext uri="{FF2B5EF4-FFF2-40B4-BE49-F238E27FC236}">
                <a16:creationId xmlns:a16="http://schemas.microsoft.com/office/drawing/2014/main" xmlns="" id="{00000000-0008-0000-0000-000078040000}"/>
              </a:ext>
            </a:extLst>
          </xdr:cNvPr>
          <xdr:cNvGrpSpPr/>
        </xdr:nvGrpSpPr>
        <xdr:grpSpPr>
          <a:xfrm>
            <a:off x="18742660" y="60706000"/>
            <a:ext cx="2256239" cy="7823200"/>
            <a:chOff x="7845340" y="60718700"/>
            <a:chExt cx="2256239" cy="7823200"/>
          </a:xfrm>
        </xdr:grpSpPr>
        <xdr:sp macro="" textlink="">
          <xdr:nvSpPr>
            <xdr:cNvPr id="1145" name="Freeform: Shape 1144">
              <a:extLst>
                <a:ext uri="{FF2B5EF4-FFF2-40B4-BE49-F238E27FC236}">
                  <a16:creationId xmlns:a16="http://schemas.microsoft.com/office/drawing/2014/main" xmlns="" id="{00000000-0008-0000-0000-000079040000}"/>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46" name="Freeform: Shape 1145">
              <a:extLst>
                <a:ext uri="{FF2B5EF4-FFF2-40B4-BE49-F238E27FC236}">
                  <a16:creationId xmlns:a16="http://schemas.microsoft.com/office/drawing/2014/main" xmlns="" id="{00000000-0008-0000-0000-00007A040000}"/>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47" name="Freeform: Shape 1146">
              <a:extLst>
                <a:ext uri="{FF2B5EF4-FFF2-40B4-BE49-F238E27FC236}">
                  <a16:creationId xmlns:a16="http://schemas.microsoft.com/office/drawing/2014/main" xmlns="" id="{00000000-0008-0000-0000-00007B040000}"/>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48" name="Freeform: Shape 1147">
              <a:extLst>
                <a:ext uri="{FF2B5EF4-FFF2-40B4-BE49-F238E27FC236}">
                  <a16:creationId xmlns:a16="http://schemas.microsoft.com/office/drawing/2014/main" xmlns="" id="{00000000-0008-0000-0000-00007C040000}"/>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49" name="Freeform: Shape 1148">
              <a:extLst>
                <a:ext uri="{FF2B5EF4-FFF2-40B4-BE49-F238E27FC236}">
                  <a16:creationId xmlns:a16="http://schemas.microsoft.com/office/drawing/2014/main" xmlns="" id="{00000000-0008-0000-0000-00007D040000}"/>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0</xdr:col>
      <xdr:colOff>7471</xdr:colOff>
      <xdr:row>413</xdr:row>
      <xdr:rowOff>0</xdr:rowOff>
    </xdr:from>
    <xdr:to>
      <xdr:col>13</xdr:col>
      <xdr:colOff>106531</xdr:colOff>
      <xdr:row>458</xdr:row>
      <xdr:rowOff>150876</xdr:rowOff>
    </xdr:to>
    <xdr:grpSp>
      <xdr:nvGrpSpPr>
        <xdr:cNvPr id="1110" name="Group 1109">
          <a:extLst>
            <a:ext uri="{FF2B5EF4-FFF2-40B4-BE49-F238E27FC236}">
              <a16:creationId xmlns:a16="http://schemas.microsoft.com/office/drawing/2014/main" xmlns="" id="{00000000-0008-0000-0000-000056040000}"/>
            </a:ext>
          </a:extLst>
        </xdr:cNvPr>
        <xdr:cNvGrpSpPr/>
      </xdr:nvGrpSpPr>
      <xdr:grpSpPr>
        <a:xfrm>
          <a:off x="7471" y="83305650"/>
          <a:ext cx="6042660" cy="7866126"/>
          <a:chOff x="15455900" y="60706000"/>
          <a:chExt cx="6375400" cy="7823200"/>
        </a:xfrm>
      </xdr:grpSpPr>
      <xdr:sp macro="" textlink="">
        <xdr:nvSpPr>
          <xdr:cNvPr id="1111" name="Rectangle 1110">
            <a:extLst>
              <a:ext uri="{FF2B5EF4-FFF2-40B4-BE49-F238E27FC236}">
                <a16:creationId xmlns:a16="http://schemas.microsoft.com/office/drawing/2014/main" xmlns="" id="{00000000-0008-0000-0000-000057040000}"/>
              </a:ext>
            </a:extLst>
          </xdr:cNvPr>
          <xdr:cNvSpPr/>
        </xdr:nvSpPr>
        <xdr:spPr>
          <a:xfrm>
            <a:off x="20421600" y="60706000"/>
            <a:ext cx="1409700"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12" name="Rectangle 1111">
            <a:extLst>
              <a:ext uri="{FF2B5EF4-FFF2-40B4-BE49-F238E27FC236}">
                <a16:creationId xmlns:a16="http://schemas.microsoft.com/office/drawing/2014/main" xmlns="" id="{00000000-0008-0000-0000-000058040000}"/>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113" name="Group 1112">
            <a:extLst>
              <a:ext uri="{FF2B5EF4-FFF2-40B4-BE49-F238E27FC236}">
                <a16:creationId xmlns:a16="http://schemas.microsoft.com/office/drawing/2014/main" xmlns="" id="{00000000-0008-0000-0000-000059040000}"/>
              </a:ext>
            </a:extLst>
          </xdr:cNvPr>
          <xdr:cNvGrpSpPr/>
        </xdr:nvGrpSpPr>
        <xdr:grpSpPr>
          <a:xfrm>
            <a:off x="16306800" y="60706000"/>
            <a:ext cx="2296879" cy="7823200"/>
            <a:chOff x="3796580" y="60718700"/>
            <a:chExt cx="2296879" cy="7823200"/>
          </a:xfrm>
        </xdr:grpSpPr>
        <xdr:sp macro="" textlink="">
          <xdr:nvSpPr>
            <xdr:cNvPr id="1120" name="Freeform: Shape 1119">
              <a:extLst>
                <a:ext uri="{FF2B5EF4-FFF2-40B4-BE49-F238E27FC236}">
                  <a16:creationId xmlns:a16="http://schemas.microsoft.com/office/drawing/2014/main" xmlns="" id="{00000000-0008-0000-0000-000060040000}"/>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21" name="Freeform: Shape 1120">
              <a:extLst>
                <a:ext uri="{FF2B5EF4-FFF2-40B4-BE49-F238E27FC236}">
                  <a16:creationId xmlns:a16="http://schemas.microsoft.com/office/drawing/2014/main" xmlns="" id="{00000000-0008-0000-0000-000061040000}"/>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22" name="Freeform: Shape 1121">
              <a:extLst>
                <a:ext uri="{FF2B5EF4-FFF2-40B4-BE49-F238E27FC236}">
                  <a16:creationId xmlns:a16="http://schemas.microsoft.com/office/drawing/2014/main" xmlns="" id="{00000000-0008-0000-0000-000062040000}"/>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23" name="Freeform: Shape 1122">
              <a:extLst>
                <a:ext uri="{FF2B5EF4-FFF2-40B4-BE49-F238E27FC236}">
                  <a16:creationId xmlns:a16="http://schemas.microsoft.com/office/drawing/2014/main" xmlns="" id="{00000000-0008-0000-0000-000063040000}"/>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24" name="Freeform: Shape 1123">
              <a:extLst>
                <a:ext uri="{FF2B5EF4-FFF2-40B4-BE49-F238E27FC236}">
                  <a16:creationId xmlns:a16="http://schemas.microsoft.com/office/drawing/2014/main" xmlns="" id="{00000000-0008-0000-0000-000064040000}"/>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114" name="Group 1113">
            <a:extLst>
              <a:ext uri="{FF2B5EF4-FFF2-40B4-BE49-F238E27FC236}">
                <a16:creationId xmlns:a16="http://schemas.microsoft.com/office/drawing/2014/main" xmlns="" id="{00000000-0008-0000-0000-00005A040000}"/>
              </a:ext>
            </a:extLst>
          </xdr:cNvPr>
          <xdr:cNvGrpSpPr/>
        </xdr:nvGrpSpPr>
        <xdr:grpSpPr>
          <a:xfrm>
            <a:off x="18742660" y="60706000"/>
            <a:ext cx="2256239" cy="7823200"/>
            <a:chOff x="7845340" y="60718700"/>
            <a:chExt cx="2256239" cy="7823200"/>
          </a:xfrm>
        </xdr:grpSpPr>
        <xdr:sp macro="" textlink="">
          <xdr:nvSpPr>
            <xdr:cNvPr id="1115" name="Freeform: Shape 1114">
              <a:extLst>
                <a:ext uri="{FF2B5EF4-FFF2-40B4-BE49-F238E27FC236}">
                  <a16:creationId xmlns:a16="http://schemas.microsoft.com/office/drawing/2014/main" xmlns="" id="{00000000-0008-0000-0000-00005B040000}"/>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16" name="Freeform: Shape 1115">
              <a:extLst>
                <a:ext uri="{FF2B5EF4-FFF2-40B4-BE49-F238E27FC236}">
                  <a16:creationId xmlns:a16="http://schemas.microsoft.com/office/drawing/2014/main" xmlns="" id="{00000000-0008-0000-0000-00005C040000}"/>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17" name="Freeform: Shape 1116">
              <a:extLst>
                <a:ext uri="{FF2B5EF4-FFF2-40B4-BE49-F238E27FC236}">
                  <a16:creationId xmlns:a16="http://schemas.microsoft.com/office/drawing/2014/main" xmlns="" id="{00000000-0008-0000-0000-00005D040000}"/>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18" name="Freeform: Shape 1117">
              <a:extLst>
                <a:ext uri="{FF2B5EF4-FFF2-40B4-BE49-F238E27FC236}">
                  <a16:creationId xmlns:a16="http://schemas.microsoft.com/office/drawing/2014/main" xmlns="" id="{00000000-0008-0000-0000-00005E040000}"/>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19" name="Freeform: Shape 1118">
              <a:extLst>
                <a:ext uri="{FF2B5EF4-FFF2-40B4-BE49-F238E27FC236}">
                  <a16:creationId xmlns:a16="http://schemas.microsoft.com/office/drawing/2014/main" xmlns="" id="{00000000-0008-0000-0000-00005F040000}"/>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0</xdr:col>
      <xdr:colOff>15240</xdr:colOff>
      <xdr:row>366</xdr:row>
      <xdr:rowOff>30488</xdr:rowOff>
    </xdr:from>
    <xdr:to>
      <xdr:col>13</xdr:col>
      <xdr:colOff>114300</xdr:colOff>
      <xdr:row>411</xdr:row>
      <xdr:rowOff>142249</xdr:rowOff>
    </xdr:to>
    <xdr:grpSp>
      <xdr:nvGrpSpPr>
        <xdr:cNvPr id="1095" name="Group 1094">
          <a:extLst>
            <a:ext uri="{FF2B5EF4-FFF2-40B4-BE49-F238E27FC236}">
              <a16:creationId xmlns:a16="http://schemas.microsoft.com/office/drawing/2014/main" xmlns="" id="{00000000-0008-0000-0000-000047040000}"/>
            </a:ext>
          </a:extLst>
        </xdr:cNvPr>
        <xdr:cNvGrpSpPr/>
      </xdr:nvGrpSpPr>
      <xdr:grpSpPr>
        <a:xfrm>
          <a:off x="15240" y="75020813"/>
          <a:ext cx="6042660" cy="7874636"/>
          <a:chOff x="15455900" y="60706000"/>
          <a:chExt cx="6375400" cy="7823200"/>
        </a:xfrm>
      </xdr:grpSpPr>
      <xdr:sp macro="" textlink="">
        <xdr:nvSpPr>
          <xdr:cNvPr id="1096" name="Rectangle 1095">
            <a:extLst>
              <a:ext uri="{FF2B5EF4-FFF2-40B4-BE49-F238E27FC236}">
                <a16:creationId xmlns:a16="http://schemas.microsoft.com/office/drawing/2014/main" xmlns="" id="{00000000-0008-0000-0000-000048040000}"/>
              </a:ext>
            </a:extLst>
          </xdr:cNvPr>
          <xdr:cNvSpPr/>
        </xdr:nvSpPr>
        <xdr:spPr>
          <a:xfrm>
            <a:off x="20421600" y="60706000"/>
            <a:ext cx="1409700"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97" name="Rectangle 1096">
            <a:extLst>
              <a:ext uri="{FF2B5EF4-FFF2-40B4-BE49-F238E27FC236}">
                <a16:creationId xmlns:a16="http://schemas.microsoft.com/office/drawing/2014/main" xmlns="" id="{00000000-0008-0000-0000-000049040000}"/>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098" name="Group 1097">
            <a:extLst>
              <a:ext uri="{FF2B5EF4-FFF2-40B4-BE49-F238E27FC236}">
                <a16:creationId xmlns:a16="http://schemas.microsoft.com/office/drawing/2014/main" xmlns="" id="{00000000-0008-0000-0000-00004A040000}"/>
              </a:ext>
            </a:extLst>
          </xdr:cNvPr>
          <xdr:cNvGrpSpPr/>
        </xdr:nvGrpSpPr>
        <xdr:grpSpPr>
          <a:xfrm>
            <a:off x="16306800" y="60706000"/>
            <a:ext cx="2296879" cy="7823200"/>
            <a:chOff x="3796580" y="60718700"/>
            <a:chExt cx="2296879" cy="7823200"/>
          </a:xfrm>
        </xdr:grpSpPr>
        <xdr:sp macro="" textlink="">
          <xdr:nvSpPr>
            <xdr:cNvPr id="1105" name="Freeform: Shape 1104">
              <a:extLst>
                <a:ext uri="{FF2B5EF4-FFF2-40B4-BE49-F238E27FC236}">
                  <a16:creationId xmlns:a16="http://schemas.microsoft.com/office/drawing/2014/main" xmlns="" id="{00000000-0008-0000-0000-000051040000}"/>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06" name="Freeform: Shape 1105">
              <a:extLst>
                <a:ext uri="{FF2B5EF4-FFF2-40B4-BE49-F238E27FC236}">
                  <a16:creationId xmlns:a16="http://schemas.microsoft.com/office/drawing/2014/main" xmlns="" id="{00000000-0008-0000-0000-000052040000}"/>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07" name="Freeform: Shape 1106">
              <a:extLst>
                <a:ext uri="{FF2B5EF4-FFF2-40B4-BE49-F238E27FC236}">
                  <a16:creationId xmlns:a16="http://schemas.microsoft.com/office/drawing/2014/main" xmlns="" id="{00000000-0008-0000-0000-000053040000}"/>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08" name="Freeform: Shape 1107">
              <a:extLst>
                <a:ext uri="{FF2B5EF4-FFF2-40B4-BE49-F238E27FC236}">
                  <a16:creationId xmlns:a16="http://schemas.microsoft.com/office/drawing/2014/main" xmlns="" id="{00000000-0008-0000-0000-000054040000}"/>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09" name="Freeform: Shape 1108">
              <a:extLst>
                <a:ext uri="{FF2B5EF4-FFF2-40B4-BE49-F238E27FC236}">
                  <a16:creationId xmlns:a16="http://schemas.microsoft.com/office/drawing/2014/main" xmlns="" id="{00000000-0008-0000-0000-000055040000}"/>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099" name="Group 1098">
            <a:extLst>
              <a:ext uri="{FF2B5EF4-FFF2-40B4-BE49-F238E27FC236}">
                <a16:creationId xmlns:a16="http://schemas.microsoft.com/office/drawing/2014/main" xmlns="" id="{00000000-0008-0000-0000-00004B040000}"/>
              </a:ext>
            </a:extLst>
          </xdr:cNvPr>
          <xdr:cNvGrpSpPr/>
        </xdr:nvGrpSpPr>
        <xdr:grpSpPr>
          <a:xfrm>
            <a:off x="18742660" y="60706000"/>
            <a:ext cx="2256239" cy="7823200"/>
            <a:chOff x="7845340" y="60718700"/>
            <a:chExt cx="2256239" cy="7823200"/>
          </a:xfrm>
        </xdr:grpSpPr>
        <xdr:sp macro="" textlink="">
          <xdr:nvSpPr>
            <xdr:cNvPr id="1100" name="Freeform: Shape 1099">
              <a:extLst>
                <a:ext uri="{FF2B5EF4-FFF2-40B4-BE49-F238E27FC236}">
                  <a16:creationId xmlns:a16="http://schemas.microsoft.com/office/drawing/2014/main" xmlns="" id="{00000000-0008-0000-0000-00004C040000}"/>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01" name="Freeform: Shape 1100">
              <a:extLst>
                <a:ext uri="{FF2B5EF4-FFF2-40B4-BE49-F238E27FC236}">
                  <a16:creationId xmlns:a16="http://schemas.microsoft.com/office/drawing/2014/main" xmlns="" id="{00000000-0008-0000-0000-00004D040000}"/>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02" name="Freeform: Shape 1101">
              <a:extLst>
                <a:ext uri="{FF2B5EF4-FFF2-40B4-BE49-F238E27FC236}">
                  <a16:creationId xmlns:a16="http://schemas.microsoft.com/office/drawing/2014/main" xmlns="" id="{00000000-0008-0000-0000-00004E040000}"/>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03" name="Freeform: Shape 1102">
              <a:extLst>
                <a:ext uri="{FF2B5EF4-FFF2-40B4-BE49-F238E27FC236}">
                  <a16:creationId xmlns:a16="http://schemas.microsoft.com/office/drawing/2014/main" xmlns="" id="{00000000-0008-0000-0000-00004F040000}"/>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04" name="Freeform: Shape 1103">
              <a:extLst>
                <a:ext uri="{FF2B5EF4-FFF2-40B4-BE49-F238E27FC236}">
                  <a16:creationId xmlns:a16="http://schemas.microsoft.com/office/drawing/2014/main" xmlns="" id="{00000000-0008-0000-0000-000050040000}"/>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0</xdr:col>
      <xdr:colOff>15240</xdr:colOff>
      <xdr:row>319</xdr:row>
      <xdr:rowOff>15240</xdr:rowOff>
    </xdr:from>
    <xdr:to>
      <xdr:col>13</xdr:col>
      <xdr:colOff>114300</xdr:colOff>
      <xdr:row>365</xdr:row>
      <xdr:rowOff>12700</xdr:rowOff>
    </xdr:to>
    <xdr:grpSp>
      <xdr:nvGrpSpPr>
        <xdr:cNvPr id="1080" name="Group 1079">
          <a:extLst>
            <a:ext uri="{FF2B5EF4-FFF2-40B4-BE49-F238E27FC236}">
              <a16:creationId xmlns:a16="http://schemas.microsoft.com/office/drawing/2014/main" xmlns="" id="{00000000-0008-0000-0000-000038040000}"/>
            </a:ext>
          </a:extLst>
        </xdr:cNvPr>
        <xdr:cNvGrpSpPr/>
      </xdr:nvGrpSpPr>
      <xdr:grpSpPr>
        <a:xfrm>
          <a:off x="15240" y="66737865"/>
          <a:ext cx="6042660" cy="7884160"/>
          <a:chOff x="15455900" y="60706000"/>
          <a:chExt cx="6375400" cy="7823200"/>
        </a:xfrm>
      </xdr:grpSpPr>
      <xdr:sp macro="" textlink="">
        <xdr:nvSpPr>
          <xdr:cNvPr id="1081" name="Rectangle 1080">
            <a:extLst>
              <a:ext uri="{FF2B5EF4-FFF2-40B4-BE49-F238E27FC236}">
                <a16:creationId xmlns:a16="http://schemas.microsoft.com/office/drawing/2014/main" xmlns="" id="{00000000-0008-0000-0000-000039040000}"/>
              </a:ext>
            </a:extLst>
          </xdr:cNvPr>
          <xdr:cNvSpPr/>
        </xdr:nvSpPr>
        <xdr:spPr>
          <a:xfrm>
            <a:off x="20421600" y="60706000"/>
            <a:ext cx="1409700"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82" name="Rectangle 1081">
            <a:extLst>
              <a:ext uri="{FF2B5EF4-FFF2-40B4-BE49-F238E27FC236}">
                <a16:creationId xmlns:a16="http://schemas.microsoft.com/office/drawing/2014/main" xmlns="" id="{00000000-0008-0000-0000-00003A040000}"/>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083" name="Group 1082">
            <a:extLst>
              <a:ext uri="{FF2B5EF4-FFF2-40B4-BE49-F238E27FC236}">
                <a16:creationId xmlns:a16="http://schemas.microsoft.com/office/drawing/2014/main" xmlns="" id="{00000000-0008-0000-0000-00003B040000}"/>
              </a:ext>
            </a:extLst>
          </xdr:cNvPr>
          <xdr:cNvGrpSpPr/>
        </xdr:nvGrpSpPr>
        <xdr:grpSpPr>
          <a:xfrm>
            <a:off x="16306800" y="60706000"/>
            <a:ext cx="2296879" cy="7823200"/>
            <a:chOff x="3796580" y="60718700"/>
            <a:chExt cx="2296879" cy="7823200"/>
          </a:xfrm>
        </xdr:grpSpPr>
        <xdr:sp macro="" textlink="">
          <xdr:nvSpPr>
            <xdr:cNvPr id="1090" name="Freeform: Shape 1089">
              <a:extLst>
                <a:ext uri="{FF2B5EF4-FFF2-40B4-BE49-F238E27FC236}">
                  <a16:creationId xmlns:a16="http://schemas.microsoft.com/office/drawing/2014/main" xmlns="" id="{00000000-0008-0000-0000-000042040000}"/>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91" name="Freeform: Shape 1090">
              <a:extLst>
                <a:ext uri="{FF2B5EF4-FFF2-40B4-BE49-F238E27FC236}">
                  <a16:creationId xmlns:a16="http://schemas.microsoft.com/office/drawing/2014/main" xmlns="" id="{00000000-0008-0000-0000-000043040000}"/>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92" name="Freeform: Shape 1091">
              <a:extLst>
                <a:ext uri="{FF2B5EF4-FFF2-40B4-BE49-F238E27FC236}">
                  <a16:creationId xmlns:a16="http://schemas.microsoft.com/office/drawing/2014/main" xmlns="" id="{00000000-0008-0000-0000-000044040000}"/>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93" name="Freeform: Shape 1092">
              <a:extLst>
                <a:ext uri="{FF2B5EF4-FFF2-40B4-BE49-F238E27FC236}">
                  <a16:creationId xmlns:a16="http://schemas.microsoft.com/office/drawing/2014/main" xmlns="" id="{00000000-0008-0000-0000-000045040000}"/>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94" name="Freeform: Shape 1093">
              <a:extLst>
                <a:ext uri="{FF2B5EF4-FFF2-40B4-BE49-F238E27FC236}">
                  <a16:creationId xmlns:a16="http://schemas.microsoft.com/office/drawing/2014/main" xmlns="" id="{00000000-0008-0000-0000-000046040000}"/>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084" name="Group 1083">
            <a:extLst>
              <a:ext uri="{FF2B5EF4-FFF2-40B4-BE49-F238E27FC236}">
                <a16:creationId xmlns:a16="http://schemas.microsoft.com/office/drawing/2014/main" xmlns="" id="{00000000-0008-0000-0000-00003C040000}"/>
              </a:ext>
            </a:extLst>
          </xdr:cNvPr>
          <xdr:cNvGrpSpPr/>
        </xdr:nvGrpSpPr>
        <xdr:grpSpPr>
          <a:xfrm>
            <a:off x="18742660" y="60706000"/>
            <a:ext cx="2256239" cy="7823200"/>
            <a:chOff x="7845340" y="60718700"/>
            <a:chExt cx="2256239" cy="7823200"/>
          </a:xfrm>
        </xdr:grpSpPr>
        <xdr:sp macro="" textlink="">
          <xdr:nvSpPr>
            <xdr:cNvPr id="1085" name="Freeform: Shape 1084">
              <a:extLst>
                <a:ext uri="{FF2B5EF4-FFF2-40B4-BE49-F238E27FC236}">
                  <a16:creationId xmlns:a16="http://schemas.microsoft.com/office/drawing/2014/main" xmlns="" id="{00000000-0008-0000-0000-00003D040000}"/>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86" name="Freeform: Shape 1085">
              <a:extLst>
                <a:ext uri="{FF2B5EF4-FFF2-40B4-BE49-F238E27FC236}">
                  <a16:creationId xmlns:a16="http://schemas.microsoft.com/office/drawing/2014/main" xmlns="" id="{00000000-0008-0000-0000-00003E040000}"/>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87" name="Freeform: Shape 1086">
              <a:extLst>
                <a:ext uri="{FF2B5EF4-FFF2-40B4-BE49-F238E27FC236}">
                  <a16:creationId xmlns:a16="http://schemas.microsoft.com/office/drawing/2014/main" xmlns="" id="{00000000-0008-0000-0000-00003F040000}"/>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88" name="Freeform: Shape 1087">
              <a:extLst>
                <a:ext uri="{FF2B5EF4-FFF2-40B4-BE49-F238E27FC236}">
                  <a16:creationId xmlns:a16="http://schemas.microsoft.com/office/drawing/2014/main" xmlns="" id="{00000000-0008-0000-0000-000040040000}"/>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89" name="Freeform: Shape 1088">
              <a:extLst>
                <a:ext uri="{FF2B5EF4-FFF2-40B4-BE49-F238E27FC236}">
                  <a16:creationId xmlns:a16="http://schemas.microsoft.com/office/drawing/2014/main" xmlns="" id="{00000000-0008-0000-0000-000041040000}"/>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1</xdr:col>
      <xdr:colOff>419100</xdr:colOff>
      <xdr:row>325</xdr:row>
      <xdr:rowOff>53340</xdr:rowOff>
    </xdr:from>
    <xdr:to>
      <xdr:col>12</xdr:col>
      <xdr:colOff>106680</xdr:colOff>
      <xdr:row>330</xdr:row>
      <xdr:rowOff>60960</xdr:rowOff>
    </xdr:to>
    <xdr:sp macro="" textlink="">
      <xdr:nvSpPr>
        <xdr:cNvPr id="932" name="Oval 931">
          <a:extLst>
            <a:ext uri="{FF2B5EF4-FFF2-40B4-BE49-F238E27FC236}">
              <a16:creationId xmlns:a16="http://schemas.microsoft.com/office/drawing/2014/main" xmlns="" id="{00000000-0008-0000-0000-0000A4030000}"/>
            </a:ext>
          </a:extLst>
        </xdr:cNvPr>
        <xdr:cNvSpPr/>
      </xdr:nvSpPr>
      <xdr:spPr>
        <a:xfrm>
          <a:off x="541020" y="69220080"/>
          <a:ext cx="5135880" cy="883920"/>
        </a:xfrm>
        <a:prstGeom prst="ellipse">
          <a:avLst/>
        </a:prstGeom>
        <a:gradFill flip="none" rotWithShape="1">
          <a:gsLst>
            <a:gs pos="0">
              <a:schemeClr val="accent4">
                <a:lumMod val="60000"/>
                <a:lumOff val="40000"/>
              </a:schemeClr>
            </a:gs>
            <a:gs pos="50000">
              <a:srgbClr val="FFFF00"/>
            </a:gs>
            <a:gs pos="100000">
              <a:schemeClr val="accent4">
                <a:lumMod val="60000"/>
                <a:lumOff val="40000"/>
              </a:schemeClr>
            </a:gs>
          </a:gsLst>
          <a:path path="circle">
            <a:fillToRect l="100000" t="100000"/>
          </a:path>
          <a:tileRect r="-100000" b="-100000"/>
        </a:gradFill>
        <a:ln>
          <a:noFill/>
        </a:ln>
        <a:effectLst>
          <a:softEdge rad="6350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xdr:colOff>
      <xdr:row>103</xdr:row>
      <xdr:rowOff>7620</xdr:rowOff>
    </xdr:from>
    <xdr:to>
      <xdr:col>27</xdr:col>
      <xdr:colOff>2</xdr:colOff>
      <xdr:row>108</xdr:row>
      <xdr:rowOff>7620</xdr:rowOff>
    </xdr:to>
    <xdr:grpSp>
      <xdr:nvGrpSpPr>
        <xdr:cNvPr id="4" name="Group 3" hidden="1">
          <a:extLst>
            <a:ext uri="{FF2B5EF4-FFF2-40B4-BE49-F238E27FC236}">
              <a16:creationId xmlns:a16="http://schemas.microsoft.com/office/drawing/2014/main" xmlns="" id="{00000000-0008-0000-0000-000004000000}"/>
            </a:ext>
          </a:extLst>
        </xdr:cNvPr>
        <xdr:cNvGrpSpPr/>
      </xdr:nvGrpSpPr>
      <xdr:grpSpPr>
        <a:xfrm>
          <a:off x="6172201" y="20857845"/>
          <a:ext cx="5829301" cy="1238250"/>
          <a:chOff x="7787640" y="586740"/>
          <a:chExt cx="2983245" cy="922020"/>
        </a:xfrm>
      </xdr:grpSpPr>
      <xdr:sp macro="" textlink="">
        <xdr:nvSpPr>
          <xdr:cNvPr id="5" name="Speech Bubble: Rectangle with Corners Rounded 4">
            <a:extLst>
              <a:ext uri="{FF2B5EF4-FFF2-40B4-BE49-F238E27FC236}">
                <a16:creationId xmlns:a16="http://schemas.microsoft.com/office/drawing/2014/main" xmlns="" id="{00000000-0008-0000-0000-000005000000}"/>
              </a:ext>
            </a:extLst>
          </xdr:cNvPr>
          <xdr:cNvSpPr/>
        </xdr:nvSpPr>
        <xdr:spPr>
          <a:xfrm>
            <a:off x="7787640" y="586740"/>
            <a:ext cx="1485900" cy="922020"/>
          </a:xfrm>
          <a:prstGeom prst="wedgeRoundRectCallout">
            <a:avLst>
              <a:gd name="adj1" fmla="val -48889"/>
              <a:gd name="adj2" fmla="val 68285"/>
              <a:gd name="adj3" fmla="val 16667"/>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Speech Bubble: Rectangle with Corners Rounded 5">
            <a:extLst>
              <a:ext uri="{FF2B5EF4-FFF2-40B4-BE49-F238E27FC236}">
                <a16:creationId xmlns:a16="http://schemas.microsoft.com/office/drawing/2014/main" xmlns="" id="{00000000-0008-0000-0000-000006000000}"/>
              </a:ext>
            </a:extLst>
          </xdr:cNvPr>
          <xdr:cNvSpPr/>
        </xdr:nvSpPr>
        <xdr:spPr>
          <a:xfrm flipH="1">
            <a:off x="9284985" y="586740"/>
            <a:ext cx="1485900" cy="922020"/>
          </a:xfrm>
          <a:prstGeom prst="wedgeRoundRectCallout">
            <a:avLst>
              <a:gd name="adj1" fmla="val -48632"/>
              <a:gd name="adj2" fmla="val 68285"/>
              <a:gd name="adj3" fmla="val 16667"/>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13</xdr:col>
      <xdr:colOff>18626</xdr:colOff>
      <xdr:row>973</xdr:row>
      <xdr:rowOff>131336</xdr:rowOff>
    </xdr:from>
    <xdr:to>
      <xdr:col>28</xdr:col>
      <xdr:colOff>67904</xdr:colOff>
      <xdr:row>987</xdr:row>
      <xdr:rowOff>58537</xdr:rowOff>
    </xdr:to>
    <xdr:pic>
      <xdr:nvPicPr>
        <xdr:cNvPr id="164" name="value frame PNP" hidden="1">
          <a:extLst>
            <a:ext uri="{FF2B5EF4-FFF2-40B4-BE49-F238E27FC236}">
              <a16:creationId xmlns:a16="http://schemas.microsoft.com/office/drawing/2014/main" xmlns="" id="{00000000-0008-0000-0000-0000A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4146" y="87433676"/>
          <a:ext cx="6358638" cy="3338123"/>
        </a:xfrm>
        <a:prstGeom prst="rect">
          <a:avLst/>
        </a:prstGeom>
      </xdr:spPr>
    </xdr:pic>
    <xdr:clientData/>
  </xdr:twoCellAnchor>
  <xdr:twoCellAnchor>
    <xdr:from>
      <xdr:col>26</xdr:col>
      <xdr:colOff>0</xdr:colOff>
      <xdr:row>91</xdr:row>
      <xdr:rowOff>380999</xdr:rowOff>
    </xdr:from>
    <xdr:to>
      <xdr:col>26</xdr:col>
      <xdr:colOff>186267</xdr:colOff>
      <xdr:row>91</xdr:row>
      <xdr:rowOff>567266</xdr:rowOff>
    </xdr:to>
    <xdr:grpSp>
      <xdr:nvGrpSpPr>
        <xdr:cNvPr id="195" name="dropdown button image" hidden="1">
          <a:extLst>
            <a:ext uri="{FF2B5EF4-FFF2-40B4-BE49-F238E27FC236}">
              <a16:creationId xmlns:a16="http://schemas.microsoft.com/office/drawing/2014/main" xmlns="" id="{00000000-0008-0000-0000-0000C3000000}"/>
            </a:ext>
          </a:extLst>
        </xdr:cNvPr>
        <xdr:cNvGrpSpPr/>
      </xdr:nvGrpSpPr>
      <xdr:grpSpPr>
        <a:xfrm>
          <a:off x="11515725" y="17649824"/>
          <a:ext cx="186267" cy="186267"/>
          <a:chOff x="11430000" y="1828800"/>
          <a:chExt cx="508000" cy="508000"/>
        </a:xfrm>
      </xdr:grpSpPr>
      <xdr:sp macro="" textlink="">
        <xdr:nvSpPr>
          <xdr:cNvPr id="193" name="Rectangle 192">
            <a:extLst>
              <a:ext uri="{FF2B5EF4-FFF2-40B4-BE49-F238E27FC236}">
                <a16:creationId xmlns:a16="http://schemas.microsoft.com/office/drawing/2014/main" xmlns="" id="{00000000-0008-0000-0000-0000C1000000}"/>
              </a:ext>
            </a:extLst>
          </xdr:cNvPr>
          <xdr:cNvSpPr/>
        </xdr:nvSpPr>
        <xdr:spPr>
          <a:xfrm>
            <a:off x="11430000" y="1828800"/>
            <a:ext cx="508000" cy="508000"/>
          </a:xfrm>
          <a:prstGeom prst="rect">
            <a:avLst/>
          </a:prstGeom>
          <a:solidFill>
            <a:schemeClr val="bg1">
              <a:lumMod val="95000"/>
            </a:schemeClr>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4" name="Isosceles Triangle 193">
            <a:extLst>
              <a:ext uri="{FF2B5EF4-FFF2-40B4-BE49-F238E27FC236}">
                <a16:creationId xmlns:a16="http://schemas.microsoft.com/office/drawing/2014/main" xmlns="" id="{00000000-0008-0000-0000-0000C2000000}"/>
              </a:ext>
            </a:extLst>
          </xdr:cNvPr>
          <xdr:cNvSpPr>
            <a:spLocks noChangeAspect="1"/>
          </xdr:cNvSpPr>
        </xdr:nvSpPr>
        <xdr:spPr>
          <a:xfrm flipV="1">
            <a:off x="11590866" y="2031999"/>
            <a:ext cx="182880" cy="137160"/>
          </a:xfrm>
          <a:prstGeom prst="triangle">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25</xdr:col>
      <xdr:colOff>433091</xdr:colOff>
      <xdr:row>91</xdr:row>
      <xdr:rowOff>525460</xdr:rowOff>
    </xdr:from>
    <xdr:to>
      <xdr:col>26</xdr:col>
      <xdr:colOff>24997</xdr:colOff>
      <xdr:row>93</xdr:row>
      <xdr:rowOff>16263</xdr:rowOff>
    </xdr:to>
    <xdr:sp macro="" textlink="">
      <xdr:nvSpPr>
        <xdr:cNvPr id="196" name="Arrow: Left 195" hidden="1">
          <a:extLst>
            <a:ext uri="{FF2B5EF4-FFF2-40B4-BE49-F238E27FC236}">
              <a16:creationId xmlns:a16="http://schemas.microsoft.com/office/drawing/2014/main" xmlns="" id="{00000000-0008-0000-0000-0000C4000000}"/>
            </a:ext>
          </a:extLst>
        </xdr:cNvPr>
        <xdr:cNvSpPr>
          <a:spLocks noChangeAspect="1"/>
        </xdr:cNvSpPr>
      </xdr:nvSpPr>
      <xdr:spPr>
        <a:xfrm rot="4020000">
          <a:off x="11697742" y="1351209"/>
          <a:ext cx="252803" cy="91440"/>
        </a:xfrm>
        <a:prstGeom prst="leftArrow">
          <a:avLst>
            <a:gd name="adj1" fmla="val 32353"/>
            <a:gd name="adj2" fmla="val 191176"/>
          </a:avLst>
        </a:prstGeom>
        <a:solidFill>
          <a:sysClr val="window" lastClr="FFFFFF"/>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14</xdr:col>
      <xdr:colOff>110067</xdr:colOff>
      <xdr:row>124</xdr:row>
      <xdr:rowOff>8467</xdr:rowOff>
    </xdr:from>
    <xdr:to>
      <xdr:col>27</xdr:col>
      <xdr:colOff>8311</xdr:colOff>
      <xdr:row>130</xdr:row>
      <xdr:rowOff>2503</xdr:rowOff>
    </xdr:to>
    <xdr:pic>
      <xdr:nvPicPr>
        <xdr:cNvPr id="198" name="Picture 197" hidden="1">
          <a:extLst>
            <a:ext uri="{FF2B5EF4-FFF2-40B4-BE49-F238E27FC236}">
              <a16:creationId xmlns:a16="http://schemas.microsoft.com/office/drawing/2014/main" xmlns="" id="{00000000-0008-0000-0000-0000C6000000}"/>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341534" y="9516534"/>
          <a:ext cx="6011177" cy="1518036"/>
        </a:xfrm>
        <a:prstGeom prst="rect">
          <a:avLst/>
        </a:prstGeom>
      </xdr:spPr>
    </xdr:pic>
    <xdr:clientData/>
  </xdr:twoCellAnchor>
  <xdr:twoCellAnchor editAs="oneCell">
    <xdr:from>
      <xdr:col>16</xdr:col>
      <xdr:colOff>426720</xdr:colOff>
      <xdr:row>93</xdr:row>
      <xdr:rowOff>205740</xdr:rowOff>
    </xdr:from>
    <xdr:to>
      <xdr:col>18</xdr:col>
      <xdr:colOff>269292</xdr:colOff>
      <xdr:row>95</xdr:row>
      <xdr:rowOff>358140</xdr:rowOff>
    </xdr:to>
    <xdr:pic>
      <xdr:nvPicPr>
        <xdr:cNvPr id="258" name="thumbs down, light red" hidden="1">
          <a:extLst>
            <a:ext uri="{FF2B5EF4-FFF2-40B4-BE49-F238E27FC236}">
              <a16:creationId xmlns:a16="http://schemas.microsoft.com/office/drawing/2014/main" xmlns="" id="{00000000-0008-0000-0000-00000201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36080" y="1699260"/>
          <a:ext cx="833172" cy="914400"/>
        </a:xfrm>
        <a:prstGeom prst="rect">
          <a:avLst/>
        </a:prstGeom>
      </xdr:spPr>
    </xdr:pic>
    <xdr:clientData/>
  </xdr:twoCellAnchor>
  <xdr:twoCellAnchor editAs="oneCell">
    <xdr:from>
      <xdr:col>24</xdr:col>
      <xdr:colOff>231420</xdr:colOff>
      <xdr:row>93</xdr:row>
      <xdr:rowOff>33300</xdr:rowOff>
    </xdr:from>
    <xdr:to>
      <xdr:col>26</xdr:col>
      <xdr:colOff>73992</xdr:colOff>
      <xdr:row>95</xdr:row>
      <xdr:rowOff>185700</xdr:rowOff>
    </xdr:to>
    <xdr:pic>
      <xdr:nvPicPr>
        <xdr:cNvPr id="256" name="thumbs up, light green" hidden="1">
          <a:extLst>
            <a:ext uri="{FF2B5EF4-FFF2-40B4-BE49-F238E27FC236}">
              <a16:creationId xmlns:a16="http://schemas.microsoft.com/office/drawing/2014/main" xmlns="" id="{00000000-0008-0000-0000-00000001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0998480" y="1526820"/>
          <a:ext cx="833172" cy="914400"/>
        </a:xfrm>
        <a:prstGeom prst="rect">
          <a:avLst/>
        </a:prstGeom>
      </xdr:spPr>
    </xdr:pic>
    <xdr:clientData/>
  </xdr:twoCellAnchor>
  <xdr:twoCellAnchor>
    <xdr:from>
      <xdr:col>1</xdr:col>
      <xdr:colOff>30480</xdr:colOff>
      <xdr:row>699</xdr:row>
      <xdr:rowOff>7620</xdr:rowOff>
    </xdr:from>
    <xdr:to>
      <xdr:col>12</xdr:col>
      <xdr:colOff>457200</xdr:colOff>
      <xdr:row>708</xdr:row>
      <xdr:rowOff>59267</xdr:rowOff>
    </xdr:to>
    <xdr:grpSp>
      <xdr:nvGrpSpPr>
        <xdr:cNvPr id="53" name="Group 52">
          <a:extLst>
            <a:ext uri="{FF2B5EF4-FFF2-40B4-BE49-F238E27FC236}">
              <a16:creationId xmlns:a16="http://schemas.microsoft.com/office/drawing/2014/main" xmlns="" id="{0E9840FA-FC7D-4359-9816-0ABA74B142E7}"/>
            </a:ext>
          </a:extLst>
        </xdr:cNvPr>
        <xdr:cNvGrpSpPr/>
      </xdr:nvGrpSpPr>
      <xdr:grpSpPr>
        <a:xfrm>
          <a:off x="144780" y="134005320"/>
          <a:ext cx="5770245" cy="1594697"/>
          <a:chOff x="137160" y="128168400"/>
          <a:chExt cx="5875020" cy="1628987"/>
        </a:xfrm>
      </xdr:grpSpPr>
      <xdr:sp macro="" textlink="">
        <xdr:nvSpPr>
          <xdr:cNvPr id="1591" name="TextBox 1590">
            <a:extLst>
              <a:ext uri="{FF2B5EF4-FFF2-40B4-BE49-F238E27FC236}">
                <a16:creationId xmlns:a16="http://schemas.microsoft.com/office/drawing/2014/main" xmlns="" id="{A76661F6-D02C-4DAF-BCA1-6609668DF5EB}"/>
              </a:ext>
            </a:extLst>
          </xdr:cNvPr>
          <xdr:cNvSpPr txBox="1"/>
        </xdr:nvSpPr>
        <xdr:spPr>
          <a:xfrm>
            <a:off x="137160" y="128168400"/>
            <a:ext cx="5875020" cy="1516380"/>
          </a:xfrm>
          <a:prstGeom prst="rect">
            <a:avLst/>
          </a:prstGeom>
          <a:gradFill flip="none" rotWithShape="1">
            <a:gsLst>
              <a:gs pos="75000">
                <a:srgbClr val="D7B9FF"/>
              </a:gs>
              <a:gs pos="0">
                <a:srgbClr val="FF99FF"/>
              </a:gs>
              <a:gs pos="50000">
                <a:srgbClr val="FFCCFF"/>
              </a:gs>
            </a:gsLst>
            <a:lin ang="10800000" scaled="1"/>
            <a:tileRect/>
          </a:gradFill>
          <a:ln w="9525" cmpd="sng">
            <a:no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91440" rIns="0" rtlCol="0" anchor="t"/>
          <a:lstStyle/>
          <a:p>
            <a:pPr algn="ctr"/>
            <a:r>
              <a:rPr lang="en-US" sz="1200" b="1" spc="-50" baseline="0">
                <a:solidFill>
                  <a:schemeClr val="dk1"/>
                </a:solidFill>
                <a:latin typeface="Tahoma" panose="020B0604030504040204" pitchFamily="34" charset="0"/>
                <a:ea typeface="Tahoma" panose="020B0604030504040204" pitchFamily="34" charset="0"/>
                <a:cs typeface="Tahoma" panose="020B0604030504040204" pitchFamily="34" charset="0"/>
              </a:rPr>
              <a:t>Elites share the same psychosocial bias, but at a higher level of need satisfaction</a:t>
            </a:r>
            <a:r>
              <a:rPr lang="en-US" sz="1200" b="0" spc="-50" baseline="0">
                <a:solidFill>
                  <a:schemeClr val="dk1"/>
                </a:solidFill>
                <a:latin typeface="Tahoma" panose="020B0604030504040204" pitchFamily="34" charset="0"/>
                <a:ea typeface="Tahoma" panose="020B0604030504040204" pitchFamily="34" charset="0"/>
                <a:cs typeface="Tahoma" panose="020B0604030504040204" pitchFamily="34" charset="0"/>
              </a:rPr>
              <a:t>.</a:t>
            </a:r>
          </a:p>
        </xdr:txBody>
      </xdr:sp>
      <xdr:grpSp>
        <xdr:nvGrpSpPr>
          <xdr:cNvPr id="277" name="Group 276">
            <a:extLst>
              <a:ext uri="{FF2B5EF4-FFF2-40B4-BE49-F238E27FC236}">
                <a16:creationId xmlns:a16="http://schemas.microsoft.com/office/drawing/2014/main" xmlns="" id="{00000000-0008-0000-0000-000015010000}"/>
              </a:ext>
            </a:extLst>
          </xdr:cNvPr>
          <xdr:cNvGrpSpPr/>
        </xdr:nvGrpSpPr>
        <xdr:grpSpPr>
          <a:xfrm>
            <a:off x="137160" y="128540087"/>
            <a:ext cx="2743200" cy="1257300"/>
            <a:chOff x="167640" y="48415787"/>
            <a:chExt cx="2743200" cy="1371600"/>
          </a:xfrm>
        </xdr:grpSpPr>
        <xdr:grpSp>
          <xdr:nvGrpSpPr>
            <xdr:cNvPr id="238" name="Group 237">
              <a:extLst>
                <a:ext uri="{FF2B5EF4-FFF2-40B4-BE49-F238E27FC236}">
                  <a16:creationId xmlns:a16="http://schemas.microsoft.com/office/drawing/2014/main" xmlns="" id="{00000000-0008-0000-0000-0000EE000000}"/>
                </a:ext>
              </a:extLst>
            </xdr:cNvPr>
            <xdr:cNvGrpSpPr>
              <a:grpSpLocks noChangeAspect="1"/>
            </xdr:cNvGrpSpPr>
          </xdr:nvGrpSpPr>
          <xdr:grpSpPr>
            <a:xfrm>
              <a:off x="167640" y="48415787"/>
              <a:ext cx="2743200" cy="1371600"/>
              <a:chOff x="0" y="0"/>
              <a:chExt cx="3200400" cy="1554480"/>
            </a:xfrm>
          </xdr:grpSpPr>
          <xdr:sp macro="" textlink="">
            <xdr:nvSpPr>
              <xdr:cNvPr id="239" name="Rectangle 238">
                <a:extLst>
                  <a:ext uri="{FF2B5EF4-FFF2-40B4-BE49-F238E27FC236}">
                    <a16:creationId xmlns:a16="http://schemas.microsoft.com/office/drawing/2014/main" xmlns="" id="{00000000-0008-0000-0000-0000EF000000}"/>
                  </a:ext>
                </a:extLst>
              </xdr:cNvPr>
              <xdr:cNvSpPr/>
            </xdr:nvSpPr>
            <xdr:spPr>
              <a:xfrm>
                <a:off x="0" y="0"/>
                <a:ext cx="3200400" cy="1554480"/>
              </a:xfrm>
              <a:prstGeom prst="rect">
                <a:avLst/>
              </a:prstGeom>
              <a:solidFill>
                <a:schemeClr val="accent5">
                  <a:lumMod val="60000"/>
                  <a:lumOff val="40000"/>
                </a:schemeClr>
              </a:solidFill>
              <a:ln w="28575">
                <a:solidFill>
                  <a:srgbClr val="0070C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nvGrpSpPr>
              <xdr:cNvPr id="240" name="Group 239">
                <a:extLst>
                  <a:ext uri="{FF2B5EF4-FFF2-40B4-BE49-F238E27FC236}">
                    <a16:creationId xmlns:a16="http://schemas.microsoft.com/office/drawing/2014/main" xmlns="" id="{00000000-0008-0000-0000-0000F0000000}"/>
                  </a:ext>
                </a:extLst>
              </xdr:cNvPr>
              <xdr:cNvGrpSpPr/>
            </xdr:nvGrpSpPr>
            <xdr:grpSpPr>
              <a:xfrm>
                <a:off x="213360" y="99060"/>
                <a:ext cx="2750820" cy="1371600"/>
                <a:chOff x="0" y="0"/>
                <a:chExt cx="2750820" cy="1371600"/>
              </a:xfrm>
            </xdr:grpSpPr>
            <xdr:sp macro="" textlink="">
              <xdr:nvSpPr>
                <xdr:cNvPr id="241" name="Rectangle 240">
                  <a:extLst>
                    <a:ext uri="{FF2B5EF4-FFF2-40B4-BE49-F238E27FC236}">
                      <a16:creationId xmlns:a16="http://schemas.microsoft.com/office/drawing/2014/main" xmlns="" id="{00000000-0008-0000-0000-0000F1000000}"/>
                    </a:ext>
                  </a:extLst>
                </xdr:cNvPr>
                <xdr:cNvSpPr/>
              </xdr:nvSpPr>
              <xdr:spPr>
                <a:xfrm>
                  <a:off x="0" y="0"/>
                  <a:ext cx="457200" cy="1371600"/>
                </a:xfrm>
                <a:prstGeom prst="rect">
                  <a:avLst/>
                </a:prstGeom>
                <a:gradFill>
                  <a:gsLst>
                    <a:gs pos="0">
                      <a:schemeClr val="accent4">
                        <a:lumMod val="20000"/>
                        <a:lumOff val="80000"/>
                      </a:schemeClr>
                    </a:gs>
                    <a:gs pos="69000">
                      <a:schemeClr val="accent4">
                        <a:lumMod val="20000"/>
                        <a:lumOff val="80000"/>
                      </a:schemeClr>
                    </a:gs>
                    <a:gs pos="70000">
                      <a:schemeClr val="accent6">
                        <a:lumMod val="40000"/>
                        <a:lumOff val="60000"/>
                      </a:schemeClr>
                    </a:gs>
                    <a:gs pos="100000">
                      <a:schemeClr val="accent6">
                        <a:lumMod val="60000"/>
                        <a:lumOff val="40000"/>
                      </a:schemeClr>
                    </a:gs>
                  </a:gsLst>
                  <a:lin ang="5400000" scaled="1"/>
                </a:gradFill>
                <a:ln>
                  <a:solidFill>
                    <a:srgbClr val="00B050"/>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2" name="Rectangle 241">
                  <a:extLst>
                    <a:ext uri="{FF2B5EF4-FFF2-40B4-BE49-F238E27FC236}">
                      <a16:creationId xmlns:a16="http://schemas.microsoft.com/office/drawing/2014/main" xmlns="" id="{00000000-0008-0000-0000-0000F2000000}"/>
                    </a:ext>
                  </a:extLst>
                </xdr:cNvPr>
                <xdr:cNvSpPr/>
              </xdr:nvSpPr>
              <xdr:spPr>
                <a:xfrm>
                  <a:off x="655320" y="0"/>
                  <a:ext cx="457200" cy="1371600"/>
                </a:xfrm>
                <a:prstGeom prst="rect">
                  <a:avLst/>
                </a:prstGeom>
                <a:gradFill>
                  <a:gsLst>
                    <a:gs pos="0">
                      <a:schemeClr val="accent4">
                        <a:lumMod val="20000"/>
                        <a:lumOff val="80000"/>
                      </a:schemeClr>
                    </a:gs>
                    <a:gs pos="79000">
                      <a:schemeClr val="accent4">
                        <a:lumMod val="20000"/>
                        <a:lumOff val="80000"/>
                      </a:schemeClr>
                    </a:gs>
                    <a:gs pos="80000">
                      <a:srgbClr val="F0CDFF"/>
                    </a:gs>
                    <a:gs pos="100000">
                      <a:srgbClr val="D7B9FF"/>
                    </a:gs>
                  </a:gsLst>
                  <a:lin ang="5400000" scaled="1"/>
                </a:gradFill>
                <a:ln>
                  <a:solidFill>
                    <a:srgbClr val="7030A0"/>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243" name="Straight Connector 242">
                  <a:extLst>
                    <a:ext uri="{FF2B5EF4-FFF2-40B4-BE49-F238E27FC236}">
                      <a16:creationId xmlns:a16="http://schemas.microsoft.com/office/drawing/2014/main" xmlns="" id="{00000000-0008-0000-0000-0000F3000000}"/>
                    </a:ext>
                  </a:extLst>
                </xdr:cNvPr>
                <xdr:cNvCxnSpPr/>
              </xdr:nvCxnSpPr>
              <xdr:spPr>
                <a:xfrm flipH="1" flipV="1">
                  <a:off x="457200" y="968563"/>
                  <a:ext cx="198120" cy="129740"/>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44" name="Rectangle 243">
                  <a:extLst>
                    <a:ext uri="{FF2B5EF4-FFF2-40B4-BE49-F238E27FC236}">
                      <a16:creationId xmlns:a16="http://schemas.microsoft.com/office/drawing/2014/main" xmlns="" id="{00000000-0008-0000-0000-0000F4000000}"/>
                    </a:ext>
                  </a:extLst>
                </xdr:cNvPr>
                <xdr:cNvSpPr/>
              </xdr:nvSpPr>
              <xdr:spPr>
                <a:xfrm>
                  <a:off x="1638300" y="0"/>
                  <a:ext cx="457200" cy="1371600"/>
                </a:xfrm>
                <a:prstGeom prst="rect">
                  <a:avLst/>
                </a:prstGeom>
                <a:gradFill>
                  <a:gsLst>
                    <a:gs pos="0">
                      <a:schemeClr val="accent4">
                        <a:lumMod val="20000"/>
                        <a:lumOff val="80000"/>
                      </a:schemeClr>
                    </a:gs>
                    <a:gs pos="29000">
                      <a:schemeClr val="accent4">
                        <a:lumMod val="20000"/>
                        <a:lumOff val="80000"/>
                      </a:schemeClr>
                    </a:gs>
                    <a:gs pos="30000">
                      <a:schemeClr val="accent6">
                        <a:lumMod val="40000"/>
                        <a:lumOff val="60000"/>
                      </a:schemeClr>
                    </a:gs>
                    <a:gs pos="100000">
                      <a:schemeClr val="accent6">
                        <a:lumMod val="60000"/>
                        <a:lumOff val="40000"/>
                      </a:schemeClr>
                    </a:gs>
                  </a:gsLst>
                  <a:lin ang="5400000" scaled="1"/>
                </a:gradFill>
                <a:ln>
                  <a:solidFill>
                    <a:srgbClr val="00B050"/>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5" name="Rectangle 244">
                  <a:extLst>
                    <a:ext uri="{FF2B5EF4-FFF2-40B4-BE49-F238E27FC236}">
                      <a16:creationId xmlns:a16="http://schemas.microsoft.com/office/drawing/2014/main" xmlns="" id="{00000000-0008-0000-0000-0000F5000000}"/>
                    </a:ext>
                  </a:extLst>
                </xdr:cNvPr>
                <xdr:cNvSpPr/>
              </xdr:nvSpPr>
              <xdr:spPr>
                <a:xfrm>
                  <a:off x="2293620" y="0"/>
                  <a:ext cx="457200" cy="1371600"/>
                </a:xfrm>
                <a:prstGeom prst="rect">
                  <a:avLst/>
                </a:prstGeom>
                <a:gradFill>
                  <a:gsLst>
                    <a:gs pos="0">
                      <a:schemeClr val="accent4">
                        <a:lumMod val="20000"/>
                        <a:lumOff val="80000"/>
                      </a:schemeClr>
                    </a:gs>
                    <a:gs pos="39000">
                      <a:schemeClr val="accent4">
                        <a:lumMod val="20000"/>
                        <a:lumOff val="80000"/>
                      </a:schemeClr>
                    </a:gs>
                    <a:gs pos="40000">
                      <a:srgbClr val="F0CDFF"/>
                    </a:gs>
                    <a:gs pos="100000">
                      <a:srgbClr val="D7B9FF"/>
                    </a:gs>
                  </a:gsLst>
                  <a:lin ang="5400000" scaled="1"/>
                </a:gradFill>
                <a:ln>
                  <a:solidFill>
                    <a:srgbClr val="7030A0"/>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246" name="Straight Connector 245">
                  <a:extLst>
                    <a:ext uri="{FF2B5EF4-FFF2-40B4-BE49-F238E27FC236}">
                      <a16:creationId xmlns:a16="http://schemas.microsoft.com/office/drawing/2014/main" xmlns="" id="{00000000-0008-0000-0000-0000F6000000}"/>
                    </a:ext>
                  </a:extLst>
                </xdr:cNvPr>
                <xdr:cNvCxnSpPr/>
              </xdr:nvCxnSpPr>
              <xdr:spPr>
                <a:xfrm flipH="1" flipV="1">
                  <a:off x="2095500" y="418496"/>
                  <a:ext cx="198120" cy="129739"/>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69" name="TextBox 268">
              <a:extLst>
                <a:ext uri="{FF2B5EF4-FFF2-40B4-BE49-F238E27FC236}">
                  <a16:creationId xmlns:a16="http://schemas.microsoft.com/office/drawing/2014/main" xmlns="" id="{00000000-0008-0000-0000-00000D010000}"/>
                </a:ext>
              </a:extLst>
            </xdr:cNvPr>
            <xdr:cNvSpPr txBox="1"/>
          </xdr:nvSpPr>
          <xdr:spPr>
            <a:xfrm>
              <a:off x="33528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270" name="TextBox 269">
              <a:extLst>
                <a:ext uri="{FF2B5EF4-FFF2-40B4-BE49-F238E27FC236}">
                  <a16:creationId xmlns:a16="http://schemas.microsoft.com/office/drawing/2014/main" xmlns="" id="{00000000-0008-0000-0000-00000E010000}"/>
                </a:ext>
              </a:extLst>
            </xdr:cNvPr>
            <xdr:cNvSpPr txBox="1"/>
          </xdr:nvSpPr>
          <xdr:spPr>
            <a:xfrm>
              <a:off x="89916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sp macro="" textlink="">
          <xdr:nvSpPr>
            <xdr:cNvPr id="273" name="TextBox 272">
              <a:extLst>
                <a:ext uri="{FF2B5EF4-FFF2-40B4-BE49-F238E27FC236}">
                  <a16:creationId xmlns:a16="http://schemas.microsoft.com/office/drawing/2014/main" xmlns="" id="{00000000-0008-0000-0000-000011010000}"/>
                </a:ext>
              </a:extLst>
            </xdr:cNvPr>
            <xdr:cNvSpPr txBox="1"/>
          </xdr:nvSpPr>
          <xdr:spPr>
            <a:xfrm>
              <a:off x="173736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their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274" name="TextBox 273">
              <a:extLst>
                <a:ext uri="{FF2B5EF4-FFF2-40B4-BE49-F238E27FC236}">
                  <a16:creationId xmlns:a16="http://schemas.microsoft.com/office/drawing/2014/main" xmlns="" id="{00000000-0008-0000-0000-000012010000}"/>
                </a:ext>
              </a:extLst>
            </xdr:cNvPr>
            <xdr:cNvSpPr txBox="1"/>
          </xdr:nvSpPr>
          <xdr:spPr>
            <a:xfrm>
              <a:off x="230124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their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grpSp>
      <xdr:grpSp>
        <xdr:nvGrpSpPr>
          <xdr:cNvPr id="278" name="Group 277">
            <a:extLst>
              <a:ext uri="{FF2B5EF4-FFF2-40B4-BE49-F238E27FC236}">
                <a16:creationId xmlns:a16="http://schemas.microsoft.com/office/drawing/2014/main" xmlns="" id="{00000000-0008-0000-0000-000016010000}"/>
              </a:ext>
            </a:extLst>
          </xdr:cNvPr>
          <xdr:cNvGrpSpPr/>
        </xdr:nvGrpSpPr>
        <xdr:grpSpPr>
          <a:xfrm>
            <a:off x="3268980" y="128540087"/>
            <a:ext cx="2743200" cy="1257300"/>
            <a:chOff x="3299460" y="48415787"/>
            <a:chExt cx="2743200" cy="1371600"/>
          </a:xfrm>
        </xdr:grpSpPr>
        <xdr:grpSp>
          <xdr:nvGrpSpPr>
            <xdr:cNvPr id="229" name="Group 228">
              <a:extLst>
                <a:ext uri="{FF2B5EF4-FFF2-40B4-BE49-F238E27FC236}">
                  <a16:creationId xmlns:a16="http://schemas.microsoft.com/office/drawing/2014/main" xmlns="" id="{00000000-0008-0000-0000-0000E5000000}"/>
                </a:ext>
              </a:extLst>
            </xdr:cNvPr>
            <xdr:cNvGrpSpPr>
              <a:grpSpLocks noChangeAspect="1"/>
            </xdr:cNvGrpSpPr>
          </xdr:nvGrpSpPr>
          <xdr:grpSpPr>
            <a:xfrm>
              <a:off x="3299460" y="48415787"/>
              <a:ext cx="2743200" cy="1371600"/>
              <a:chOff x="0" y="0"/>
              <a:chExt cx="3200400" cy="1554480"/>
            </a:xfrm>
          </xdr:grpSpPr>
          <xdr:sp macro="" textlink="">
            <xdr:nvSpPr>
              <xdr:cNvPr id="230" name="Rectangle 229">
                <a:extLst>
                  <a:ext uri="{FF2B5EF4-FFF2-40B4-BE49-F238E27FC236}">
                    <a16:creationId xmlns:a16="http://schemas.microsoft.com/office/drawing/2014/main" xmlns="" id="{00000000-0008-0000-0000-0000E6000000}"/>
                  </a:ext>
                </a:extLst>
              </xdr:cNvPr>
              <xdr:cNvSpPr/>
            </xdr:nvSpPr>
            <xdr:spPr>
              <a:xfrm>
                <a:off x="0" y="0"/>
                <a:ext cx="3200400" cy="1554480"/>
              </a:xfrm>
              <a:prstGeom prst="rect">
                <a:avLst/>
              </a:prstGeom>
              <a:solidFill>
                <a:srgbClr val="FF9999"/>
              </a:solidFill>
              <a:ln w="28575">
                <a:solidFill>
                  <a:srgbClr val="C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nvGrpSpPr>
              <xdr:cNvPr id="231" name="Group 230">
                <a:extLst>
                  <a:ext uri="{FF2B5EF4-FFF2-40B4-BE49-F238E27FC236}">
                    <a16:creationId xmlns:a16="http://schemas.microsoft.com/office/drawing/2014/main" xmlns="" id="{00000000-0008-0000-0000-0000E7000000}"/>
                  </a:ext>
                </a:extLst>
              </xdr:cNvPr>
              <xdr:cNvGrpSpPr/>
            </xdr:nvGrpSpPr>
            <xdr:grpSpPr>
              <a:xfrm>
                <a:off x="213360" y="99060"/>
                <a:ext cx="2750820" cy="1371600"/>
                <a:chOff x="0" y="0"/>
                <a:chExt cx="2750820" cy="1371600"/>
              </a:xfrm>
            </xdr:grpSpPr>
            <xdr:sp macro="" textlink="">
              <xdr:nvSpPr>
                <xdr:cNvPr id="232" name="Rectangle 231">
                  <a:extLst>
                    <a:ext uri="{FF2B5EF4-FFF2-40B4-BE49-F238E27FC236}">
                      <a16:creationId xmlns:a16="http://schemas.microsoft.com/office/drawing/2014/main" xmlns="" id="{00000000-0008-0000-0000-0000E8000000}"/>
                    </a:ext>
                  </a:extLst>
                </xdr:cNvPr>
                <xdr:cNvSpPr/>
              </xdr:nvSpPr>
              <xdr:spPr>
                <a:xfrm>
                  <a:off x="0" y="0"/>
                  <a:ext cx="457200" cy="1371600"/>
                </a:xfrm>
                <a:prstGeom prst="rect">
                  <a:avLst/>
                </a:prstGeom>
                <a:gradFill>
                  <a:gsLst>
                    <a:gs pos="0">
                      <a:schemeClr val="accent4">
                        <a:lumMod val="20000"/>
                        <a:lumOff val="80000"/>
                      </a:schemeClr>
                    </a:gs>
                    <a:gs pos="79000">
                      <a:schemeClr val="accent4">
                        <a:lumMod val="20000"/>
                        <a:lumOff val="80000"/>
                      </a:schemeClr>
                    </a:gs>
                    <a:gs pos="80000">
                      <a:schemeClr val="accent6">
                        <a:lumMod val="40000"/>
                        <a:lumOff val="60000"/>
                      </a:schemeClr>
                    </a:gs>
                    <a:gs pos="100000">
                      <a:schemeClr val="accent6">
                        <a:lumMod val="60000"/>
                        <a:lumOff val="40000"/>
                      </a:schemeClr>
                    </a:gs>
                  </a:gsLst>
                  <a:lin ang="5400000" scaled="1"/>
                </a:gradFill>
                <a:ln>
                  <a:solidFill>
                    <a:srgbClr val="00B050"/>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3" name="Rectangle 232">
                  <a:extLst>
                    <a:ext uri="{FF2B5EF4-FFF2-40B4-BE49-F238E27FC236}">
                      <a16:creationId xmlns:a16="http://schemas.microsoft.com/office/drawing/2014/main" xmlns="" id="{00000000-0008-0000-0000-0000E9000000}"/>
                    </a:ext>
                  </a:extLst>
                </xdr:cNvPr>
                <xdr:cNvSpPr/>
              </xdr:nvSpPr>
              <xdr:spPr>
                <a:xfrm>
                  <a:off x="655320" y="0"/>
                  <a:ext cx="457200" cy="1371600"/>
                </a:xfrm>
                <a:prstGeom prst="rect">
                  <a:avLst/>
                </a:prstGeom>
                <a:gradFill>
                  <a:gsLst>
                    <a:gs pos="0">
                      <a:schemeClr val="accent4">
                        <a:lumMod val="20000"/>
                        <a:lumOff val="80000"/>
                      </a:schemeClr>
                    </a:gs>
                    <a:gs pos="69000">
                      <a:schemeClr val="accent4">
                        <a:lumMod val="20000"/>
                        <a:lumOff val="80000"/>
                      </a:schemeClr>
                    </a:gs>
                    <a:gs pos="70000">
                      <a:srgbClr val="F0CDFF"/>
                    </a:gs>
                    <a:gs pos="100000">
                      <a:srgbClr val="D7B9FF"/>
                    </a:gs>
                  </a:gsLst>
                  <a:lin ang="5400000" scaled="1"/>
                </a:gradFill>
                <a:ln>
                  <a:solidFill>
                    <a:srgbClr val="7030A0"/>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234" name="Straight Connector 233">
                  <a:extLst>
                    <a:ext uri="{FF2B5EF4-FFF2-40B4-BE49-F238E27FC236}">
                      <a16:creationId xmlns:a16="http://schemas.microsoft.com/office/drawing/2014/main" xmlns="" id="{00000000-0008-0000-0000-0000EA000000}"/>
                    </a:ext>
                  </a:extLst>
                </xdr:cNvPr>
                <xdr:cNvCxnSpPr/>
              </xdr:nvCxnSpPr>
              <xdr:spPr>
                <a:xfrm flipV="1">
                  <a:off x="457200" y="967135"/>
                  <a:ext cx="198120" cy="129739"/>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35" name="Rectangle 234">
                  <a:extLst>
                    <a:ext uri="{FF2B5EF4-FFF2-40B4-BE49-F238E27FC236}">
                      <a16:creationId xmlns:a16="http://schemas.microsoft.com/office/drawing/2014/main" xmlns="" id="{00000000-0008-0000-0000-0000EB000000}"/>
                    </a:ext>
                  </a:extLst>
                </xdr:cNvPr>
                <xdr:cNvSpPr/>
              </xdr:nvSpPr>
              <xdr:spPr>
                <a:xfrm>
                  <a:off x="1638300" y="0"/>
                  <a:ext cx="457200" cy="1371600"/>
                </a:xfrm>
                <a:prstGeom prst="rect">
                  <a:avLst/>
                </a:prstGeom>
                <a:gradFill>
                  <a:gsLst>
                    <a:gs pos="0">
                      <a:schemeClr val="accent4">
                        <a:lumMod val="20000"/>
                        <a:lumOff val="80000"/>
                      </a:schemeClr>
                    </a:gs>
                    <a:gs pos="39000">
                      <a:schemeClr val="accent4">
                        <a:lumMod val="20000"/>
                        <a:lumOff val="80000"/>
                      </a:schemeClr>
                    </a:gs>
                    <a:gs pos="40000">
                      <a:schemeClr val="accent6">
                        <a:lumMod val="40000"/>
                        <a:lumOff val="60000"/>
                      </a:schemeClr>
                    </a:gs>
                    <a:gs pos="100000">
                      <a:schemeClr val="accent6">
                        <a:lumMod val="60000"/>
                        <a:lumOff val="40000"/>
                      </a:schemeClr>
                    </a:gs>
                  </a:gsLst>
                  <a:lin ang="5400000" scaled="1"/>
                </a:gradFill>
                <a:ln>
                  <a:solidFill>
                    <a:srgbClr val="00B050"/>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6" name="Rectangle 235">
                  <a:extLst>
                    <a:ext uri="{FF2B5EF4-FFF2-40B4-BE49-F238E27FC236}">
                      <a16:creationId xmlns:a16="http://schemas.microsoft.com/office/drawing/2014/main" xmlns="" id="{00000000-0008-0000-0000-0000EC000000}"/>
                    </a:ext>
                  </a:extLst>
                </xdr:cNvPr>
                <xdr:cNvSpPr/>
              </xdr:nvSpPr>
              <xdr:spPr>
                <a:xfrm>
                  <a:off x="2293620" y="0"/>
                  <a:ext cx="457200" cy="1371600"/>
                </a:xfrm>
                <a:prstGeom prst="rect">
                  <a:avLst/>
                </a:prstGeom>
                <a:gradFill>
                  <a:gsLst>
                    <a:gs pos="0">
                      <a:schemeClr val="accent4">
                        <a:lumMod val="20000"/>
                        <a:lumOff val="80000"/>
                      </a:schemeClr>
                    </a:gs>
                    <a:gs pos="29000">
                      <a:schemeClr val="accent4">
                        <a:lumMod val="20000"/>
                        <a:lumOff val="80000"/>
                      </a:schemeClr>
                    </a:gs>
                    <a:gs pos="30000">
                      <a:srgbClr val="F0CDFF"/>
                    </a:gs>
                    <a:gs pos="100000">
                      <a:srgbClr val="D7B9FF"/>
                    </a:gs>
                  </a:gsLst>
                  <a:lin ang="5400000" scaled="1"/>
                </a:gradFill>
                <a:ln>
                  <a:solidFill>
                    <a:srgbClr val="7030A0"/>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237" name="Straight Connector 236">
                  <a:extLst>
                    <a:ext uri="{FF2B5EF4-FFF2-40B4-BE49-F238E27FC236}">
                      <a16:creationId xmlns:a16="http://schemas.microsoft.com/office/drawing/2014/main" xmlns="" id="{00000000-0008-0000-0000-0000ED000000}"/>
                    </a:ext>
                  </a:extLst>
                </xdr:cNvPr>
                <xdr:cNvCxnSpPr/>
              </xdr:nvCxnSpPr>
              <xdr:spPr>
                <a:xfrm flipV="1">
                  <a:off x="2095500" y="411288"/>
                  <a:ext cx="198120" cy="129739"/>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71" name="TextBox 270">
              <a:extLst>
                <a:ext uri="{FF2B5EF4-FFF2-40B4-BE49-F238E27FC236}">
                  <a16:creationId xmlns:a16="http://schemas.microsoft.com/office/drawing/2014/main" xmlns="" id="{00000000-0008-0000-0000-00000F010000}"/>
                </a:ext>
              </a:extLst>
            </xdr:cNvPr>
            <xdr:cNvSpPr txBox="1"/>
          </xdr:nvSpPr>
          <xdr:spPr>
            <a:xfrm>
              <a:off x="347472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272" name="TextBox 271">
              <a:extLst>
                <a:ext uri="{FF2B5EF4-FFF2-40B4-BE49-F238E27FC236}">
                  <a16:creationId xmlns:a16="http://schemas.microsoft.com/office/drawing/2014/main" xmlns="" id="{00000000-0008-0000-0000-000010010000}"/>
                </a:ext>
              </a:extLst>
            </xdr:cNvPr>
            <xdr:cNvSpPr txBox="1"/>
          </xdr:nvSpPr>
          <xdr:spPr>
            <a:xfrm>
              <a:off x="403860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sp macro="" textlink="">
          <xdr:nvSpPr>
            <xdr:cNvPr id="275" name="TextBox 274">
              <a:extLst>
                <a:ext uri="{FF2B5EF4-FFF2-40B4-BE49-F238E27FC236}">
                  <a16:creationId xmlns:a16="http://schemas.microsoft.com/office/drawing/2014/main" xmlns="" id="{00000000-0008-0000-0000-000013010000}"/>
                </a:ext>
              </a:extLst>
            </xdr:cNvPr>
            <xdr:cNvSpPr txBox="1"/>
          </xdr:nvSpPr>
          <xdr:spPr>
            <a:xfrm>
              <a:off x="487680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their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276" name="TextBox 275">
              <a:extLst>
                <a:ext uri="{FF2B5EF4-FFF2-40B4-BE49-F238E27FC236}">
                  <a16:creationId xmlns:a16="http://schemas.microsoft.com/office/drawing/2014/main" xmlns="" id="{00000000-0008-0000-0000-000014010000}"/>
                </a:ext>
              </a:extLst>
            </xdr:cNvPr>
            <xdr:cNvSpPr txBox="1"/>
          </xdr:nvSpPr>
          <xdr:spPr>
            <a:xfrm>
              <a:off x="5440680" y="49293780"/>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their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grpSp>
    </xdr:grpSp>
    <xdr:clientData/>
  </xdr:twoCellAnchor>
  <xdr:twoCellAnchor>
    <xdr:from>
      <xdr:col>14</xdr:col>
      <xdr:colOff>54972</xdr:colOff>
      <xdr:row>202</xdr:row>
      <xdr:rowOff>94240</xdr:rowOff>
    </xdr:from>
    <xdr:to>
      <xdr:col>26</xdr:col>
      <xdr:colOff>495299</xdr:colOff>
      <xdr:row>222</xdr:row>
      <xdr:rowOff>0</xdr:rowOff>
    </xdr:to>
    <xdr:grpSp>
      <xdr:nvGrpSpPr>
        <xdr:cNvPr id="297" name="SWOT lettering" hidden="1">
          <a:extLst>
            <a:ext uri="{FF2B5EF4-FFF2-40B4-BE49-F238E27FC236}">
              <a16:creationId xmlns:a16="http://schemas.microsoft.com/office/drawing/2014/main" xmlns="" id="{00000000-0008-0000-0000-000029010000}"/>
            </a:ext>
          </a:extLst>
        </xdr:cNvPr>
        <xdr:cNvGrpSpPr/>
      </xdr:nvGrpSpPr>
      <xdr:grpSpPr>
        <a:xfrm>
          <a:off x="6112872" y="42775765"/>
          <a:ext cx="5888627" cy="4792085"/>
          <a:chOff x="6242412" y="35123380"/>
          <a:chExt cx="6010547" cy="4493000"/>
        </a:xfrm>
      </xdr:grpSpPr>
      <xdr:sp macro="" textlink="">
        <xdr:nvSpPr>
          <xdr:cNvPr id="289" name="S blue of SWOT">
            <a:extLst>
              <a:ext uri="{FF2B5EF4-FFF2-40B4-BE49-F238E27FC236}">
                <a16:creationId xmlns:a16="http://schemas.microsoft.com/office/drawing/2014/main" xmlns="" id="{00000000-0008-0000-0000-000021010000}"/>
              </a:ext>
            </a:extLst>
          </xdr:cNvPr>
          <xdr:cNvSpPr/>
        </xdr:nvSpPr>
        <xdr:spPr>
          <a:xfrm>
            <a:off x="6242412" y="3552724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S</a:t>
            </a:r>
          </a:p>
        </xdr:txBody>
      </xdr:sp>
      <xdr:sp macro="" textlink="">
        <xdr:nvSpPr>
          <xdr:cNvPr id="291" name="W blue of SWOT">
            <a:extLst>
              <a:ext uri="{FF2B5EF4-FFF2-40B4-BE49-F238E27FC236}">
                <a16:creationId xmlns:a16="http://schemas.microsoft.com/office/drawing/2014/main" xmlns="" id="{00000000-0008-0000-0000-000023010000}"/>
              </a:ext>
            </a:extLst>
          </xdr:cNvPr>
          <xdr:cNvSpPr/>
        </xdr:nvSpPr>
        <xdr:spPr>
          <a:xfrm>
            <a:off x="7286352" y="35527240"/>
            <a:ext cx="1529987" cy="2344160"/>
          </a:xfrm>
          <a:prstGeom prst="rect">
            <a:avLst/>
          </a:prstGeom>
          <a:noFill/>
        </xdr:spPr>
        <xdr:txBody>
          <a:bodyPr wrap="none" lIns="0" tIns="0" rIns="0" bIns="0">
            <a:noAutofit/>
          </a:bodyPr>
          <a:lstStyle/>
          <a:p>
            <a:pPr algn="ctr"/>
            <a:r>
              <a:rPr lang="en-US" sz="16500" b="0" cap="none" spc="-6000" baseline="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W</a:t>
            </a:r>
          </a:p>
        </xdr:txBody>
      </xdr:sp>
      <xdr:sp macro="" textlink="">
        <xdr:nvSpPr>
          <xdr:cNvPr id="292" name="O blue of SWOT">
            <a:extLst>
              <a:ext uri="{FF2B5EF4-FFF2-40B4-BE49-F238E27FC236}">
                <a16:creationId xmlns:a16="http://schemas.microsoft.com/office/drawing/2014/main" xmlns="" id="{00000000-0008-0000-0000-000024010000}"/>
              </a:ext>
            </a:extLst>
          </xdr:cNvPr>
          <xdr:cNvSpPr/>
        </xdr:nvSpPr>
        <xdr:spPr>
          <a:xfrm>
            <a:off x="6272892" y="3727222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O</a:t>
            </a:r>
          </a:p>
        </xdr:txBody>
      </xdr:sp>
      <xdr:sp macro="" textlink="">
        <xdr:nvSpPr>
          <xdr:cNvPr id="293" name="T blue of SWOT">
            <a:extLst>
              <a:ext uri="{FF2B5EF4-FFF2-40B4-BE49-F238E27FC236}">
                <a16:creationId xmlns:a16="http://schemas.microsoft.com/office/drawing/2014/main" xmlns="" id="{00000000-0008-0000-0000-000025010000}"/>
              </a:ext>
            </a:extLst>
          </xdr:cNvPr>
          <xdr:cNvSpPr/>
        </xdr:nvSpPr>
        <xdr:spPr>
          <a:xfrm>
            <a:off x="7774032" y="3727222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T</a:t>
            </a:r>
          </a:p>
        </xdr:txBody>
      </xdr:sp>
      <xdr:sp macro="" textlink="">
        <xdr:nvSpPr>
          <xdr:cNvPr id="290" name="S red of SWOT">
            <a:extLst>
              <a:ext uri="{FF2B5EF4-FFF2-40B4-BE49-F238E27FC236}">
                <a16:creationId xmlns:a16="http://schemas.microsoft.com/office/drawing/2014/main" xmlns="" id="{00000000-0008-0000-0000-000022010000}"/>
              </a:ext>
            </a:extLst>
          </xdr:cNvPr>
          <xdr:cNvSpPr/>
        </xdr:nvSpPr>
        <xdr:spPr>
          <a:xfrm>
            <a:off x="9275172" y="3512338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S</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sp macro="" textlink="">
        <xdr:nvSpPr>
          <xdr:cNvPr id="296" name="W red of SWOT">
            <a:extLst>
              <a:ext uri="{FF2B5EF4-FFF2-40B4-BE49-F238E27FC236}">
                <a16:creationId xmlns:a16="http://schemas.microsoft.com/office/drawing/2014/main" xmlns="" id="{00000000-0008-0000-0000-000028010000}"/>
              </a:ext>
            </a:extLst>
          </xdr:cNvPr>
          <xdr:cNvSpPr/>
        </xdr:nvSpPr>
        <xdr:spPr>
          <a:xfrm>
            <a:off x="10326732" y="35527240"/>
            <a:ext cx="1529987" cy="2344160"/>
          </a:xfrm>
          <a:prstGeom prst="rect">
            <a:avLst/>
          </a:prstGeom>
          <a:noFill/>
        </xdr:spPr>
        <xdr:txBody>
          <a:bodyPr wrap="none" lIns="0" tIns="0" rIns="0" bIns="0">
            <a:noAutofit/>
          </a:bodyPr>
          <a:lstStyle/>
          <a:p>
            <a:pPr algn="ctr"/>
            <a:r>
              <a:rPr lang="en-US" sz="16500" b="0" cap="none" spc="-6000" baseline="0">
                <a:ln w="0">
                  <a:solidFill>
                    <a:srgbClr val="FF3C3C"/>
                  </a:solidFill>
                </a:ln>
                <a:noFill/>
                <a:effectLst>
                  <a:outerShdw blurRad="38100" dist="19050" dir="2700000" algn="tl" rotWithShape="0">
                    <a:schemeClr val="dk1">
                      <a:alpha val="40000"/>
                    </a:schemeClr>
                  </a:outerShdw>
                </a:effectLst>
                <a:latin typeface="Impact" panose="020B0806030902050204" pitchFamily="34" charset="0"/>
              </a:rPr>
              <a:t>W</a:t>
            </a:r>
          </a:p>
        </xdr:txBody>
      </xdr:sp>
      <xdr:sp macro="" textlink="">
        <xdr:nvSpPr>
          <xdr:cNvPr id="294" name="O red of SWOT">
            <a:extLst>
              <a:ext uri="{FF2B5EF4-FFF2-40B4-BE49-F238E27FC236}">
                <a16:creationId xmlns:a16="http://schemas.microsoft.com/office/drawing/2014/main" xmlns="" id="{00000000-0008-0000-0000-000026010000}"/>
              </a:ext>
            </a:extLst>
          </xdr:cNvPr>
          <xdr:cNvSpPr/>
        </xdr:nvSpPr>
        <xdr:spPr>
          <a:xfrm>
            <a:off x="9275172" y="3684550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O</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sp macro="" textlink="">
        <xdr:nvSpPr>
          <xdr:cNvPr id="295" name="T red of SWOT">
            <a:extLst>
              <a:ext uri="{FF2B5EF4-FFF2-40B4-BE49-F238E27FC236}">
                <a16:creationId xmlns:a16="http://schemas.microsoft.com/office/drawing/2014/main" xmlns="" id="{00000000-0008-0000-0000-000027010000}"/>
              </a:ext>
            </a:extLst>
          </xdr:cNvPr>
          <xdr:cNvSpPr/>
        </xdr:nvSpPr>
        <xdr:spPr>
          <a:xfrm>
            <a:off x="10722972" y="3684550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T</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grpSp>
    <xdr:clientData/>
  </xdr:twoCellAnchor>
  <xdr:twoCellAnchor>
    <xdr:from>
      <xdr:col>0</xdr:col>
      <xdr:colOff>22861</xdr:colOff>
      <xdr:row>204</xdr:row>
      <xdr:rowOff>53341</xdr:rowOff>
    </xdr:from>
    <xdr:to>
      <xdr:col>2</xdr:col>
      <xdr:colOff>457200</xdr:colOff>
      <xdr:row>207</xdr:row>
      <xdr:rowOff>175260</xdr:rowOff>
    </xdr:to>
    <xdr:sp macro="" textlink="">
      <xdr:nvSpPr>
        <xdr:cNvPr id="464" name="You believe whatever serves your needs.">
          <a:extLst>
            <a:ext uri="{FF2B5EF4-FFF2-40B4-BE49-F238E27FC236}">
              <a16:creationId xmlns:a16="http://schemas.microsoft.com/office/drawing/2014/main" xmlns="" id="{00000000-0008-0000-0000-0000D0010000}"/>
            </a:ext>
          </a:extLst>
        </xdr:cNvPr>
        <xdr:cNvSpPr txBox="1">
          <a:spLocks/>
        </xdr:cNvSpPr>
      </xdr:nvSpPr>
      <xdr:spPr>
        <a:xfrm>
          <a:off x="22861" y="35577781"/>
          <a:ext cx="1051559" cy="876299"/>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80000"/>
            </a:lnSpc>
            <a:buNone/>
          </a:pPr>
          <a:r>
            <a:rPr lang="en-US" sz="1100" b="1" spc="-50">
              <a:solidFill>
                <a:srgbClr val="007332"/>
              </a:solidFill>
              <a:latin typeface="Franklin Gothic Demi" panose="020B0703020102020204" pitchFamily="34" charset="0"/>
              <a:ea typeface="Tahoma" panose="020B0604030504040204" pitchFamily="34" charset="0"/>
              <a:cs typeface="Tahoma" panose="020B0604030504040204" pitchFamily="34" charset="0"/>
            </a:rPr>
            <a:t>I need to focus more on wider relationships, minorities oppressed by historical trauma.</a:t>
          </a:r>
        </a:p>
      </xdr:txBody>
    </xdr:sp>
    <xdr:clientData/>
  </xdr:twoCellAnchor>
  <xdr:twoCellAnchor>
    <xdr:from>
      <xdr:col>1</xdr:col>
      <xdr:colOff>27989</xdr:colOff>
      <xdr:row>200</xdr:row>
      <xdr:rowOff>126617</xdr:rowOff>
    </xdr:from>
    <xdr:to>
      <xdr:col>2</xdr:col>
      <xdr:colOff>327660</xdr:colOff>
      <xdr:row>204</xdr:row>
      <xdr:rowOff>7628</xdr:rowOff>
    </xdr:to>
    <xdr:grpSp>
      <xdr:nvGrpSpPr>
        <xdr:cNvPr id="8" name="Group 7">
          <a:extLst>
            <a:ext uri="{FF2B5EF4-FFF2-40B4-BE49-F238E27FC236}">
              <a16:creationId xmlns:a16="http://schemas.microsoft.com/office/drawing/2014/main" xmlns="" id="{00000000-0008-0000-0000-000008000000}"/>
            </a:ext>
          </a:extLst>
        </xdr:cNvPr>
        <xdr:cNvGrpSpPr/>
      </xdr:nvGrpSpPr>
      <xdr:grpSpPr>
        <a:xfrm>
          <a:off x="142289" y="42389042"/>
          <a:ext cx="785446" cy="795411"/>
          <a:chOff x="294689" y="26110809"/>
          <a:chExt cx="794971" cy="659752"/>
        </a:xfrm>
        <a:effectLst>
          <a:outerShdw blurRad="50800" dist="38100" dir="2700000" algn="tl" rotWithShape="0">
            <a:prstClr val="black">
              <a:alpha val="40000"/>
            </a:prstClr>
          </a:outerShdw>
        </a:effectLst>
      </xdr:grpSpPr>
      <xdr:sp macro="" textlink="">
        <xdr:nvSpPr>
          <xdr:cNvPr id="466" name="Rectangle: Rounded Corners 465">
            <a:extLst>
              <a:ext uri="{FF2B5EF4-FFF2-40B4-BE49-F238E27FC236}">
                <a16:creationId xmlns:a16="http://schemas.microsoft.com/office/drawing/2014/main" xmlns="" id="{00000000-0008-0000-0000-0000D2010000}"/>
              </a:ext>
            </a:extLst>
          </xdr:cNvPr>
          <xdr:cNvSpPr>
            <a:spLocks noChangeAspect="1"/>
          </xdr:cNvSpPr>
        </xdr:nvSpPr>
        <xdr:spPr>
          <a:xfrm>
            <a:off x="353997" y="26193394"/>
            <a:ext cx="685800" cy="552944"/>
          </a:xfrm>
          <a:prstGeom prst="roundRect">
            <a:avLst/>
          </a:prstGeom>
          <a:solidFill>
            <a:srgbClr val="0070C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050"/>
          </a:p>
        </xdr:txBody>
      </xdr:sp>
      <xdr:sp macro="" textlink="">
        <xdr:nvSpPr>
          <xdr:cNvPr id="467" name="Rectangle 466">
            <a:extLst>
              <a:ext uri="{FF2B5EF4-FFF2-40B4-BE49-F238E27FC236}">
                <a16:creationId xmlns:a16="http://schemas.microsoft.com/office/drawing/2014/main" xmlns="" id="{00000000-0008-0000-0000-0000D3010000}"/>
              </a:ext>
            </a:extLst>
          </xdr:cNvPr>
          <xdr:cNvSpPr/>
        </xdr:nvSpPr>
        <xdr:spPr>
          <a:xfrm>
            <a:off x="294689" y="26110809"/>
            <a:ext cx="794971" cy="659752"/>
          </a:xfrm>
          <a:prstGeom prst="rect">
            <a:avLst/>
          </a:prstGeom>
          <a:noFill/>
        </xdr:spPr>
        <xdr:txBody>
          <a:bodyPr wrap="square" lIns="91440" tIns="45720" rIns="91440" bIns="4572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4400" b="1" cap="none" spc="50">
                <a:ln w="9525" cmpd="sng">
                  <a:solidFill>
                    <a:srgbClr val="0070C0"/>
                  </a:solidFill>
                  <a:prstDash val="solid"/>
                </a:ln>
                <a:solidFill>
                  <a:srgbClr val="A0E6FF"/>
                </a:solidFill>
                <a:effectLst>
                  <a:glow rad="38100">
                    <a:schemeClr val="accent1">
                      <a:alpha val="40000"/>
                    </a:schemeClr>
                  </a:glow>
                </a:effectLst>
                <a:latin typeface="Arial Black" panose="020B0A04020102020204" pitchFamily="34" charset="0"/>
              </a:rPr>
              <a:t>W</a:t>
            </a:r>
          </a:p>
        </xdr:txBody>
      </xdr:sp>
    </xdr:grpSp>
    <xdr:clientData/>
  </xdr:twoCellAnchor>
  <xdr:twoCellAnchor>
    <xdr:from>
      <xdr:col>11</xdr:col>
      <xdr:colOff>208899</xdr:colOff>
      <xdr:row>200</xdr:row>
      <xdr:rowOff>80899</xdr:rowOff>
    </xdr:from>
    <xdr:to>
      <xdr:col>12</xdr:col>
      <xdr:colOff>472440</xdr:colOff>
      <xdr:row>204</xdr:row>
      <xdr:rowOff>60971</xdr:rowOff>
    </xdr:to>
    <xdr:grpSp>
      <xdr:nvGrpSpPr>
        <xdr:cNvPr id="7" name="Group 6">
          <a:extLst>
            <a:ext uri="{FF2B5EF4-FFF2-40B4-BE49-F238E27FC236}">
              <a16:creationId xmlns:a16="http://schemas.microsoft.com/office/drawing/2014/main" xmlns="" id="{00000000-0008-0000-0000-000007000000}"/>
            </a:ext>
          </a:extLst>
        </xdr:cNvPr>
        <xdr:cNvGrpSpPr/>
      </xdr:nvGrpSpPr>
      <xdr:grpSpPr>
        <a:xfrm>
          <a:off x="5180949" y="42343324"/>
          <a:ext cx="749316" cy="894472"/>
          <a:chOff x="5207619" y="25575012"/>
          <a:chExt cx="758841" cy="683449"/>
        </a:xfrm>
      </xdr:grpSpPr>
      <xdr:sp macro="" textlink="">
        <xdr:nvSpPr>
          <xdr:cNvPr id="468" name="Rectangle: Rounded Corners 467">
            <a:extLst>
              <a:ext uri="{FF2B5EF4-FFF2-40B4-BE49-F238E27FC236}">
                <a16:creationId xmlns:a16="http://schemas.microsoft.com/office/drawing/2014/main" xmlns="" id="{00000000-0008-0000-0000-0000D4010000}"/>
              </a:ext>
            </a:extLst>
          </xdr:cNvPr>
          <xdr:cNvSpPr>
            <a:spLocks noChangeAspect="1"/>
          </xdr:cNvSpPr>
        </xdr:nvSpPr>
        <xdr:spPr>
          <a:xfrm>
            <a:off x="5227534" y="25690474"/>
            <a:ext cx="685800" cy="510949"/>
          </a:xfrm>
          <a:prstGeom prst="roundRect">
            <a:avLst/>
          </a:prstGeom>
          <a:solidFill>
            <a:srgbClr val="AF0000"/>
          </a:solidFill>
          <a:effectLst>
            <a:outerShdw blurRad="50800" dist="38100" dir="8100000" algn="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050"/>
          </a:p>
        </xdr:txBody>
      </xdr:sp>
      <xdr:sp macro="" textlink="">
        <xdr:nvSpPr>
          <xdr:cNvPr id="469" name="Rectangle 468">
            <a:extLst>
              <a:ext uri="{FF2B5EF4-FFF2-40B4-BE49-F238E27FC236}">
                <a16:creationId xmlns:a16="http://schemas.microsoft.com/office/drawing/2014/main" xmlns="" id="{00000000-0008-0000-0000-0000D5010000}"/>
              </a:ext>
            </a:extLst>
          </xdr:cNvPr>
          <xdr:cNvSpPr/>
        </xdr:nvSpPr>
        <xdr:spPr>
          <a:xfrm>
            <a:off x="5207619" y="25575012"/>
            <a:ext cx="758841" cy="683449"/>
          </a:xfrm>
          <a:prstGeom prst="rect">
            <a:avLst/>
          </a:prstGeom>
          <a:noFill/>
          <a:effectLst>
            <a:outerShdw blurRad="50800" dist="38100" dir="8100000" algn="tr" rotWithShape="0">
              <a:prstClr val="black">
                <a:alpha val="40000"/>
              </a:prstClr>
            </a:outerShdw>
          </a:effectLst>
        </xdr:spPr>
        <xdr:txBody>
          <a:bodyPr wrap="square" lIns="91440" tIns="45720" rIns="91440" bIns="4572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4800" b="1" cap="none" spc="150" baseline="0">
                <a:ln w="9525" cmpd="sng">
                  <a:solidFill>
                    <a:srgbClr val="C00000"/>
                  </a:solidFill>
                  <a:prstDash val="solid"/>
                </a:ln>
                <a:solidFill>
                  <a:srgbClr val="FFDDDD"/>
                </a:solidFill>
                <a:effectLst>
                  <a:glow rad="38100">
                    <a:schemeClr val="accent1">
                      <a:alpha val="40000"/>
                    </a:schemeClr>
                  </a:glow>
                </a:effectLst>
                <a:latin typeface="Arial Black" panose="020B0A04020102020204" pitchFamily="34" charset="0"/>
              </a:rPr>
              <a:t>D</a:t>
            </a:r>
            <a:endParaRPr lang="en-US" sz="4400" b="1" cap="none" spc="150" baseline="0">
              <a:ln w="9525" cmpd="sng">
                <a:solidFill>
                  <a:srgbClr val="C00000"/>
                </a:solidFill>
                <a:prstDash val="solid"/>
              </a:ln>
              <a:solidFill>
                <a:srgbClr val="FFDDDD"/>
              </a:solidFill>
              <a:effectLst>
                <a:glow rad="38100">
                  <a:schemeClr val="accent1">
                    <a:alpha val="40000"/>
                  </a:schemeClr>
                </a:glow>
              </a:effectLst>
              <a:latin typeface="Arial Black" panose="020B0A04020102020204" pitchFamily="34" charset="0"/>
            </a:endParaRPr>
          </a:p>
        </xdr:txBody>
      </xdr:sp>
    </xdr:grpSp>
    <xdr:clientData/>
  </xdr:twoCellAnchor>
  <xdr:oneCellAnchor>
    <xdr:from>
      <xdr:col>15</xdr:col>
      <xdr:colOff>22860</xdr:colOff>
      <xdr:row>658</xdr:row>
      <xdr:rowOff>60960</xdr:rowOff>
    </xdr:from>
    <xdr:ext cx="5943600" cy="3110484"/>
    <xdr:pic>
      <xdr:nvPicPr>
        <xdr:cNvPr id="454" name="Picture 453" hidden="1">
          <a:extLst>
            <a:ext uri="{FF2B5EF4-FFF2-40B4-BE49-F238E27FC236}">
              <a16:creationId xmlns:a16="http://schemas.microsoft.com/office/drawing/2014/main" xmlns="" id="{00000000-0008-0000-0000-0000C601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332220" y="79415640"/>
          <a:ext cx="5943600" cy="3110484"/>
        </a:xfrm>
        <a:prstGeom prst="rect">
          <a:avLst/>
        </a:prstGeom>
      </xdr:spPr>
    </xdr:pic>
    <xdr:clientData/>
  </xdr:oneCellAnchor>
  <xdr:twoCellAnchor>
    <xdr:from>
      <xdr:col>1</xdr:col>
      <xdr:colOff>0</xdr:colOff>
      <xdr:row>89</xdr:row>
      <xdr:rowOff>92287</xdr:rowOff>
    </xdr:from>
    <xdr:to>
      <xdr:col>12</xdr:col>
      <xdr:colOff>472440</xdr:colOff>
      <xdr:row>93</xdr:row>
      <xdr:rowOff>99060</xdr:rowOff>
    </xdr:to>
    <xdr:sp macro="" textlink="">
      <xdr:nvSpPr>
        <xdr:cNvPr id="579" name="TextBox 578">
          <a:extLst>
            <a:ext uri="{FF2B5EF4-FFF2-40B4-BE49-F238E27FC236}">
              <a16:creationId xmlns:a16="http://schemas.microsoft.com/office/drawing/2014/main" xmlns="" id="{00000000-0008-0000-0000-000043020000}"/>
            </a:ext>
          </a:extLst>
        </xdr:cNvPr>
        <xdr:cNvSpPr txBox="1"/>
      </xdr:nvSpPr>
      <xdr:spPr>
        <a:xfrm>
          <a:off x="121920" y="8969587"/>
          <a:ext cx="5920740" cy="1119293"/>
        </a:xfrm>
        <a:prstGeom prst="rect">
          <a:avLst/>
        </a:prstGeom>
        <a:solidFill>
          <a:srgbClr val="5AFF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91440" rtlCol="0" anchor="ctr"/>
        <a:lstStyle/>
        <a:p>
          <a:pPr algn="ctr"/>
          <a:r>
            <a:rPr lang="en-US" sz="4600" b="1">
              <a:latin typeface="Verdana" panose="020B0604030504040204" pitchFamily="34" charset="0"/>
              <a:ea typeface="Verdana" panose="020B0604030504040204" pitchFamily="34" charset="0"/>
            </a:rPr>
            <a:t>Harmony Politics</a:t>
          </a:r>
          <a:r>
            <a:rPr lang="en-US" sz="4400" b="1">
              <a:latin typeface="Verdana" panose="020B0604030504040204" pitchFamily="34" charset="0"/>
              <a:ea typeface="Verdana" panose="020B0604030504040204" pitchFamily="34" charset="0"/>
            </a:rPr>
            <a:t> </a:t>
          </a:r>
        </a:p>
        <a:p>
          <a:pPr algn="ctr"/>
          <a:r>
            <a:rPr lang="en-US" sz="1300">
              <a:latin typeface="Verdana" panose="020B0604030504040204" pitchFamily="34" charset="0"/>
              <a:ea typeface="Verdana" panose="020B0604030504040204" pitchFamily="34" charset="0"/>
            </a:rPr>
            <a:t>answers</a:t>
          </a:r>
          <a:r>
            <a:rPr lang="en-US" sz="1300" baseline="0">
              <a:latin typeface="Verdana" panose="020B0604030504040204" pitchFamily="34" charset="0"/>
              <a:ea typeface="Verdana" panose="020B0604030504040204" pitchFamily="34" charset="0"/>
            </a:rPr>
            <a:t> </a:t>
          </a:r>
          <a:r>
            <a:rPr lang="en-US" sz="1300" b="0" i="1" u="none" baseline="0">
              <a:ln w="9525">
                <a:solidFill>
                  <a:schemeClr val="tx1">
                    <a:lumMod val="85000"/>
                    <a:lumOff val="15000"/>
                  </a:schemeClr>
                </a:solidFill>
              </a:ln>
              <a:latin typeface="Verdana" panose="020B0604030504040204" pitchFamily="34" charset="0"/>
              <a:ea typeface="Verdana" panose="020B0604030504040204" pitchFamily="34" charset="0"/>
            </a:rPr>
            <a:t>polarized politics</a:t>
          </a:r>
          <a:r>
            <a:rPr lang="en-US" sz="1300" b="0" i="1" u="none" baseline="0">
              <a:ln w="19050">
                <a:solidFill>
                  <a:schemeClr val="tx1">
                    <a:lumMod val="85000"/>
                    <a:lumOff val="15000"/>
                  </a:schemeClr>
                </a:solidFill>
              </a:ln>
              <a:latin typeface="Verdana" panose="020B0604030504040204" pitchFamily="34" charset="0"/>
              <a:ea typeface="Verdana" panose="020B0604030504040204" pitchFamily="34" charset="0"/>
            </a:rPr>
            <a:t> </a:t>
          </a:r>
          <a:r>
            <a:rPr lang="en-US" sz="1300" baseline="0">
              <a:latin typeface="Verdana" panose="020B0604030504040204" pitchFamily="34" charset="0"/>
              <a:ea typeface="Verdana" panose="020B0604030504040204" pitchFamily="34" charset="0"/>
            </a:rPr>
            <a:t>by addressing the needs behind politics.</a:t>
          </a:r>
          <a:endParaRPr lang="en-US" sz="1300" baseline="0"/>
        </a:p>
      </xdr:txBody>
    </xdr:sp>
    <xdr:clientData/>
  </xdr:twoCellAnchor>
  <xdr:twoCellAnchor>
    <xdr:from>
      <xdr:col>1</xdr:col>
      <xdr:colOff>373380</xdr:colOff>
      <xdr:row>110</xdr:row>
      <xdr:rowOff>198121</xdr:rowOff>
    </xdr:from>
    <xdr:to>
      <xdr:col>11</xdr:col>
      <xdr:colOff>426720</xdr:colOff>
      <xdr:row>112</xdr:row>
      <xdr:rowOff>198121</xdr:rowOff>
    </xdr:to>
    <xdr:sp macro="" textlink="">
      <xdr:nvSpPr>
        <xdr:cNvPr id="267" name="TextBox 266">
          <a:extLst>
            <a:ext uri="{FF2B5EF4-FFF2-40B4-BE49-F238E27FC236}">
              <a16:creationId xmlns:a16="http://schemas.microsoft.com/office/drawing/2014/main" xmlns="" id="{00000000-0008-0000-0000-00000B010000}"/>
            </a:ext>
          </a:extLst>
        </xdr:cNvPr>
        <xdr:cNvSpPr txBox="1"/>
      </xdr:nvSpPr>
      <xdr:spPr>
        <a:xfrm>
          <a:off x="495300" y="14851381"/>
          <a:ext cx="500634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Verdana" panose="020B0604030504040204" pitchFamily="34" charset="0"/>
              <a:ea typeface="Verdana" panose="020B0604030504040204" pitchFamily="34" charset="0"/>
            </a:rPr>
            <a:t>You can't force anyone's needs with political reasoning</a:t>
          </a:r>
          <a:r>
            <a:rPr lang="en-US" sz="1200" b="0">
              <a:latin typeface="Verdana" panose="020B0604030504040204" pitchFamily="34" charset="0"/>
              <a:ea typeface="Verdana" panose="020B0604030504040204" pitchFamily="34" charset="0"/>
            </a:rPr>
            <a:t>.</a:t>
          </a:r>
          <a:r>
            <a:rPr lang="en-US" sz="1200" b="1">
              <a:latin typeface="Verdana" panose="020B0604030504040204" pitchFamily="34" charset="0"/>
              <a:ea typeface="Verdana" panose="020B0604030504040204" pitchFamily="34" charset="0"/>
            </a:rPr>
            <a:t> Their needs, as yours, force</a:t>
          </a:r>
          <a:r>
            <a:rPr lang="en-US" sz="1200" b="1" baseline="0">
              <a:latin typeface="Verdana" panose="020B0604030504040204" pitchFamily="34" charset="0"/>
              <a:ea typeface="Verdana" panose="020B0604030504040204" pitchFamily="34" charset="0"/>
            </a:rPr>
            <a:t> their own political reasons</a:t>
          </a:r>
          <a:r>
            <a:rPr lang="en-US" sz="1200">
              <a:latin typeface="Verdana" panose="020B0604030504040204" pitchFamily="34" charset="0"/>
              <a:ea typeface="Verdana" panose="020B0604030504040204" pitchFamily="34" charset="0"/>
            </a:rPr>
            <a:t>.</a:t>
          </a:r>
          <a:endParaRPr lang="en-US" sz="1100" baseline="0"/>
        </a:p>
      </xdr:txBody>
    </xdr:sp>
    <xdr:clientData/>
  </xdr:twoCellAnchor>
  <xdr:twoCellAnchor>
    <xdr:from>
      <xdr:col>1</xdr:col>
      <xdr:colOff>20244</xdr:colOff>
      <xdr:row>112</xdr:row>
      <xdr:rowOff>222618</xdr:rowOff>
    </xdr:from>
    <xdr:to>
      <xdr:col>13</xdr:col>
      <xdr:colOff>20244</xdr:colOff>
      <xdr:row>118</xdr:row>
      <xdr:rowOff>167640</xdr:rowOff>
    </xdr:to>
    <xdr:sp macro="" textlink="">
      <xdr:nvSpPr>
        <xdr:cNvPr id="448" name="You believe whatever serves your needs.">
          <a:extLst>
            <a:ext uri="{FF2B5EF4-FFF2-40B4-BE49-F238E27FC236}">
              <a16:creationId xmlns:a16="http://schemas.microsoft.com/office/drawing/2014/main" xmlns="" id="{00000000-0008-0000-0000-0000C0010000}"/>
            </a:ext>
          </a:extLst>
        </xdr:cNvPr>
        <xdr:cNvSpPr txBox="1">
          <a:spLocks/>
        </xdr:cNvSpPr>
      </xdr:nvSpPr>
      <xdr:spPr>
        <a:xfrm>
          <a:off x="142164" y="15378798"/>
          <a:ext cx="5943600" cy="1453782"/>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ts val="1200"/>
            </a:lnSpc>
            <a:buNone/>
          </a:pPr>
          <a:r>
            <a:rPr lang="en-US" sz="1200" b="0" kern="1200">
              <a:solidFill>
                <a:sysClr val="windowText" lastClr="000000"/>
              </a:solidFill>
              <a:latin typeface="Tahoma" panose="020B0604030504040204" pitchFamily="34" charset="0"/>
              <a:ea typeface="Tahoma" panose="020B0604030504040204" pitchFamily="34" charset="0"/>
              <a:cs typeface="Tahoma" panose="020B0604030504040204" pitchFamily="34" charset="0"/>
            </a:rPr>
            <a:t>According to anankelogy, we all share the same </a:t>
          </a:r>
          <a:r>
            <a:rPr lang="en-US" sz="1200" b="0" i="1" kern="1200">
              <a:solidFill>
                <a:sysClr val="windowText" lastClr="000000"/>
              </a:solidFill>
              <a:latin typeface="Tahoma" panose="020B0604030504040204" pitchFamily="34" charset="0"/>
              <a:ea typeface="Tahoma" panose="020B0604030504040204" pitchFamily="34" charset="0"/>
              <a:cs typeface="Tahoma" panose="020B0604030504040204" pitchFamily="34" charset="0"/>
            </a:rPr>
            <a:t>core-needs</a:t>
          </a:r>
          <a:r>
            <a:rPr lang="en-US" sz="1200" b="0" kern="1200">
              <a:solidFill>
                <a:sysClr val="windowText" lastClr="000000"/>
              </a:solidFill>
              <a:latin typeface="Tahoma" panose="020B0604030504040204" pitchFamily="34" charset="0"/>
              <a:ea typeface="Tahoma" panose="020B0604030504040204" pitchFamily="34" charset="0"/>
              <a:cs typeface="Tahoma" panose="020B0604030504040204" pitchFamily="34" charset="0"/>
            </a:rPr>
            <a:t>. We experience the same optimal range of body temperature. The same optimal range of water in our system. The same need for love, for acceptance, for belonging. How we get these</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diverges. </a:t>
          </a:r>
        </a:p>
        <a:p>
          <a:pPr marL="0" indent="0" algn="l">
            <a:lnSpc>
              <a:spcPts val="12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2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Politics can address this divergence. Politics cannot eliminate the needs themselves.</a:t>
          </a:r>
        </a:p>
        <a:p>
          <a:pPr marL="0" indent="0" algn="l">
            <a:lnSpc>
              <a:spcPts val="1200"/>
            </a:lnSpc>
            <a:buNone/>
          </a:pPr>
          <a:endPar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ts val="1200"/>
            </a:lnSpc>
            <a:buNone/>
          </a:pP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Anankelogy distinguishes between shared </a:t>
          </a:r>
          <a:r>
            <a:rPr lang="en-US" sz="1200" b="0" i="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core-needs</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and less shared </a:t>
          </a:r>
          <a:r>
            <a:rPr lang="en-US" sz="1200" b="0" i="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resource-needs</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to ease those core-needs, even less shared </a:t>
          </a:r>
          <a:r>
            <a:rPr lang="en-US" sz="1200" b="0" i="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access-needs</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to get such resources, and </a:t>
          </a:r>
          <a:r>
            <a:rPr lang="en-US" sz="1200" b="0" kern="1200" spc="-2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least shared </a:t>
          </a:r>
          <a:r>
            <a:rPr lang="en-US" sz="1200" b="0" i="1" kern="1200" spc="-2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psychosocial-needs</a:t>
          </a:r>
          <a:r>
            <a:rPr lang="en-US" sz="1200" b="0" kern="1200" spc="-2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for who is to access such resources to ease core-needs</a:t>
          </a:r>
          <a:r>
            <a:rPr lang="en-US" sz="12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a:t>
          </a:r>
          <a:endParaRPr lang="en-US" sz="1200" b="0" kern="120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22860</xdr:colOff>
      <xdr:row>108</xdr:row>
      <xdr:rowOff>45720</xdr:rowOff>
    </xdr:from>
    <xdr:to>
      <xdr:col>13</xdr:col>
      <xdr:colOff>114300</xdr:colOff>
      <xdr:row>110</xdr:row>
      <xdr:rowOff>182880</xdr:rowOff>
    </xdr:to>
    <xdr:sp macro="" textlink="">
      <xdr:nvSpPr>
        <xdr:cNvPr id="450" name="You believe whatever serves your needs.">
          <a:extLst>
            <a:ext uri="{FF2B5EF4-FFF2-40B4-BE49-F238E27FC236}">
              <a16:creationId xmlns:a16="http://schemas.microsoft.com/office/drawing/2014/main" xmlns="" id="{00000000-0008-0000-0000-0000C2010000}"/>
            </a:ext>
          </a:extLst>
        </xdr:cNvPr>
        <xdr:cNvSpPr txBox="1">
          <a:spLocks/>
        </xdr:cNvSpPr>
      </xdr:nvSpPr>
      <xdr:spPr>
        <a:xfrm>
          <a:off x="144780" y="14196060"/>
          <a:ext cx="6035040" cy="64008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According to anankelogy, there is no good nor bad except for need. Morality is code for need. Good politics for you fits your needs.</a:t>
          </a:r>
          <a:r>
            <a:rPr lang="en-US" sz="120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If it threatens the needs of others, then it's bad politics for them. No amount of political debating can change each other's needs.</a:t>
          </a:r>
          <a:endPar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45720</xdr:colOff>
      <xdr:row>93</xdr:row>
      <xdr:rowOff>281941</xdr:rowOff>
    </xdr:from>
    <xdr:to>
      <xdr:col>13</xdr:col>
      <xdr:colOff>15240</xdr:colOff>
      <xdr:row>95</xdr:row>
      <xdr:rowOff>198121</xdr:rowOff>
    </xdr:to>
    <xdr:sp macro="" textlink="">
      <xdr:nvSpPr>
        <xdr:cNvPr id="570" name="TextBox 569">
          <a:extLst>
            <a:ext uri="{FF2B5EF4-FFF2-40B4-BE49-F238E27FC236}">
              <a16:creationId xmlns:a16="http://schemas.microsoft.com/office/drawing/2014/main" xmlns="" id="{00000000-0008-0000-0000-00003A020000}"/>
            </a:ext>
          </a:extLst>
        </xdr:cNvPr>
        <xdr:cNvSpPr txBox="1"/>
      </xdr:nvSpPr>
      <xdr:spPr>
        <a:xfrm>
          <a:off x="45720" y="10271761"/>
          <a:ext cx="6035040" cy="678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0" i="1">
              <a:ln>
                <a:solidFill>
                  <a:schemeClr val="tx1"/>
                </a:solidFill>
              </a:ln>
              <a:latin typeface="Tahoma" panose="020B0604030504040204" pitchFamily="34" charset="0"/>
              <a:ea typeface="Tahoma" panose="020B0604030504040204" pitchFamily="34" charset="0"/>
              <a:cs typeface="Tahoma" panose="020B0604030504040204" pitchFamily="34" charset="0"/>
            </a:rPr>
            <a:t>Anankelogy</a:t>
          </a:r>
          <a:r>
            <a:rPr lang="en-US" sz="1200">
              <a:latin typeface="Tahoma" panose="020B0604030504040204" pitchFamily="34" charset="0"/>
              <a:ea typeface="Tahoma" panose="020B0604030504040204" pitchFamily="34" charset="0"/>
              <a:cs typeface="Tahoma" panose="020B0604030504040204" pitchFamily="34" charset="0"/>
            </a:rPr>
            <a:t> (the study of need) shines a fresh light on politics. Until we look through </a:t>
          </a:r>
          <a:r>
            <a:rPr lang="en-US" sz="1200" spc="10" baseline="0">
              <a:latin typeface="Tahoma" panose="020B0604030504040204" pitchFamily="34" charset="0"/>
              <a:ea typeface="Tahoma" panose="020B0604030504040204" pitchFamily="34" charset="0"/>
              <a:cs typeface="Tahoma" panose="020B0604030504040204" pitchFamily="34" charset="0"/>
            </a:rPr>
            <a:t>the lens of how politics exists to serve needs, we miss its most basic point: Politics </a:t>
          </a:r>
          <a:r>
            <a:rPr lang="en-US" sz="1200" spc="-10" baseline="0">
              <a:latin typeface="Tahoma" panose="020B0604030504040204" pitchFamily="34" charset="0"/>
              <a:ea typeface="Tahoma" panose="020B0604030504040204" pitchFamily="34" charset="0"/>
              <a:cs typeface="Tahoma" panose="020B0604030504040204" pitchFamily="34" charset="0"/>
            </a:rPr>
            <a:t>exist to express needs. Apart from needs to express, there is no such thing as politics</a:t>
          </a:r>
          <a:r>
            <a:rPr lang="en-US" sz="1200">
              <a:latin typeface="Tahoma" panose="020B0604030504040204" pitchFamily="34" charset="0"/>
              <a:ea typeface="Tahoma" panose="020B0604030504040204" pitchFamily="34" charset="0"/>
              <a:cs typeface="Tahoma" panose="020B0604030504040204" pitchFamily="34" charset="0"/>
            </a:rPr>
            <a:t>. </a:t>
          </a:r>
          <a:endParaRPr lang="en-US" sz="110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38100</xdr:colOff>
      <xdr:row>95</xdr:row>
      <xdr:rowOff>198121</xdr:rowOff>
    </xdr:from>
    <xdr:to>
      <xdr:col>13</xdr:col>
      <xdr:colOff>7620</xdr:colOff>
      <xdr:row>97</xdr:row>
      <xdr:rowOff>160020</xdr:rowOff>
    </xdr:to>
    <xdr:sp macro="" textlink="">
      <xdr:nvSpPr>
        <xdr:cNvPr id="576" name="TextBox 575">
          <a:extLst>
            <a:ext uri="{FF2B5EF4-FFF2-40B4-BE49-F238E27FC236}">
              <a16:creationId xmlns:a16="http://schemas.microsoft.com/office/drawing/2014/main" xmlns="" id="{00000000-0008-0000-0000-000040020000}"/>
            </a:ext>
          </a:extLst>
        </xdr:cNvPr>
        <xdr:cNvSpPr txBox="1"/>
      </xdr:nvSpPr>
      <xdr:spPr>
        <a:xfrm>
          <a:off x="38100" y="10949941"/>
          <a:ext cx="6035040" cy="518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dk1"/>
              </a:solidFill>
              <a:latin typeface="Tahoma" panose="020B0604030504040204" pitchFamily="34" charset="0"/>
              <a:ea typeface="Tahoma" panose="020B0604030504040204" pitchFamily="34" charset="0"/>
              <a:cs typeface="Tahoma" panose="020B0604030504040204" pitchFamily="34" charset="0"/>
            </a:rPr>
            <a:t>Anankelogy defines politics as </a:t>
          </a:r>
        </a:p>
      </xdr:txBody>
    </xdr:sp>
    <xdr:clientData/>
  </xdr:twoCellAnchor>
  <xdr:twoCellAnchor>
    <xdr:from>
      <xdr:col>0</xdr:col>
      <xdr:colOff>106680</xdr:colOff>
      <xdr:row>105</xdr:row>
      <xdr:rowOff>76200</xdr:rowOff>
    </xdr:from>
    <xdr:to>
      <xdr:col>12</xdr:col>
      <xdr:colOff>480060</xdr:colOff>
      <xdr:row>107</xdr:row>
      <xdr:rowOff>213360</xdr:rowOff>
    </xdr:to>
    <xdr:sp macro="" textlink="">
      <xdr:nvSpPr>
        <xdr:cNvPr id="580" name="TextBox green: Until you understand...">
          <a:extLst>
            <a:ext uri="{FF2B5EF4-FFF2-40B4-BE49-F238E27FC236}">
              <a16:creationId xmlns:a16="http://schemas.microsoft.com/office/drawing/2014/main" xmlns="" id="{00000000-0008-0000-0000-000044020000}"/>
            </a:ext>
          </a:extLst>
        </xdr:cNvPr>
        <xdr:cNvSpPr txBox="1"/>
      </xdr:nvSpPr>
      <xdr:spPr>
        <a:xfrm>
          <a:off x="106680" y="13472160"/>
          <a:ext cx="5943600" cy="640080"/>
        </a:xfrm>
        <a:prstGeom prst="rect">
          <a:avLst/>
        </a:prstGeom>
        <a:solidFill>
          <a:srgbClr val="5AFF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ctr"/>
        <a:lstStyle/>
        <a:p>
          <a:pPr algn="ctr"/>
          <a:r>
            <a:rPr lang="en-US" sz="1600" b="1" baseline="0">
              <a:solidFill>
                <a:schemeClr val="tx1">
                  <a:lumMod val="75000"/>
                  <a:lumOff val="25000"/>
                </a:schemeClr>
              </a:solidFill>
              <a:latin typeface="Verdana" panose="020B0604030504040204" pitchFamily="34" charset="0"/>
              <a:ea typeface="Verdana" panose="020B0604030504040204" pitchFamily="34" charset="0"/>
            </a:rPr>
            <a:t>Until we understand our needs behind </a:t>
          </a:r>
          <a:r>
            <a:rPr lang="en-US" sz="1600" b="1" baseline="0">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rPr>
            <a:t>politics</a:t>
          </a:r>
          <a:r>
            <a:rPr lang="en-US" sz="1600" b="1" baseline="0">
              <a:latin typeface="Verdana" panose="020B0604030504040204" pitchFamily="34" charset="0"/>
              <a:ea typeface="Verdana" panose="020B0604030504040204" pitchFamily="34" charset="0"/>
            </a:rPr>
            <a:t>, </a:t>
          </a:r>
          <a:r>
            <a:rPr lang="en-US" sz="1600" b="1" baseline="0">
              <a:solidFill>
                <a:schemeClr val="tx1">
                  <a:lumMod val="75000"/>
                  <a:lumOff val="25000"/>
                </a:schemeClr>
              </a:solidFill>
              <a:latin typeface="Verdana" panose="020B0604030504040204" pitchFamily="34" charset="0"/>
              <a:ea typeface="Verdana" panose="020B0604030504040204" pitchFamily="34" charset="0"/>
            </a:rPr>
            <a:t>we cannot really understand our </a:t>
          </a:r>
          <a:r>
            <a:rPr lang="en-US" sz="1600" b="1" baseline="0">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rPr>
            <a:t>politics</a:t>
          </a:r>
          <a:r>
            <a:rPr lang="en-US" sz="1600" b="1" baseline="0">
              <a:latin typeface="Verdana" panose="020B0604030504040204" pitchFamily="34" charset="0"/>
              <a:ea typeface="Verdana" panose="020B0604030504040204" pitchFamily="34" charset="0"/>
            </a:rPr>
            <a:t>.</a:t>
          </a:r>
          <a:endParaRPr lang="en-US" sz="1600" b="1" baseline="0"/>
        </a:p>
      </xdr:txBody>
    </xdr:sp>
    <xdr:clientData/>
  </xdr:twoCellAnchor>
  <xdr:twoCellAnchor>
    <xdr:from>
      <xdr:col>0</xdr:col>
      <xdr:colOff>0</xdr:colOff>
      <xdr:row>320</xdr:row>
      <xdr:rowOff>68580</xdr:rowOff>
    </xdr:from>
    <xdr:to>
      <xdr:col>13</xdr:col>
      <xdr:colOff>11635</xdr:colOff>
      <xdr:row>368</xdr:row>
      <xdr:rowOff>68580</xdr:rowOff>
    </xdr:to>
    <xdr:grpSp>
      <xdr:nvGrpSpPr>
        <xdr:cNvPr id="930" name="Group 929">
          <a:extLst>
            <a:ext uri="{FF2B5EF4-FFF2-40B4-BE49-F238E27FC236}">
              <a16:creationId xmlns:a16="http://schemas.microsoft.com/office/drawing/2014/main" xmlns="" id="{00000000-0008-0000-0000-0000A2030000}"/>
            </a:ext>
          </a:extLst>
        </xdr:cNvPr>
        <xdr:cNvGrpSpPr/>
      </xdr:nvGrpSpPr>
      <xdr:grpSpPr>
        <a:xfrm>
          <a:off x="0" y="66962655"/>
          <a:ext cx="5955235" cy="8439150"/>
          <a:chOff x="0" y="59740800"/>
          <a:chExt cx="6077155" cy="8618220"/>
        </a:xfrm>
      </xdr:grpSpPr>
      <xdr:sp macro="" textlink="">
        <xdr:nvSpPr>
          <xdr:cNvPr id="343" name="You believe whatever serves your needs.">
            <a:extLst>
              <a:ext uri="{FF2B5EF4-FFF2-40B4-BE49-F238E27FC236}">
                <a16:creationId xmlns:a16="http://schemas.microsoft.com/office/drawing/2014/main" xmlns="" id="{00000000-0008-0000-0000-000057010000}"/>
              </a:ext>
            </a:extLst>
          </xdr:cNvPr>
          <xdr:cNvSpPr txBox="1">
            <a:spLocks/>
          </xdr:cNvSpPr>
        </xdr:nvSpPr>
        <xdr:spPr>
          <a:xfrm>
            <a:off x="381001" y="63771780"/>
            <a:ext cx="5486400" cy="2743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800" b="1"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Why this clashing</a:t>
            </a:r>
            <a:r>
              <a:rPr lang="en-US" sz="1800" b="1" spc="0" baseline="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set of priorities</a:t>
            </a:r>
            <a:r>
              <a:rPr lang="en-US" sz="1800" b="1"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rgbClr val="00B050">
                      <a:alpha val="85000"/>
                    </a:srgbClr>
                  </a:outerShdw>
                </a:effectLst>
                <a:latin typeface="Tahoma" panose="020B0604030504040204" pitchFamily="34" charset="0"/>
                <a:ea typeface="Tahoma" panose="020B0604030504040204" pitchFamily="34" charset="0"/>
                <a:cs typeface="Tahoma" panose="020B0604030504040204" pitchFamily="34" charset="0"/>
              </a:rPr>
              <a:t>?</a:t>
            </a:r>
            <a:endParaRPr lang="en-US" sz="1800"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rgbClr val="00B050">
                    <a:alpha val="85000"/>
                  </a:srgbClr>
                </a:outerShd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44" name="L PO">
            <a:extLst>
              <a:ext uri="{FF2B5EF4-FFF2-40B4-BE49-F238E27FC236}">
                <a16:creationId xmlns:a16="http://schemas.microsoft.com/office/drawing/2014/main" xmlns="" id="{00000000-0008-0000-0000-000058010000}"/>
              </a:ext>
            </a:extLst>
          </xdr:cNvPr>
          <xdr:cNvSpPr txBox="1">
            <a:spLocks/>
          </xdr:cNvSpPr>
        </xdr:nvSpPr>
        <xdr:spPr>
          <a:xfrm>
            <a:off x="0" y="64853820"/>
            <a:ext cx="2377440" cy="64008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100000"/>
              </a:lnSpc>
              <a:spcBef>
                <a:spcPts val="0"/>
              </a:spcBef>
              <a:buNone/>
            </a:pPr>
            <a:r>
              <a:rPr lang="en-US" sz="1200" spc="-4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The more your </a:t>
            </a:r>
            <a:r>
              <a:rPr lang="en-US" sz="1200" b="1" spc="-40">
                <a:ln>
                  <a:solidFill>
                    <a:srgbClr val="C8FFE1"/>
                  </a:solidFill>
                </a:ln>
                <a:solidFill>
                  <a:srgbClr val="C8FFE1"/>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200" spc="-40">
                <a:ln>
                  <a:solidFill>
                    <a:schemeClr val="accent6">
                      <a:lumMod val="20000"/>
                      <a:lumOff val="80000"/>
                    </a:schemeClr>
                  </a:solidFill>
                </a:ln>
                <a:solidFill>
                  <a:schemeClr val="accent6">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200" spc="-4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resolve than your </a:t>
            </a:r>
            <a:r>
              <a:rPr lang="en-US" sz="1200" b="1" spc="-40">
                <a:ln>
                  <a:solidFill>
                    <a:srgbClr val="F0CDFF"/>
                  </a:solidFill>
                </a:ln>
                <a:solidFill>
                  <a:srgbClr val="F0CDFF"/>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200" spc="-4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the more </a:t>
            </a:r>
            <a:r>
              <a:rPr lang="en-US" sz="1200" spc="-2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a:t>
            </a:r>
            <a:r>
              <a:rPr lang="en-US" sz="1200" spc="-1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orient to a</a:t>
            </a:r>
            <a:r>
              <a:rPr lang="en-US" sz="1200" spc="-40">
                <a:ln>
                  <a:solidFill>
                    <a:srgbClr val="F0CDFF"/>
                  </a:solidFill>
                </a:ln>
                <a:solidFill>
                  <a:srgbClr val="F0CDFF"/>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200" b="1" spc="-40">
                <a:ln>
                  <a:solidFill>
                    <a:srgbClr val="CDF0FF"/>
                  </a:solidFill>
                </a:ln>
                <a:solidFill>
                  <a:srgbClr val="CDF0FF"/>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WIDE-focus</a:t>
            </a:r>
            <a:r>
              <a:rPr lang="en-US" sz="1200" spc="-4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and </a:t>
            </a:r>
            <a:r>
              <a:rPr lang="en-US" sz="1200" spc="90">
                <a:ln>
                  <a:solidFill>
                    <a:schemeClr val="accent4">
                      <a:lumMod val="20000"/>
                      <a:lumOff val="80000"/>
                    </a:schemeClr>
                  </a:solidFill>
                </a:ln>
                <a:solidFill>
                  <a:schemeClr val="accent4">
                    <a:lumMod val="20000"/>
                    <a:lumOff val="80000"/>
                  </a:schemeClr>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gravitate politically</a:t>
            </a:r>
            <a:r>
              <a:rPr lang="en-US" sz="1200" spc="-40">
                <a:ln>
                  <a:solidFill>
                    <a:srgbClr val="F0CDFF"/>
                  </a:solidFill>
                </a:ln>
                <a:solidFill>
                  <a:srgbClr val="F0CDFF"/>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200" b="1" spc="-40">
                <a:ln>
                  <a:solidFill>
                    <a:srgbClr val="CDF0FF"/>
                  </a:solidFill>
                </a:ln>
                <a:solidFill>
                  <a:srgbClr val="CDF0FF"/>
                </a:solidFill>
                <a:effectLst>
                  <a:glow rad="25400">
                    <a:srgbClr val="58288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leftward</a:t>
            </a:r>
            <a:r>
              <a:rPr lang="en-US" sz="1200" spc="-40">
                <a:ln>
                  <a:solidFill>
                    <a:schemeClr val="accent4">
                      <a:lumMod val="20000"/>
                      <a:lumOff val="80000"/>
                    </a:schemeClr>
                  </a:solidFill>
                </a:ln>
                <a:solidFill>
                  <a:schemeClr val="accent4">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p>
        </xdr:txBody>
      </xdr:sp>
      <xdr:sp macro="" textlink="">
        <xdr:nvSpPr>
          <xdr:cNvPr id="345" name="R PO">
            <a:extLst>
              <a:ext uri="{FF2B5EF4-FFF2-40B4-BE49-F238E27FC236}">
                <a16:creationId xmlns:a16="http://schemas.microsoft.com/office/drawing/2014/main" xmlns="" id="{00000000-0008-0000-0000-000059010000}"/>
              </a:ext>
            </a:extLst>
          </xdr:cNvPr>
          <xdr:cNvSpPr txBox="1">
            <a:spLocks/>
          </xdr:cNvSpPr>
        </xdr:nvSpPr>
        <xdr:spPr>
          <a:xfrm>
            <a:off x="3699715" y="64854748"/>
            <a:ext cx="2377440" cy="64008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100000"/>
              </a:lnSpc>
              <a:spcBef>
                <a:spcPts val="0"/>
              </a:spcBef>
              <a:buNone/>
            </a:pPr>
            <a:r>
              <a:rPr lang="en-US" sz="1200" spc="-6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The more your </a:t>
            </a:r>
            <a:r>
              <a:rPr lang="en-US" sz="1200" b="1" spc="-60">
                <a:ln>
                  <a:solidFill>
                    <a:srgbClr val="F0CDFF"/>
                  </a:solidFill>
                </a:ln>
                <a:solidFill>
                  <a:srgbClr val="F0CDFF"/>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200" spc="-60">
                <a:ln>
                  <a:solidFill>
                    <a:srgbClr val="F0CDFF"/>
                  </a:solidFill>
                </a:ln>
                <a:solidFill>
                  <a:srgbClr val="F0CDFF"/>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200" spc="-6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resolve </a:t>
            </a:r>
            <a:r>
              <a:rPr lang="en-US" sz="1200" spc="2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than your </a:t>
            </a:r>
            <a:r>
              <a:rPr lang="en-US" sz="1200" b="1" spc="20">
                <a:ln>
                  <a:solidFill>
                    <a:srgbClr val="C8FFE1"/>
                  </a:solidFill>
                </a:ln>
                <a:solidFill>
                  <a:srgbClr val="C8FFE1"/>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200" spc="2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the more </a:t>
            </a:r>
            <a:r>
              <a:rPr lang="en-US" sz="1200" spc="1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 orient to a </a:t>
            </a:r>
            <a:r>
              <a:rPr lang="en-US" sz="1200" b="1" spc="10">
                <a:ln>
                  <a:solidFill>
                    <a:srgbClr val="FF9999"/>
                  </a:solidFill>
                </a:ln>
                <a:solidFill>
                  <a:srgbClr val="FF9999"/>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DEEP-focus</a:t>
            </a:r>
            <a:r>
              <a:rPr lang="en-US" sz="1200" spc="1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and </a:t>
            </a:r>
            <a:r>
              <a:rPr lang="en-US" sz="1200" spc="0" baseline="0">
                <a:ln>
                  <a:solidFill>
                    <a:schemeClr val="accent4">
                      <a:lumMod val="20000"/>
                      <a:lumOff val="80000"/>
                    </a:schemeClr>
                  </a:solidFill>
                </a:ln>
                <a:solidFill>
                  <a:schemeClr val="accent4">
                    <a:lumMod val="20000"/>
                    <a:lumOff val="80000"/>
                  </a:schemeClr>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gravitate politically </a:t>
            </a:r>
            <a:r>
              <a:rPr lang="en-US" sz="1200" b="1" spc="0" baseline="0">
                <a:ln>
                  <a:solidFill>
                    <a:srgbClr val="FF9999"/>
                  </a:solidFill>
                </a:ln>
                <a:solidFill>
                  <a:srgbClr val="FF9999"/>
                </a:solidFill>
                <a:effectLst>
                  <a:glow rad="25400">
                    <a:srgbClr val="582880"/>
                  </a:glow>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rightward</a:t>
            </a:r>
            <a:r>
              <a:rPr lang="en-US" sz="1200" spc="0" baseline="0">
                <a:ln>
                  <a:solidFill>
                    <a:schemeClr val="accent4">
                      <a:lumMod val="20000"/>
                      <a:lumOff val="80000"/>
                    </a:schemeClr>
                  </a:solidFill>
                </a:ln>
                <a:solidFill>
                  <a:schemeClr val="accent4">
                    <a:lumMod val="20000"/>
                    <a:lumOff val="80000"/>
                  </a:schemeClr>
                </a:solidFill>
                <a:latin typeface="Tahoma" panose="020B0604030504040204" pitchFamily="34" charset="0"/>
                <a:ea typeface="Tahoma" panose="020B0604030504040204" pitchFamily="34" charset="0"/>
                <a:cs typeface="Tahoma" panose="020B0604030504040204" pitchFamily="34" charset="0"/>
              </a:rPr>
              <a:t>.</a:t>
            </a:r>
          </a:p>
        </xdr:txBody>
      </xdr:sp>
      <xdr:sp macro="" textlink="">
        <xdr:nvSpPr>
          <xdr:cNvPr id="346" name="Political orientation is the outwrdly...">
            <a:extLst>
              <a:ext uri="{FF2B5EF4-FFF2-40B4-BE49-F238E27FC236}">
                <a16:creationId xmlns:a16="http://schemas.microsoft.com/office/drawing/2014/main" xmlns="" id="{00000000-0008-0000-0000-00005A010000}"/>
              </a:ext>
            </a:extLst>
          </xdr:cNvPr>
          <xdr:cNvSpPr txBox="1">
            <a:spLocks/>
          </xdr:cNvSpPr>
        </xdr:nvSpPr>
        <xdr:spPr>
          <a:xfrm>
            <a:off x="352268" y="60062822"/>
            <a:ext cx="5486400" cy="623690"/>
          </a:xfrm>
          <a:prstGeom prst="rect">
            <a:avLst/>
          </a:prstGeom>
          <a:ln w="28575">
            <a:noFill/>
          </a:ln>
          <a:effectLst/>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600" spc="100">
                <a:ln>
                  <a:solidFill>
                    <a:srgbClr val="E600E6"/>
                  </a:solidFill>
                </a:ln>
                <a:solidFill>
                  <a:srgbClr val="FF3CFF"/>
                </a:solidFill>
                <a:effectLst>
                  <a:glow rad="508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Your guarded</a:t>
            </a:r>
            <a:r>
              <a:rPr lang="en-US" sz="1600" b="1" spc="100">
                <a:ln>
                  <a:solidFill>
                    <a:srgbClr val="E600E6"/>
                  </a:solidFill>
                </a:ln>
                <a:solidFill>
                  <a:srgbClr val="FF3CFF"/>
                </a:solidFill>
                <a:effectLst>
                  <a:glow rad="508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a:t>
            </a:r>
            <a:r>
              <a:rPr lang="en-US" sz="1600" b="1" spc="100">
                <a:solidFill>
                  <a:srgbClr val="FBA9FD"/>
                </a:solidFill>
                <a:effectLst>
                  <a:glow rad="50800">
                    <a:srgbClr val="7030A0"/>
                  </a:glow>
                  <a:outerShdw blurRad="38100" dist="38100" dir="2700000" algn="tl">
                    <a:srgbClr val="000000">
                      <a:alpha val="43137"/>
                    </a:srgbClr>
                  </a:outerShdw>
                </a:effectLst>
                <a:latin typeface="Tahoma" panose="020B0604030504040204" pitchFamily="34" charset="0"/>
                <a:ea typeface="Tahoma" panose="020B0604030504040204" pitchFamily="34" charset="0"/>
                <a:cs typeface="Tahoma" panose="020B0604030504040204" pitchFamily="34" charset="0"/>
              </a:rPr>
              <a:t>political views </a:t>
            </a:r>
            <a:r>
              <a:rPr lang="en-US" sz="1600" i="1" spc="100">
                <a:ln>
                  <a:solidFill>
                    <a:srgbClr val="E600E6"/>
                  </a:solidFill>
                </a:ln>
                <a:solidFill>
                  <a:srgbClr val="FF3CFF"/>
                </a:solidFill>
                <a:effectLst>
                  <a:glow rad="508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outwardly</a:t>
            </a:r>
            <a:r>
              <a:rPr lang="en-US" sz="1600" spc="100">
                <a:ln>
                  <a:solidFill>
                    <a:srgbClr val="E600E6"/>
                  </a:solidFill>
                </a:ln>
                <a:solidFill>
                  <a:srgbClr val="FF3CFF"/>
                </a:solidFill>
                <a:effectLst>
                  <a:glow rad="508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express </a:t>
            </a:r>
            <a:r>
              <a:rPr lang="en-US" sz="1600" spc="100">
                <a:solidFill>
                  <a:srgbClr val="FBA9FD"/>
                </a:solidFill>
                <a:effectLst>
                  <a:glow rad="381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a:r>
            <a:br>
              <a:rPr lang="en-US" sz="1600" spc="100">
                <a:solidFill>
                  <a:srgbClr val="FBA9FD"/>
                </a:solidFill>
                <a:effectLst>
                  <a:glow rad="381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br>
            <a:r>
              <a:rPr lang="en-US" sz="1600" spc="100">
                <a:ln>
                  <a:solidFill>
                    <a:srgbClr val="00B050"/>
                  </a:solidFill>
                </a:ln>
                <a:solidFill>
                  <a:srgbClr val="82FF82"/>
                </a:solidFill>
                <a:effectLst>
                  <a:glow rad="50800">
                    <a:schemeClr val="accent6">
                      <a:lumMod val="50000"/>
                    </a:schemeClr>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your </a:t>
            </a:r>
            <a:r>
              <a:rPr lang="en-US" sz="1600" i="1" spc="100">
                <a:ln>
                  <a:solidFill>
                    <a:srgbClr val="00B050"/>
                  </a:solidFill>
                </a:ln>
                <a:solidFill>
                  <a:srgbClr val="82FF82"/>
                </a:solidFill>
                <a:effectLst>
                  <a:glow rad="50800">
                    <a:schemeClr val="accent6">
                      <a:lumMod val="50000"/>
                    </a:schemeClr>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inwardly</a:t>
            </a:r>
            <a:r>
              <a:rPr lang="en-US" sz="1600" spc="100">
                <a:ln>
                  <a:solidFill>
                    <a:srgbClr val="00B050"/>
                  </a:solidFill>
                </a:ln>
                <a:solidFill>
                  <a:srgbClr val="82FF82"/>
                </a:solidFill>
                <a:effectLst>
                  <a:glow rad="50800">
                    <a:schemeClr val="accent6">
                      <a:lumMod val="50000"/>
                    </a:schemeClr>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needy </a:t>
            </a:r>
            <a:r>
              <a:rPr lang="en-US" sz="1600" b="1" spc="100">
                <a:ln>
                  <a:solidFill>
                    <a:srgbClr val="B4FFB4"/>
                  </a:solidFill>
                </a:ln>
                <a:solidFill>
                  <a:srgbClr val="B4FFB4"/>
                </a:solidFill>
                <a:effectLst>
                  <a:glow rad="50800">
                    <a:schemeClr val="accent6">
                      <a:lumMod val="50000"/>
                    </a:schemeClr>
                  </a:glow>
                  <a:outerShdw blurRad="12700" dist="50800" dir="2700000" algn="tl">
                    <a:schemeClr val="tx1">
                      <a:alpha val="43000"/>
                    </a:schemeClr>
                  </a:outerShdw>
                </a:effectLst>
                <a:latin typeface="Tahoma" panose="020B0604030504040204" pitchFamily="34" charset="0"/>
                <a:ea typeface="Tahoma" panose="020B0604030504040204" pitchFamily="34" charset="0"/>
                <a:cs typeface="Tahoma" panose="020B0604030504040204" pitchFamily="34" charset="0"/>
              </a:rPr>
              <a:t>psychosocial orientation</a:t>
            </a:r>
            <a:r>
              <a:rPr lang="en-US" sz="1600" spc="-40">
                <a:solidFill>
                  <a:srgbClr val="FBA9FD"/>
                </a:solidFill>
                <a:effectLst>
                  <a:glow rad="76200">
                    <a:srgbClr val="7030A0"/>
                  </a:glow>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a:t>
            </a:r>
          </a:p>
        </xdr:txBody>
      </xdr:sp>
      <xdr:sp macro="" textlink="">
        <xdr:nvSpPr>
          <xdr:cNvPr id="347" name="Or?">
            <a:extLst>
              <a:ext uri="{FF2B5EF4-FFF2-40B4-BE49-F238E27FC236}">
                <a16:creationId xmlns:a16="http://schemas.microsoft.com/office/drawing/2014/main" xmlns="" id="{00000000-0008-0000-0000-00005B010000}"/>
              </a:ext>
            </a:extLst>
          </xdr:cNvPr>
          <xdr:cNvSpPr txBox="1">
            <a:spLocks/>
          </xdr:cNvSpPr>
        </xdr:nvSpPr>
        <xdr:spPr>
          <a:xfrm>
            <a:off x="312421" y="59740800"/>
            <a:ext cx="5486400" cy="36576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500" spc="-40">
                <a:ln>
                  <a:solidFill>
                    <a:srgbClr val="E600E6"/>
                  </a:solidFill>
                </a:ln>
                <a:solidFill>
                  <a:srgbClr val="FF3CFF"/>
                </a:solidFill>
                <a:effectLst>
                  <a:glow rad="38100">
                    <a:srgbClr val="281437"/>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Now let’s </a:t>
            </a:r>
            <a:r>
              <a:rPr lang="en-US" sz="1500" b="1" spc="-60">
                <a:ln>
                  <a:solidFill>
                    <a:srgbClr val="A564D2"/>
                  </a:solidFill>
                </a:ln>
                <a:solidFill>
                  <a:srgbClr val="FF3CFF"/>
                </a:solidFill>
                <a:effectLst>
                  <a:glow rad="38100">
                    <a:srgbClr val="281437"/>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harmonize politics </a:t>
            </a:r>
            <a:r>
              <a:rPr lang="en-US" sz="1500" spc="-40">
                <a:ln>
                  <a:solidFill>
                    <a:srgbClr val="E600E6"/>
                  </a:solidFill>
                </a:ln>
                <a:solidFill>
                  <a:srgbClr val="FF3CFF"/>
                </a:solidFill>
                <a:effectLst>
                  <a:glow rad="38100">
                    <a:srgbClr val="281437"/>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to</a:t>
            </a:r>
            <a:r>
              <a:rPr lang="en-US" sz="1500" spc="-40">
                <a:ln>
                  <a:solidFill>
                    <a:srgbClr val="00B050"/>
                  </a:solidFill>
                </a:ln>
                <a:solidFill>
                  <a:srgbClr val="99FF66"/>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500" spc="-40">
                <a:ln>
                  <a:solidFill>
                    <a:srgbClr val="00B050"/>
                  </a:solidFill>
                </a:ln>
                <a:solidFill>
                  <a:srgbClr val="4BFF4B"/>
                </a:solidFill>
                <a:effectLst>
                  <a:glow rad="38100">
                    <a:schemeClr val="accent6">
                      <a:lumMod val="50000"/>
                    </a:scheme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each other’s </a:t>
            </a:r>
            <a:r>
              <a:rPr lang="en-US" sz="1500" b="1">
                <a:ln>
                  <a:solidFill>
                    <a:srgbClr val="00B050"/>
                  </a:solidFill>
                </a:ln>
                <a:solidFill>
                  <a:srgbClr val="4BFF4B"/>
                </a:solidFill>
                <a:effectLst>
                  <a:glow rad="38100">
                    <a:schemeClr val="accent6">
                      <a:lumMod val="50000"/>
                    </a:scheme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inflexible needs</a:t>
            </a:r>
            <a:r>
              <a:rPr lang="en-US" sz="1500" spc="-40">
                <a:ln>
                  <a:solidFill>
                    <a:schemeClr val="tx1"/>
                  </a:solidFill>
                </a:ln>
                <a:solidFill>
                  <a:sysClr val="windowText" lastClr="000000"/>
                </a:solidFill>
                <a:latin typeface="Tahoma" panose="020B0604030504040204" pitchFamily="34" charset="0"/>
                <a:ea typeface="Tahoma" panose="020B0604030504040204" pitchFamily="34" charset="0"/>
                <a:cs typeface="Tahoma" panose="020B0604030504040204" pitchFamily="34" charset="0"/>
              </a:rPr>
              <a:t>.</a:t>
            </a:r>
          </a:p>
        </xdr:txBody>
      </xdr:sp>
      <xdr:sp macro="" textlink="">
        <xdr:nvSpPr>
          <xdr:cNvPr id="348" name="end hate">
            <a:extLst>
              <a:ext uri="{FF2B5EF4-FFF2-40B4-BE49-F238E27FC236}">
                <a16:creationId xmlns:a16="http://schemas.microsoft.com/office/drawing/2014/main" xmlns="" id="{00000000-0008-0000-0000-00005C010000}"/>
              </a:ext>
            </a:extLst>
          </xdr:cNvPr>
          <xdr:cNvSpPr txBox="1">
            <a:spLocks/>
          </xdr:cNvSpPr>
        </xdr:nvSpPr>
        <xdr:spPr>
          <a:xfrm>
            <a:off x="1089461" y="60804718"/>
            <a:ext cx="4054040" cy="505802"/>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800"/>
              </a:lnSpc>
              <a:buNone/>
            </a:pPr>
            <a:r>
              <a:rPr lang="en-US" sz="1800" spc="30">
                <a:ln>
                  <a:solidFill>
                    <a:srgbClr val="3C195A"/>
                  </a:solidFill>
                </a:ln>
                <a:solidFill>
                  <a:srgbClr val="732D7F"/>
                </a:solidFill>
                <a:latin typeface="Tahoma" panose="020B0604030504040204" pitchFamily="34" charset="0"/>
                <a:ea typeface="Tahoma" panose="020B0604030504040204" pitchFamily="34" charset="0"/>
                <a:cs typeface="Tahoma" panose="020B0604030504040204" pitchFamily="34" charset="0"/>
              </a:rPr>
              <a:t>Let’s stop hating on each other for what we cannot easily change. </a:t>
            </a:r>
          </a:p>
        </xdr:txBody>
      </xdr:sp>
      <xdr:sp macro="" textlink="">
        <xdr:nvSpPr>
          <xdr:cNvPr id="2722" name="You believe whatever serves your needs.">
            <a:extLst>
              <a:ext uri="{FF2B5EF4-FFF2-40B4-BE49-F238E27FC236}">
                <a16:creationId xmlns:a16="http://schemas.microsoft.com/office/drawing/2014/main" xmlns="" id="{43336B44-A40C-42B9-AA45-B5F021BB5879}"/>
              </a:ext>
            </a:extLst>
          </xdr:cNvPr>
          <xdr:cNvSpPr txBox="1">
            <a:spLocks/>
          </xdr:cNvSpPr>
        </xdr:nvSpPr>
        <xdr:spPr>
          <a:xfrm>
            <a:off x="1163222" y="61508640"/>
            <a:ext cx="3919105" cy="731519"/>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400" b="1" spc="-3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Needs come first</a:t>
            </a:r>
            <a:r>
              <a:rPr lang="en-US" sz="1400" b="1"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a:t>
            </a:r>
            <a:r>
              <a:rPr lang="en-US" sz="1400"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You politically believe what serves your needs. And no one </a:t>
            </a:r>
            <a:r>
              <a:rPr lang="en-US" sz="1400" i="1"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chooses</a:t>
            </a:r>
            <a:r>
              <a:rPr lang="en-US" sz="1400"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their needs. Your different needs </a:t>
            </a:r>
            <a:r>
              <a:rPr lang="en-US" sz="1400" b="1" i="1"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orient</a:t>
            </a:r>
            <a:r>
              <a:rPr lang="en-US" sz="1400"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you to different views</a:t>
            </a:r>
            <a:r>
              <a:rPr lang="en-US" sz="1400" spc="-50">
                <a:ln>
                  <a:solidFill>
                    <a:schemeClr val="accent6">
                      <a:lumMod val="40000"/>
                      <a:lumOff val="60000"/>
                    </a:schemeClr>
                  </a:solidFill>
                </a:ln>
                <a:solidFill>
                  <a:schemeClr val="accent6">
                    <a:lumMod val="20000"/>
                    <a:lumOff val="80000"/>
                  </a:schemeClr>
                </a:solidFill>
                <a:effectLst>
                  <a:glow rad="50800">
                    <a:schemeClr val="accent6">
                      <a:lumMod val="50000"/>
                    </a:schemeClr>
                  </a:glow>
                  <a:outerShdw blurRad="50800" dist="38100" dir="5400000" algn="t" rotWithShape="0">
                    <a:srgbClr val="00B050">
                      <a:alpha val="85000"/>
                    </a:srgbClr>
                  </a:outerShdw>
                </a:effectLst>
                <a:latin typeface="Tahoma" panose="020B0604030504040204" pitchFamily="34" charset="0"/>
                <a:ea typeface="Tahoma" panose="020B0604030504040204" pitchFamily="34" charset="0"/>
                <a:cs typeface="Tahoma" panose="020B0604030504040204" pitchFamily="34" charset="0"/>
              </a:rPr>
              <a:t>. </a:t>
            </a:r>
          </a:p>
        </xdr:txBody>
      </xdr:sp>
      <xdr:sp macro="" textlink="">
        <xdr:nvSpPr>
          <xdr:cNvPr id="1551" name="You believe whatever serves your needs.">
            <a:extLst>
              <a:ext uri="{FF2B5EF4-FFF2-40B4-BE49-F238E27FC236}">
                <a16:creationId xmlns:a16="http://schemas.microsoft.com/office/drawing/2014/main" xmlns="" id="{C367681B-695E-469A-BF22-5926ECA84589}"/>
              </a:ext>
            </a:extLst>
          </xdr:cNvPr>
          <xdr:cNvSpPr txBox="1">
            <a:spLocks/>
          </xdr:cNvSpPr>
        </xdr:nvSpPr>
        <xdr:spPr>
          <a:xfrm>
            <a:off x="106680" y="68084700"/>
            <a:ext cx="5943600" cy="2743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800" b="1"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Over</a:t>
            </a:r>
            <a:r>
              <a:rPr lang="en-US" sz="1800" b="1" spc="0" baseline="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time, your </a:t>
            </a:r>
            <a:r>
              <a:rPr lang="en-US" sz="1800" b="1" spc="0" baseline="0">
                <a:ln>
                  <a:solidFill>
                    <a:srgbClr val="E1FFEB"/>
                  </a:solidFill>
                </a:ln>
                <a:solidFill>
                  <a:srgbClr val="00F587"/>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focus</a:t>
            </a:r>
            <a:r>
              <a:rPr lang="en-US" sz="1800" b="1" spc="0" baseline="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 crystallizes in an </a:t>
            </a:r>
            <a:r>
              <a:rPr lang="en-US" sz="1800" b="1" spc="0" baseline="0">
                <a:ln>
                  <a:solidFill>
                    <a:schemeClr val="accent6">
                      <a:lumMod val="40000"/>
                      <a:lumOff val="60000"/>
                    </a:schemeClr>
                  </a:solidFill>
                </a:ln>
                <a:solidFill>
                  <a:srgbClr val="CC66FF"/>
                </a:solidFill>
                <a:effectLst>
                  <a:glow rad="25400">
                    <a:srgbClr val="281437"/>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orientation</a:t>
            </a:r>
            <a:r>
              <a:rPr lang="en-US" sz="1800" b="1" spc="0" baseline="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a:t>
            </a:r>
            <a:endParaRPr lang="en-US" sz="1800"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rgbClr val="00B050">
                    <a:alpha val="85000"/>
                  </a:srgbClr>
                </a:outerShdw>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11</xdr:col>
      <xdr:colOff>60960</xdr:colOff>
      <xdr:row>204</xdr:row>
      <xdr:rowOff>53341</xdr:rowOff>
    </xdr:from>
    <xdr:to>
      <xdr:col>13</xdr:col>
      <xdr:colOff>53490</xdr:colOff>
      <xdr:row>207</xdr:row>
      <xdr:rowOff>60960</xdr:rowOff>
    </xdr:to>
    <xdr:sp macro="" textlink="">
      <xdr:nvSpPr>
        <xdr:cNvPr id="634" name="You believe whatever serves your needs.">
          <a:extLst>
            <a:ext uri="{FF2B5EF4-FFF2-40B4-BE49-F238E27FC236}">
              <a16:creationId xmlns:a16="http://schemas.microsoft.com/office/drawing/2014/main" xmlns="" id="{00000000-0008-0000-0000-00007A020000}"/>
            </a:ext>
          </a:extLst>
        </xdr:cNvPr>
        <xdr:cNvSpPr txBox="1">
          <a:spLocks/>
        </xdr:cNvSpPr>
      </xdr:nvSpPr>
      <xdr:spPr>
        <a:xfrm>
          <a:off x="5135880" y="35699701"/>
          <a:ext cx="983130" cy="761999"/>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80000"/>
            </a:lnSpc>
            <a:buNone/>
          </a:pPr>
          <a:r>
            <a:rPr lang="en-US" sz="1100" b="1" spc="-50">
              <a:solidFill>
                <a:srgbClr val="007332"/>
              </a:solidFill>
              <a:latin typeface="Franklin Gothic Demi" panose="020B0703020102020204" pitchFamily="34" charset="0"/>
              <a:ea typeface="Tahoma" panose="020B0604030504040204" pitchFamily="34" charset="0"/>
              <a:cs typeface="Tahoma" panose="020B0604030504040204" pitchFamily="34" charset="0"/>
            </a:rPr>
            <a:t>I need to focus more on deeper relationships, traditional ways of community and the nation.</a:t>
          </a:r>
        </a:p>
      </xdr:txBody>
    </xdr:sp>
    <xdr:clientData/>
  </xdr:twoCellAnchor>
  <xdr:twoCellAnchor>
    <xdr:from>
      <xdr:col>1</xdr:col>
      <xdr:colOff>0</xdr:colOff>
      <xdr:row>290</xdr:row>
      <xdr:rowOff>91508</xdr:rowOff>
    </xdr:from>
    <xdr:to>
      <xdr:col>12</xdr:col>
      <xdr:colOff>443706</xdr:colOff>
      <xdr:row>316</xdr:row>
      <xdr:rowOff>91440</xdr:rowOff>
    </xdr:to>
    <xdr:grpSp>
      <xdr:nvGrpSpPr>
        <xdr:cNvPr id="31" name="Group 30">
          <a:extLst>
            <a:ext uri="{FF2B5EF4-FFF2-40B4-BE49-F238E27FC236}">
              <a16:creationId xmlns:a16="http://schemas.microsoft.com/office/drawing/2014/main" xmlns="" id="{00000000-0008-0000-0000-00001F000000}"/>
            </a:ext>
          </a:extLst>
        </xdr:cNvPr>
        <xdr:cNvGrpSpPr/>
      </xdr:nvGrpSpPr>
      <xdr:grpSpPr>
        <a:xfrm>
          <a:off x="114300" y="61632533"/>
          <a:ext cx="5787231" cy="4457632"/>
          <a:chOff x="99060" y="46093448"/>
          <a:chExt cx="5899957" cy="4556692"/>
        </a:xfrm>
      </xdr:grpSpPr>
      <xdr:sp macro="" textlink="">
        <xdr:nvSpPr>
          <xdr:cNvPr id="462" name="Government serves best when it serves least.">
            <a:extLst>
              <a:ext uri="{FF2B5EF4-FFF2-40B4-BE49-F238E27FC236}">
                <a16:creationId xmlns:a16="http://schemas.microsoft.com/office/drawing/2014/main" xmlns="" id="{00000000-0008-0000-0000-0000CE010000}"/>
              </a:ext>
            </a:extLst>
          </xdr:cNvPr>
          <xdr:cNvSpPr txBox="1">
            <a:spLocks/>
          </xdr:cNvSpPr>
        </xdr:nvSpPr>
        <xdr:spPr>
          <a:xfrm>
            <a:off x="3238500" y="46101000"/>
            <a:ext cx="2743200" cy="54864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3000" b="1">
                <a:solidFill>
                  <a:srgbClr val="FF3C3C"/>
                </a:solidFill>
                <a:effectLst>
                  <a:outerShdw blurRad="50800" dist="38100" dir="5400000" algn="t" rotWithShape="0">
                    <a:srgbClr val="C00000">
                      <a:alpha val="40000"/>
                    </a:srgbClr>
                  </a:outerShdw>
                </a:effectLst>
                <a:latin typeface="Franklin Gothic Demi" panose="020B0703020102020204" pitchFamily="34" charset="0"/>
                <a:ea typeface="Tahoma" panose="020B0604030504040204" pitchFamily="34" charset="0"/>
                <a:cs typeface="Tahoma" panose="020B0604030504040204" pitchFamily="34" charset="0"/>
              </a:rPr>
              <a:t>If DEEP focused</a:t>
            </a:r>
          </a:p>
        </xdr:txBody>
      </xdr:sp>
      <xdr:sp macro="" textlink="">
        <xdr:nvSpPr>
          <xdr:cNvPr id="463" name="Government exists as a force for good.">
            <a:extLst>
              <a:ext uri="{FF2B5EF4-FFF2-40B4-BE49-F238E27FC236}">
                <a16:creationId xmlns:a16="http://schemas.microsoft.com/office/drawing/2014/main" xmlns="" id="{00000000-0008-0000-0000-0000CF010000}"/>
              </a:ext>
            </a:extLst>
          </xdr:cNvPr>
          <xdr:cNvSpPr txBox="1">
            <a:spLocks/>
          </xdr:cNvSpPr>
        </xdr:nvSpPr>
        <xdr:spPr>
          <a:xfrm>
            <a:off x="99060" y="46093448"/>
            <a:ext cx="2743200" cy="54864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3000" b="1" spc="-50">
                <a:solidFill>
                  <a:srgbClr val="00B0F0"/>
                </a:solidFill>
                <a:effectLst>
                  <a:outerShdw blurRad="50800" dist="38100" dir="5400000" algn="t" rotWithShape="0">
                    <a:srgbClr val="0070C0">
                      <a:alpha val="40000"/>
                    </a:srgbClr>
                  </a:outerShdw>
                </a:effectLst>
                <a:latin typeface="Franklin Gothic Demi" panose="020B0703020102020204" pitchFamily="34" charset="0"/>
                <a:ea typeface="Tahoma" panose="020B0604030504040204" pitchFamily="34" charset="0"/>
                <a:cs typeface="Tahoma" panose="020B0604030504040204" pitchFamily="34" charset="0"/>
              </a:rPr>
              <a:t>If WIDE focused</a:t>
            </a:r>
          </a:p>
        </xdr:txBody>
      </xdr:sp>
      <xdr:sp macro="" textlink="">
        <xdr:nvSpPr>
          <xdr:cNvPr id="622" name="Or?">
            <a:extLst>
              <a:ext uri="{FF2B5EF4-FFF2-40B4-BE49-F238E27FC236}">
                <a16:creationId xmlns:a16="http://schemas.microsoft.com/office/drawing/2014/main" xmlns="" id="{00000000-0008-0000-0000-00006E020000}"/>
              </a:ext>
            </a:extLst>
          </xdr:cNvPr>
          <xdr:cNvSpPr txBox="1">
            <a:spLocks/>
          </xdr:cNvSpPr>
        </xdr:nvSpPr>
        <xdr:spPr>
          <a:xfrm>
            <a:off x="129540" y="47579280"/>
            <a:ext cx="2743200" cy="1143000"/>
          </a:xfrm>
          <a:prstGeom prst="rect">
            <a:avLst/>
          </a:prstGeom>
          <a:solidFill>
            <a:schemeClr val="accent5">
              <a:lumMod val="20000"/>
              <a:lumOff val="80000"/>
            </a:schemeClr>
          </a:solidFill>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500" spc="-4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On</a:t>
            </a:r>
            <a:r>
              <a:rPr lang="en-US" sz="15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the political Left, you see </a:t>
            </a:r>
            <a:r>
              <a:rPr lang="en-US" sz="2000" b="1" spc="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WIDE</a:t>
            </a:r>
            <a:r>
              <a:rPr lang="en-US" sz="2000" spc="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inclusiveness</a:t>
            </a:r>
          </a:p>
          <a:p>
            <a:pPr marL="0" indent="0" algn="ctr">
              <a:buNone/>
            </a:pPr>
            <a:r>
              <a:rPr lang="en-US" sz="15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for those who uniqueness left them historically out in the cold.</a:t>
            </a:r>
            <a:endParaRPr lang="en-US" sz="15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623" name="Or?">
            <a:extLst>
              <a:ext uri="{FF2B5EF4-FFF2-40B4-BE49-F238E27FC236}">
                <a16:creationId xmlns:a16="http://schemas.microsoft.com/office/drawing/2014/main" xmlns="" id="{00000000-0008-0000-0000-00006F020000}"/>
              </a:ext>
            </a:extLst>
          </xdr:cNvPr>
          <xdr:cNvSpPr txBox="1">
            <a:spLocks/>
          </xdr:cNvSpPr>
        </xdr:nvSpPr>
        <xdr:spPr>
          <a:xfrm>
            <a:off x="3223260" y="47586900"/>
            <a:ext cx="2743200" cy="1143000"/>
          </a:xfrm>
          <a:prstGeom prst="rect">
            <a:avLst/>
          </a:prstGeom>
          <a:solidFill>
            <a:srgbClr val="FFCCCC"/>
          </a:solidFill>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500" spc="-40">
                <a:ln>
                  <a:solidFill>
                    <a:srgbClr val="C0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On</a:t>
            </a:r>
            <a:r>
              <a:rPr lang="en-US" sz="1500" spc="-40" baseline="0">
                <a:ln>
                  <a:solidFill>
                    <a:srgbClr val="C0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the political Right, you see </a:t>
            </a:r>
            <a:r>
              <a:rPr lang="en-US" sz="2000" b="1" spc="0" baseline="0">
                <a:ln>
                  <a:solidFill>
                    <a:srgbClr val="C0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DEEP</a:t>
            </a:r>
            <a:r>
              <a:rPr lang="en-US" sz="2000" spc="0" baseline="0">
                <a:ln>
                  <a:solidFill>
                    <a:srgbClr val="C0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cohesiveness</a:t>
            </a:r>
          </a:p>
          <a:p>
            <a:pPr marL="0" indent="0" algn="ctr">
              <a:buNone/>
            </a:pPr>
            <a:r>
              <a:rPr lang="en-US" sz="1500" spc="-50" baseline="0">
                <a:ln>
                  <a:solidFill>
                    <a:srgbClr val="C0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for those with a satisfying tradi-tional relationship with each other.</a:t>
            </a:r>
            <a:endParaRPr lang="en-US" sz="1500" spc="-50" baseline="0">
              <a:ln>
                <a:solidFill>
                  <a:srgbClr val="C00000"/>
                </a:solidFill>
              </a:ln>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624" name="Or?">
            <a:extLst>
              <a:ext uri="{FF2B5EF4-FFF2-40B4-BE49-F238E27FC236}">
                <a16:creationId xmlns:a16="http://schemas.microsoft.com/office/drawing/2014/main" xmlns="" id="{00000000-0008-0000-0000-000070020000}"/>
              </a:ext>
            </a:extLst>
          </xdr:cNvPr>
          <xdr:cNvSpPr txBox="1">
            <a:spLocks/>
          </xdr:cNvSpPr>
        </xdr:nvSpPr>
        <xdr:spPr>
          <a:xfrm>
            <a:off x="3215640" y="49141380"/>
            <a:ext cx="2743200" cy="335280"/>
          </a:xfrm>
          <a:prstGeom prst="rect">
            <a:avLst/>
          </a:prstGeom>
          <a:solidFill>
            <a:schemeClr val="accent5">
              <a:lumMod val="20000"/>
              <a:lumOff val="80000"/>
            </a:schemeClr>
          </a:solidFill>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400" spc="-40">
                <a:ln>
                  <a:solidFill>
                    <a:srgbClr val="00B050"/>
                  </a:solidFill>
                </a:ln>
                <a:solidFill>
                  <a:srgbClr val="00B05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400"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i="1" kern="1200"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more</a:t>
            </a:r>
            <a:r>
              <a:rPr lang="en-US" sz="1400" i="1"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i="1" kern="1200"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than</a:t>
            </a:r>
            <a:r>
              <a:rPr lang="en-US" sz="1400"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spc="-40">
                <a:ln>
                  <a:solidFill>
                    <a:srgbClr val="A05FCD"/>
                  </a:solidFill>
                </a:ln>
                <a:solidFill>
                  <a:srgbClr val="A05FCD"/>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400"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400" spc="-40">
              <a:ln>
                <a:solidFill>
                  <a:srgbClr val="0070C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625" name="Or?">
            <a:extLst>
              <a:ext uri="{FF2B5EF4-FFF2-40B4-BE49-F238E27FC236}">
                <a16:creationId xmlns:a16="http://schemas.microsoft.com/office/drawing/2014/main" xmlns="" id="{00000000-0008-0000-0000-000071020000}"/>
              </a:ext>
            </a:extLst>
          </xdr:cNvPr>
          <xdr:cNvSpPr txBox="1">
            <a:spLocks/>
          </xdr:cNvSpPr>
        </xdr:nvSpPr>
        <xdr:spPr>
          <a:xfrm>
            <a:off x="129540" y="49133760"/>
            <a:ext cx="2743200" cy="335280"/>
          </a:xfrm>
          <a:prstGeom prst="rect">
            <a:avLst/>
          </a:prstGeom>
          <a:solidFill>
            <a:srgbClr val="FFCCCC"/>
          </a:solidFill>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400" spc="-40">
                <a:ln>
                  <a:solidFill>
                    <a:srgbClr val="A05FCD"/>
                  </a:solidFill>
                </a:ln>
                <a:solidFill>
                  <a:srgbClr val="A05FCD"/>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400"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i="1" kern="1200"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more</a:t>
            </a:r>
            <a:r>
              <a:rPr lang="en-US" sz="1400" i="1"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i="1" kern="1200" spc="-40">
                <a:ln>
                  <a:solidFill>
                    <a:srgbClr val="0070C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than</a:t>
            </a:r>
            <a:r>
              <a:rPr lang="en-US" sz="1400" i="1"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400" spc="-40" baseline="0">
                <a:ln>
                  <a:solidFill>
                    <a:srgbClr val="00B050"/>
                  </a:solidFill>
                </a:ln>
                <a:solidFill>
                  <a:srgbClr val="00B05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500" spc="-40" baseline="0">
                <a:ln>
                  <a:solidFill>
                    <a:srgbClr val="FF0000"/>
                  </a:solidFill>
                </a:ln>
                <a:solidFill>
                  <a:srgbClr val="FF000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500" spc="-40">
              <a:ln>
                <a:solidFill>
                  <a:srgbClr val="FF0000"/>
                </a:solidFill>
              </a:ln>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626" name="Or?">
            <a:extLst>
              <a:ext uri="{FF2B5EF4-FFF2-40B4-BE49-F238E27FC236}">
                <a16:creationId xmlns:a16="http://schemas.microsoft.com/office/drawing/2014/main" xmlns="" id="{00000000-0008-0000-0000-000072020000}"/>
              </a:ext>
            </a:extLst>
          </xdr:cNvPr>
          <xdr:cNvSpPr txBox="1">
            <a:spLocks/>
          </xdr:cNvSpPr>
        </xdr:nvSpPr>
        <xdr:spPr>
          <a:xfrm>
            <a:off x="160018" y="48768000"/>
            <a:ext cx="5779708" cy="36576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400" spc="-60">
                <a:ln>
                  <a:solidFill>
                    <a:srgbClr val="7030A0"/>
                  </a:solidFill>
                </a:ln>
                <a:gradFill flip="none" rotWithShape="1">
                  <a:gsLst>
                    <a:gs pos="0">
                      <a:srgbClr val="7030A0">
                        <a:shade val="30000"/>
                        <a:satMod val="115000"/>
                      </a:srgbClr>
                    </a:gs>
                    <a:gs pos="50000">
                      <a:srgbClr val="7030A0">
                        <a:shade val="67500"/>
                        <a:satMod val="115000"/>
                      </a:srgbClr>
                    </a:gs>
                    <a:gs pos="100000">
                      <a:srgbClr val="7030A0">
                        <a:shade val="100000"/>
                        <a:satMod val="115000"/>
                      </a:srgbClr>
                    </a:gs>
                  </a:gsLst>
                  <a:lin ang="16200000" scaled="1"/>
                  <a:tileRect/>
                </a:gra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You experience</a:t>
            </a:r>
            <a:r>
              <a:rPr lang="en-US" sz="1400" spc="-60" baseline="0">
                <a:ln>
                  <a:solidFill>
                    <a:srgbClr val="7030A0"/>
                  </a:solidFill>
                </a:ln>
                <a:gradFill flip="none" rotWithShape="1">
                  <a:gsLst>
                    <a:gs pos="0">
                      <a:srgbClr val="7030A0">
                        <a:shade val="30000"/>
                        <a:satMod val="115000"/>
                      </a:srgbClr>
                    </a:gs>
                    <a:gs pos="50000">
                      <a:srgbClr val="7030A0">
                        <a:shade val="67500"/>
                        <a:satMod val="115000"/>
                      </a:srgbClr>
                    </a:gs>
                    <a:gs pos="100000">
                      <a:srgbClr val="7030A0">
                        <a:shade val="100000"/>
                        <a:satMod val="115000"/>
                      </a:srgbClr>
                    </a:gs>
                  </a:gsLst>
                  <a:lin ang="16200000" scaled="1"/>
                  <a:tileRect/>
                </a:gra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your </a:t>
            </a:r>
            <a:r>
              <a:rPr lang="en-US" sz="1400" b="1" spc="-60" baseline="0">
                <a:ln>
                  <a:solidFill>
                    <a:srgbClr val="7030A0"/>
                  </a:solidFill>
                </a:ln>
                <a:gradFill flip="none" rotWithShape="1">
                  <a:gsLst>
                    <a:gs pos="0">
                      <a:srgbClr val="7030A0">
                        <a:shade val="30000"/>
                        <a:satMod val="115000"/>
                      </a:srgbClr>
                    </a:gs>
                    <a:gs pos="50000">
                      <a:srgbClr val="7030A0">
                        <a:shade val="67500"/>
                        <a:satMod val="115000"/>
                      </a:srgbClr>
                    </a:gs>
                    <a:gs pos="100000">
                      <a:srgbClr val="7030A0">
                        <a:shade val="100000"/>
                        <a:satMod val="115000"/>
                      </a:srgbClr>
                    </a:gs>
                  </a:gsLst>
                  <a:lin ang="16200000" scaled="1"/>
                  <a:tileRect/>
                </a:gra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psychosocial needs</a:t>
            </a:r>
            <a:r>
              <a:rPr lang="en-US" sz="1400" b="0" spc="-60" baseline="0">
                <a:ln>
                  <a:solidFill>
                    <a:srgbClr val="7030A0"/>
                  </a:solidFill>
                </a:ln>
                <a:gradFill flip="none" rotWithShape="1">
                  <a:gsLst>
                    <a:gs pos="0">
                      <a:srgbClr val="7030A0">
                        <a:shade val="30000"/>
                        <a:satMod val="115000"/>
                      </a:srgbClr>
                    </a:gs>
                    <a:gs pos="50000">
                      <a:srgbClr val="7030A0">
                        <a:shade val="67500"/>
                        <a:satMod val="115000"/>
                      </a:srgbClr>
                    </a:gs>
                    <a:gs pos="100000">
                      <a:srgbClr val="7030A0">
                        <a:shade val="100000"/>
                        <a:satMod val="115000"/>
                      </a:srgbClr>
                    </a:gs>
                  </a:gsLst>
                  <a:lin ang="16200000" scaled="1"/>
                  <a:tileRect/>
                </a:gra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quite differently from one another.</a:t>
            </a:r>
            <a:endParaRPr lang="en-US" sz="1400" spc="-60">
              <a:ln>
                <a:solidFill>
                  <a:srgbClr val="7030A0"/>
                </a:solidFill>
              </a:ln>
              <a:gradFill flip="none" rotWithShape="1">
                <a:gsLst>
                  <a:gs pos="0">
                    <a:srgbClr val="7030A0">
                      <a:shade val="30000"/>
                      <a:satMod val="115000"/>
                    </a:srgbClr>
                  </a:gs>
                  <a:gs pos="50000">
                    <a:srgbClr val="7030A0">
                      <a:shade val="67500"/>
                      <a:satMod val="115000"/>
                    </a:srgbClr>
                  </a:gs>
                  <a:gs pos="100000">
                    <a:srgbClr val="7030A0">
                      <a:shade val="100000"/>
                      <a:satMod val="115000"/>
                    </a:srgbClr>
                  </a:gs>
                </a:gsLst>
                <a:lin ang="16200000" scaled="1"/>
                <a:tileRect/>
              </a:gra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627" name="Or?">
            <a:extLst>
              <a:ext uri="{FF2B5EF4-FFF2-40B4-BE49-F238E27FC236}">
                <a16:creationId xmlns:a16="http://schemas.microsoft.com/office/drawing/2014/main" xmlns="" id="{00000000-0008-0000-0000-000073020000}"/>
              </a:ext>
            </a:extLst>
          </xdr:cNvPr>
          <xdr:cNvSpPr txBox="1">
            <a:spLocks/>
          </xdr:cNvSpPr>
        </xdr:nvSpPr>
        <xdr:spPr>
          <a:xfrm>
            <a:off x="190500" y="49545240"/>
            <a:ext cx="5745480" cy="11049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600" b="1" spc="-4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And that's what forms the basis for political differences.</a:t>
            </a:r>
            <a:r>
              <a:rPr lang="en-US" sz="1600" b="1" spc="-40" baseline="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Not rationally chosen differences. But stubborn needs. </a:t>
            </a:r>
            <a:r>
              <a:rPr lang="en-US" sz="1600" b="1" spc="-70" baseline="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Your needs exist first, then prioritize you if left unresolved</a:t>
            </a:r>
            <a:r>
              <a:rPr lang="en-US" sz="1600" b="1" spc="-40" baseline="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Political reasoning emerges </a:t>
            </a:r>
            <a:r>
              <a:rPr lang="en-US" sz="1600" b="1" i="1" spc="-40" baseline="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afterwards</a:t>
            </a:r>
            <a:r>
              <a:rPr lang="en-US" sz="1600" b="1" spc="-40" baseline="0">
                <a:ln>
                  <a:solidFill>
                    <a:srgbClr val="E600E6"/>
                  </a:solidFill>
                </a:ln>
                <a:solidFill>
                  <a:srgbClr val="2D14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for their relief.</a:t>
            </a:r>
            <a:endParaRPr lang="en-US" sz="1600" b="1" spc="-40">
              <a:ln>
                <a:solidFill>
                  <a:srgbClr val="FFD9FF"/>
                </a:solidFill>
              </a:ln>
              <a:solidFill>
                <a:srgbClr val="2D143C"/>
              </a:solidFill>
              <a:latin typeface="Tahoma" panose="020B0604030504040204" pitchFamily="34" charset="0"/>
              <a:ea typeface="Tahoma" panose="020B0604030504040204" pitchFamily="34" charset="0"/>
              <a:cs typeface="Tahoma" panose="020B0604030504040204" pitchFamily="34" charset="0"/>
            </a:endParaRPr>
          </a:p>
        </xdr:txBody>
      </xdr:sp>
      <xdr:grpSp>
        <xdr:nvGrpSpPr>
          <xdr:cNvPr id="24" name="Group 23">
            <a:extLst>
              <a:ext uri="{FF2B5EF4-FFF2-40B4-BE49-F238E27FC236}">
                <a16:creationId xmlns:a16="http://schemas.microsoft.com/office/drawing/2014/main" xmlns="" id="{00000000-0008-0000-0000-000018000000}"/>
              </a:ext>
            </a:extLst>
          </xdr:cNvPr>
          <xdr:cNvGrpSpPr/>
        </xdr:nvGrpSpPr>
        <xdr:grpSpPr>
          <a:xfrm>
            <a:off x="129540" y="46649640"/>
            <a:ext cx="5869477" cy="906780"/>
            <a:chOff x="220980" y="38336220"/>
            <a:chExt cx="5869477" cy="906780"/>
          </a:xfrm>
        </xdr:grpSpPr>
        <xdr:sp macro="" textlink="">
          <xdr:nvSpPr>
            <xdr:cNvPr id="1014" name="You believe whatever serves your needs.">
              <a:extLst>
                <a:ext uri="{FF2B5EF4-FFF2-40B4-BE49-F238E27FC236}">
                  <a16:creationId xmlns:a16="http://schemas.microsoft.com/office/drawing/2014/main" xmlns="" id="{C5997F16-A6AD-48A3-ACE7-06861728CD29}"/>
                </a:ext>
              </a:extLst>
            </xdr:cNvPr>
            <xdr:cNvSpPr txBox="1">
              <a:spLocks/>
            </xdr:cNvSpPr>
          </xdr:nvSpPr>
          <xdr:spPr>
            <a:xfrm>
              <a:off x="1379221" y="38732461"/>
              <a:ext cx="1280159" cy="510539"/>
            </a:xfrm>
            <a:prstGeom prst="rect">
              <a:avLst/>
            </a:prstGeom>
            <a:gradFill flip="none" rotWithShape="1">
              <a:gsLst>
                <a:gs pos="75000">
                  <a:srgbClr val="F0CDFF"/>
                </a:gs>
                <a:gs pos="0">
                  <a:schemeClr val="accent5">
                    <a:lumMod val="20000"/>
                    <a:lumOff val="80000"/>
                  </a:schemeClr>
                </a:gs>
              </a:gsLst>
              <a:lin ang="0" scaled="1"/>
              <a:tileRect/>
            </a:gradFill>
          </xdr:spPr>
          <xdr:txBody>
            <a:bodyPr vert="horz" wrap="square" lIns="9144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endParaRPr lang="en-US" sz="1100" b="1" spc="-50">
                <a:solidFill>
                  <a:srgbClr val="0070C0"/>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1015" name="You believe whatever serves your needs.">
              <a:extLst>
                <a:ext uri="{FF2B5EF4-FFF2-40B4-BE49-F238E27FC236}">
                  <a16:creationId xmlns:a16="http://schemas.microsoft.com/office/drawing/2014/main" xmlns="" id="{B9D57517-50D6-480D-83A0-D0E5C4BD22AA}"/>
                </a:ext>
              </a:extLst>
            </xdr:cNvPr>
            <xdr:cNvSpPr txBox="1">
              <a:spLocks/>
            </xdr:cNvSpPr>
          </xdr:nvSpPr>
          <xdr:spPr>
            <a:xfrm>
              <a:off x="3566161" y="38732461"/>
              <a:ext cx="1280159" cy="510539"/>
            </a:xfrm>
            <a:prstGeom prst="rect">
              <a:avLst/>
            </a:prstGeom>
            <a:gradFill flip="none" rotWithShape="1">
              <a:gsLst>
                <a:gs pos="25000">
                  <a:srgbClr val="F0CDFF"/>
                </a:gs>
                <a:gs pos="100000">
                  <a:srgbClr val="FFCCCC"/>
                </a:gs>
              </a:gsLst>
              <a:lin ang="0" scaled="1"/>
              <a:tileRect/>
            </a:gradFill>
          </xdr:spPr>
          <xdr:txBody>
            <a:bodyPr vert="horz" wrap="square" lIns="9144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endParaRPr lang="en-US" sz="1100" b="1" spc="-50">
                <a:solidFill>
                  <a:srgbClr val="0070C0"/>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833" name="You believe whatever serves your needs.">
              <a:extLst>
                <a:ext uri="{FF2B5EF4-FFF2-40B4-BE49-F238E27FC236}">
                  <a16:creationId xmlns:a16="http://schemas.microsoft.com/office/drawing/2014/main" xmlns="" id="{00000000-0008-0000-0000-000041030000}"/>
                </a:ext>
              </a:extLst>
            </xdr:cNvPr>
            <xdr:cNvSpPr txBox="1">
              <a:spLocks/>
            </xdr:cNvSpPr>
          </xdr:nvSpPr>
          <xdr:spPr>
            <a:xfrm>
              <a:off x="220981" y="38732461"/>
              <a:ext cx="1305096" cy="510539"/>
            </a:xfrm>
            <a:prstGeom prst="rect">
              <a:avLst/>
            </a:prstGeom>
            <a:solidFill>
              <a:schemeClr val="accent5">
                <a:lumMod val="20000"/>
                <a:lumOff val="80000"/>
              </a:schemeClr>
            </a:solidFill>
          </xdr:spPr>
          <xdr:txBody>
            <a:bodyPr vert="horz" wrap="square" lIns="9144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100" b="0" spc="-50">
                  <a:solidFill>
                    <a:srgbClr val="0070C0"/>
                  </a:solidFill>
                  <a:latin typeface="Arial" panose="020B0604020202020204" pitchFamily="34" charset="0"/>
                  <a:ea typeface="Tahoma" panose="020B0604030504040204" pitchFamily="34" charset="0"/>
                  <a:cs typeface="Arial" panose="020B0604020202020204" pitchFamily="34" charset="0"/>
                </a:rPr>
                <a:t>You</a:t>
              </a:r>
              <a:r>
                <a:rPr lang="en-US" sz="1100" b="0" spc="-50" baseline="0">
                  <a:solidFill>
                    <a:srgbClr val="0070C0"/>
                  </a:solidFill>
                  <a:latin typeface="Arial" panose="020B0604020202020204" pitchFamily="34" charset="0"/>
                  <a:ea typeface="Tahoma" panose="020B0604030504040204" pitchFamily="34" charset="0"/>
                  <a:cs typeface="Arial" panose="020B0604020202020204" pitchFamily="34" charset="0"/>
                </a:rPr>
                <a:t> s</a:t>
              </a:r>
              <a:r>
                <a:rPr lang="en-US" sz="1100" b="0" spc="-50">
                  <a:solidFill>
                    <a:srgbClr val="0070C0"/>
                  </a:solidFill>
                  <a:latin typeface="Arial" panose="020B0604020202020204" pitchFamily="34" charset="0"/>
                  <a:ea typeface="Tahoma" panose="020B0604030504040204" pitchFamily="34" charset="0"/>
                  <a:cs typeface="Arial" panose="020B0604020202020204" pitchFamily="34" charset="0"/>
                </a:rPr>
                <a:t>eek</a:t>
              </a:r>
              <a:r>
                <a:rPr lang="en-US" sz="1100" b="1" spc="-50">
                  <a:solidFill>
                    <a:srgbClr val="0070C0"/>
                  </a:solidFill>
                  <a:latin typeface="Arial" panose="020B0604020202020204" pitchFamily="34" charset="0"/>
                  <a:ea typeface="Tahoma" panose="020B0604030504040204" pitchFamily="34" charset="0"/>
                  <a:cs typeface="Arial" panose="020B0604020202020204" pitchFamily="34" charset="0"/>
                </a:rPr>
                <a:t> inclusion</a:t>
              </a:r>
              <a:r>
                <a:rPr lang="en-US" sz="1100" b="0" spc="-50">
                  <a:solidFill>
                    <a:srgbClr val="0070C0"/>
                  </a:solidFill>
                  <a:latin typeface="Arial" panose="020B0604020202020204" pitchFamily="34" charset="0"/>
                  <a:ea typeface="Tahoma" panose="020B0604030504040204" pitchFamily="34" charset="0"/>
                  <a:cs typeface="Arial" panose="020B0604020202020204" pitchFamily="34" charset="0"/>
                </a:rPr>
                <a:t>:</a:t>
              </a:r>
              <a:r>
                <a:rPr lang="en-US" sz="1100" b="0" spc="-50" baseline="0">
                  <a:solidFill>
                    <a:srgbClr val="0070C0"/>
                  </a:solidFill>
                  <a:latin typeface="Arial" panose="020B0604020202020204" pitchFamily="34" charset="0"/>
                  <a:ea typeface="Tahoma" panose="020B0604030504040204" pitchFamily="34" charset="0"/>
                  <a:cs typeface="Arial" panose="020B0604020202020204" pitchFamily="34" charset="0"/>
                </a:rPr>
                <a:t> to ease less resolved social needs</a:t>
              </a:r>
              <a:endParaRPr lang="en-US" sz="1100" b="1" spc="-50">
                <a:solidFill>
                  <a:srgbClr val="0070C0"/>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835" name="You believe whatever serves your needs.">
              <a:extLst>
                <a:ext uri="{FF2B5EF4-FFF2-40B4-BE49-F238E27FC236}">
                  <a16:creationId xmlns:a16="http://schemas.microsoft.com/office/drawing/2014/main" xmlns="" id="{00000000-0008-0000-0000-000043030000}"/>
                </a:ext>
              </a:extLst>
            </xdr:cNvPr>
            <xdr:cNvSpPr txBox="1">
              <a:spLocks/>
            </xdr:cNvSpPr>
          </xdr:nvSpPr>
          <xdr:spPr>
            <a:xfrm>
              <a:off x="4785361" y="38732461"/>
              <a:ext cx="1305096" cy="510539"/>
            </a:xfrm>
            <a:prstGeom prst="rect">
              <a:avLst/>
            </a:prstGeom>
            <a:solidFill>
              <a:srgbClr val="FFCCCC"/>
            </a:solidFill>
          </xdr:spPr>
          <xdr:txBody>
            <a:bodyPr vert="horz" wrap="square" lIns="0" tIns="45720" rIns="9144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100" b="0" spc="-50">
                  <a:solidFill>
                    <a:srgbClr val="C00000"/>
                  </a:solidFill>
                  <a:latin typeface="Arial" panose="020B0604020202020204" pitchFamily="34" charset="0"/>
                  <a:ea typeface="Tahoma" panose="020B0604030504040204" pitchFamily="34" charset="0"/>
                  <a:cs typeface="Arial" panose="020B0604020202020204" pitchFamily="34" charset="0"/>
                </a:rPr>
                <a:t>You</a:t>
              </a:r>
              <a:r>
                <a:rPr lang="en-US" sz="1100" b="0" spc="-50" baseline="0">
                  <a:solidFill>
                    <a:srgbClr val="C00000"/>
                  </a:solidFill>
                  <a:latin typeface="Arial" panose="020B0604020202020204" pitchFamily="34" charset="0"/>
                  <a:ea typeface="Tahoma" panose="020B0604030504040204" pitchFamily="34" charset="0"/>
                  <a:cs typeface="Arial" panose="020B0604020202020204" pitchFamily="34" charset="0"/>
                </a:rPr>
                <a:t> s</a:t>
              </a:r>
              <a:r>
                <a:rPr lang="en-US" sz="1100" b="0" spc="-50">
                  <a:solidFill>
                    <a:srgbClr val="C00000"/>
                  </a:solidFill>
                  <a:latin typeface="Arial" panose="020B0604020202020204" pitchFamily="34" charset="0"/>
                  <a:ea typeface="Tahoma" panose="020B0604030504040204" pitchFamily="34" charset="0"/>
                  <a:cs typeface="Arial" panose="020B0604020202020204" pitchFamily="34" charset="0"/>
                </a:rPr>
                <a:t>eek</a:t>
              </a:r>
              <a:r>
                <a:rPr lang="en-US" sz="1100" b="1" spc="-50">
                  <a:solidFill>
                    <a:srgbClr val="C00000"/>
                  </a:solidFill>
                  <a:latin typeface="Arial" panose="020B0604020202020204" pitchFamily="34" charset="0"/>
                  <a:ea typeface="Tahoma" panose="020B0604030504040204" pitchFamily="34" charset="0"/>
                  <a:cs typeface="Arial" panose="020B0604020202020204" pitchFamily="34" charset="0"/>
                </a:rPr>
                <a:t> freedom</a:t>
              </a:r>
              <a:r>
                <a:rPr lang="en-US" sz="1100" b="0" spc="-50">
                  <a:solidFill>
                    <a:srgbClr val="C00000"/>
                  </a:solidFill>
                  <a:latin typeface="Arial" panose="020B0604020202020204" pitchFamily="34" charset="0"/>
                  <a:ea typeface="Tahoma" panose="020B0604030504040204" pitchFamily="34" charset="0"/>
                  <a:cs typeface="Arial" panose="020B0604020202020204" pitchFamily="34" charset="0"/>
                </a:rPr>
                <a:t>:</a:t>
              </a:r>
              <a:r>
                <a:rPr lang="en-US" sz="1100" b="0" spc="-50" baseline="0">
                  <a:solidFill>
                    <a:srgbClr val="C00000"/>
                  </a:solidFill>
                  <a:latin typeface="Arial" panose="020B0604020202020204" pitchFamily="34" charset="0"/>
                  <a:ea typeface="Tahoma" panose="020B0604030504040204" pitchFamily="34" charset="0"/>
                  <a:cs typeface="Arial" panose="020B0604020202020204" pitchFamily="34" charset="0"/>
                </a:rPr>
                <a:t> to ease less resolved personal needs</a:t>
              </a:r>
              <a:endParaRPr lang="en-US" sz="1100" b="1" spc="-50">
                <a:solidFill>
                  <a:srgbClr val="C00000"/>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836" name="You believe whatever serves your needs.">
              <a:extLst>
                <a:ext uri="{FF2B5EF4-FFF2-40B4-BE49-F238E27FC236}">
                  <a16:creationId xmlns:a16="http://schemas.microsoft.com/office/drawing/2014/main" xmlns="" id="{00000000-0008-0000-0000-000044030000}"/>
                </a:ext>
              </a:extLst>
            </xdr:cNvPr>
            <xdr:cNvSpPr txBox="1">
              <a:spLocks/>
            </xdr:cNvSpPr>
          </xdr:nvSpPr>
          <xdr:spPr>
            <a:xfrm>
              <a:off x="2506981" y="38724841"/>
              <a:ext cx="1280159" cy="510539"/>
            </a:xfrm>
            <a:prstGeom prst="rect">
              <a:avLst/>
            </a:prstGeom>
            <a:solidFill>
              <a:srgbClr val="F0CDFF"/>
            </a:solidFill>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80000"/>
                </a:lnSpc>
                <a:buNone/>
              </a:pPr>
              <a:r>
                <a:rPr lang="en-US" sz="1100" b="0" spc="-50">
                  <a:solidFill>
                    <a:srgbClr val="4B1E64"/>
                  </a:solidFill>
                  <a:latin typeface="Arial" panose="020B0604020202020204" pitchFamily="34" charset="0"/>
                  <a:ea typeface="Tahoma" panose="020B0604030504040204" pitchFamily="34" charset="0"/>
                  <a:cs typeface="Arial" panose="020B0604020202020204" pitchFamily="34" charset="0"/>
                </a:rPr>
                <a:t>You may seek</a:t>
              </a:r>
              <a:r>
                <a:rPr lang="en-US" sz="1100" b="1" spc="-50">
                  <a:solidFill>
                    <a:srgbClr val="4B1E64"/>
                  </a:solidFill>
                  <a:latin typeface="Arial" panose="020B0604020202020204" pitchFamily="34" charset="0"/>
                  <a:ea typeface="Tahoma" panose="020B0604030504040204" pitchFamily="34" charset="0"/>
                  <a:cs typeface="Arial" panose="020B0604020202020204" pitchFamily="34" charset="0"/>
                </a:rPr>
                <a:t> both</a:t>
              </a:r>
              <a:r>
                <a:rPr lang="en-US" sz="1100" b="0" spc="-50">
                  <a:solidFill>
                    <a:srgbClr val="4B1E64"/>
                  </a:solidFill>
                  <a:latin typeface="Arial" panose="020B0604020202020204" pitchFamily="34" charset="0"/>
                  <a:ea typeface="Tahoma" panose="020B0604030504040204" pitchFamily="34" charset="0"/>
                  <a:cs typeface="Arial" panose="020B0604020202020204" pitchFamily="34" charset="0"/>
                </a:rPr>
                <a:t>:</a:t>
              </a:r>
              <a:r>
                <a:rPr lang="en-US" sz="1100" b="0" spc="-50" baseline="0">
                  <a:solidFill>
                    <a:srgbClr val="4B1E64"/>
                  </a:solidFill>
                  <a:latin typeface="Arial" panose="020B0604020202020204" pitchFamily="34" charset="0"/>
                  <a:ea typeface="Tahoma" panose="020B0604030504040204" pitchFamily="34" charset="0"/>
                  <a:cs typeface="Arial" panose="020B0604020202020204" pitchFamily="34" charset="0"/>
                </a:rPr>
                <a:t> </a:t>
              </a:r>
            </a:p>
            <a:p>
              <a:pPr marL="0" indent="0" algn="ctr">
                <a:lnSpc>
                  <a:spcPct val="80000"/>
                </a:lnSpc>
                <a:buNone/>
              </a:pPr>
              <a:r>
                <a:rPr lang="en-US" sz="1100" b="0" spc="-50" baseline="0">
                  <a:solidFill>
                    <a:srgbClr val="4B1E64"/>
                  </a:solidFill>
                  <a:latin typeface="Arial" panose="020B0604020202020204" pitchFamily="34" charset="0"/>
                  <a:ea typeface="Tahoma" panose="020B0604030504040204" pitchFamily="34" charset="0"/>
                  <a:cs typeface="Arial" panose="020B0604020202020204" pitchFamily="34" charset="0"/>
                </a:rPr>
                <a:t>personal &amp; social needs equally</a:t>
              </a:r>
              <a:endParaRPr lang="en-US" sz="1100" b="1" spc="-50">
                <a:solidFill>
                  <a:srgbClr val="4B1E64"/>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837" name="You believe whatever serves your needs.">
              <a:extLst>
                <a:ext uri="{FF2B5EF4-FFF2-40B4-BE49-F238E27FC236}">
                  <a16:creationId xmlns:a16="http://schemas.microsoft.com/office/drawing/2014/main" xmlns="" id="{00000000-0008-0000-0000-000045030000}"/>
                </a:ext>
              </a:extLst>
            </xdr:cNvPr>
            <xdr:cNvSpPr txBox="1">
              <a:spLocks/>
            </xdr:cNvSpPr>
          </xdr:nvSpPr>
          <xdr:spPr>
            <a:xfrm>
              <a:off x="220980" y="38336220"/>
              <a:ext cx="2743200" cy="365760"/>
            </a:xfrm>
            <a:prstGeom prst="rect">
              <a:avLst/>
            </a:prstGeom>
            <a:solidFill>
              <a:srgbClr val="002060"/>
            </a:solidFill>
          </xdr:spPr>
          <xdr:txBody>
            <a:bodyPr vert="horz" wrap="square" lIns="45720" tIns="45720" rIns="4572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200" b="0"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you</a:t>
              </a:r>
              <a:r>
                <a:rPr lang="en-US" sz="1200" b="0" spc="-50" baseline="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 </a:t>
              </a:r>
              <a:r>
                <a:rPr lang="en-US" sz="1200" b="1" spc="-50" baseline="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f</a:t>
              </a:r>
              <a:r>
                <a:rPr lang="en-US" sz="1200" b="1"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ocus</a:t>
              </a:r>
              <a:r>
                <a:rPr lang="en-US" sz="1200" b="0"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 more on</a:t>
              </a:r>
              <a:r>
                <a:rPr lang="en-US" sz="1200" b="1"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 </a:t>
              </a:r>
              <a:r>
                <a:rPr lang="en-US" sz="1200" b="0" i="1"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social equality </a:t>
              </a:r>
              <a:r>
                <a:rPr lang="en-US" sz="1200" b="0" i="0"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than</a:t>
              </a:r>
              <a:r>
                <a:rPr lang="en-US" sz="1200" b="0" i="0" spc="-50" baseline="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 on </a:t>
              </a:r>
              <a:r>
                <a:rPr lang="en-US" sz="1200" b="0" i="1" spc="-50" baseline="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rPr>
                <a:t>individual freedoms</a:t>
              </a:r>
              <a:endParaRPr lang="en-US" sz="1200" b="1" i="1" spc="-50">
                <a:solidFill>
                  <a:schemeClr val="accent5">
                    <a:lumMod val="20000"/>
                    <a:lumOff val="80000"/>
                  </a:schemeClr>
                </a:solidFill>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838" name="You believe whatever serves your needs.">
              <a:extLst>
                <a:ext uri="{FF2B5EF4-FFF2-40B4-BE49-F238E27FC236}">
                  <a16:creationId xmlns:a16="http://schemas.microsoft.com/office/drawing/2014/main" xmlns="" id="{00000000-0008-0000-0000-000046030000}"/>
                </a:ext>
              </a:extLst>
            </xdr:cNvPr>
            <xdr:cNvSpPr txBox="1">
              <a:spLocks/>
            </xdr:cNvSpPr>
          </xdr:nvSpPr>
          <xdr:spPr>
            <a:xfrm>
              <a:off x="3329941" y="38336220"/>
              <a:ext cx="2743200" cy="365760"/>
            </a:xfrm>
            <a:prstGeom prst="rect">
              <a:avLst/>
            </a:prstGeom>
            <a:solidFill>
              <a:srgbClr val="C00000"/>
            </a:solidFill>
          </xdr:spPr>
          <xdr:txBody>
            <a:bodyPr vert="horz" wrap="square" lIns="45720" tIns="45720" rIns="4572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200" b="0" spc="-70">
                  <a:solidFill>
                    <a:srgbClr val="FFCCCC"/>
                  </a:solidFill>
                  <a:latin typeface="Arial" panose="020B0604020202020204" pitchFamily="34" charset="0"/>
                  <a:ea typeface="Tahoma" panose="020B0604030504040204" pitchFamily="34" charset="0"/>
                  <a:cs typeface="Arial" panose="020B0604020202020204" pitchFamily="34" charset="0"/>
                </a:rPr>
                <a:t>you</a:t>
              </a:r>
              <a:r>
                <a:rPr lang="en-US" sz="1200" b="0" spc="-70" baseline="0">
                  <a:solidFill>
                    <a:srgbClr val="FFCCCC"/>
                  </a:solidFill>
                  <a:latin typeface="Arial" panose="020B0604020202020204" pitchFamily="34" charset="0"/>
                  <a:ea typeface="Tahoma" panose="020B0604030504040204" pitchFamily="34" charset="0"/>
                  <a:cs typeface="Arial" panose="020B0604020202020204" pitchFamily="34" charset="0"/>
                </a:rPr>
                <a:t> </a:t>
              </a:r>
              <a:r>
                <a:rPr lang="en-US" sz="1200" b="1" spc="-70" baseline="0">
                  <a:solidFill>
                    <a:srgbClr val="FFCCCC"/>
                  </a:solidFill>
                  <a:latin typeface="Arial" panose="020B0604020202020204" pitchFamily="34" charset="0"/>
                  <a:ea typeface="Tahoma" panose="020B0604030504040204" pitchFamily="34" charset="0"/>
                  <a:cs typeface="Arial" panose="020B0604020202020204" pitchFamily="34" charset="0"/>
                </a:rPr>
                <a:t>f</a:t>
              </a:r>
              <a:r>
                <a:rPr lang="en-US" sz="1200" b="1" spc="-70">
                  <a:solidFill>
                    <a:srgbClr val="FFCCCC"/>
                  </a:solidFill>
                  <a:latin typeface="Arial" panose="020B0604020202020204" pitchFamily="34" charset="0"/>
                  <a:ea typeface="Tahoma" panose="020B0604030504040204" pitchFamily="34" charset="0"/>
                  <a:cs typeface="Arial" panose="020B0604020202020204" pitchFamily="34" charset="0"/>
                </a:rPr>
                <a:t>ocus</a:t>
              </a:r>
              <a:r>
                <a:rPr lang="en-US" sz="1200" b="0" spc="-70">
                  <a:solidFill>
                    <a:srgbClr val="FFCCCC"/>
                  </a:solidFill>
                  <a:latin typeface="Arial" panose="020B0604020202020204" pitchFamily="34" charset="0"/>
                  <a:ea typeface="Tahoma" panose="020B0604030504040204" pitchFamily="34" charset="0"/>
                  <a:cs typeface="Arial" panose="020B0604020202020204" pitchFamily="34" charset="0"/>
                </a:rPr>
                <a:t> more on </a:t>
              </a:r>
              <a:r>
                <a:rPr lang="en-US" sz="1200" b="0" i="1" spc="-70">
                  <a:solidFill>
                    <a:srgbClr val="FFCCCC"/>
                  </a:solidFill>
                  <a:latin typeface="Arial" panose="020B0604020202020204" pitchFamily="34" charset="0"/>
                  <a:ea typeface="Tahoma" panose="020B0604030504040204" pitchFamily="34" charset="0"/>
                  <a:cs typeface="Arial" panose="020B0604020202020204" pitchFamily="34" charset="0"/>
                </a:rPr>
                <a:t>individual freedoms</a:t>
              </a:r>
              <a:r>
                <a:rPr lang="en-US" sz="1200" b="0" i="1" spc="-70" baseline="0">
                  <a:solidFill>
                    <a:srgbClr val="FFCCCC"/>
                  </a:solidFill>
                  <a:latin typeface="Arial" panose="020B0604020202020204" pitchFamily="34" charset="0"/>
                  <a:ea typeface="Tahoma" panose="020B0604030504040204" pitchFamily="34" charset="0"/>
                  <a:cs typeface="Arial" panose="020B0604020202020204" pitchFamily="34" charset="0"/>
                </a:rPr>
                <a:t> </a:t>
              </a:r>
              <a:r>
                <a:rPr lang="en-US" sz="1200" b="0" i="0" spc="-70" baseline="0">
                  <a:solidFill>
                    <a:srgbClr val="FFCCCC"/>
                  </a:solidFill>
                  <a:latin typeface="Arial" panose="020B0604020202020204" pitchFamily="34" charset="0"/>
                  <a:ea typeface="Tahoma" panose="020B0604030504040204" pitchFamily="34" charset="0"/>
                  <a:cs typeface="Arial" panose="020B0604020202020204" pitchFamily="34" charset="0"/>
                </a:rPr>
                <a:t>than </a:t>
              </a:r>
              <a:r>
                <a:rPr lang="en-US" sz="1200" b="0" i="0" spc="-50" baseline="0">
                  <a:solidFill>
                    <a:srgbClr val="FFCCCC"/>
                  </a:solidFill>
                  <a:latin typeface="Arial" panose="020B0604020202020204" pitchFamily="34" charset="0"/>
                  <a:ea typeface="Tahoma" panose="020B0604030504040204" pitchFamily="34" charset="0"/>
                  <a:cs typeface="Arial" panose="020B0604020202020204" pitchFamily="34" charset="0"/>
                </a:rPr>
                <a:t>on </a:t>
              </a:r>
              <a:r>
                <a:rPr lang="en-US" sz="1200" b="0" i="1" spc="-50" baseline="0">
                  <a:solidFill>
                    <a:srgbClr val="FFCCCC"/>
                  </a:solidFill>
                  <a:latin typeface="Arial" panose="020B0604020202020204" pitchFamily="34" charset="0"/>
                  <a:ea typeface="Tahoma" panose="020B0604030504040204" pitchFamily="34" charset="0"/>
                  <a:cs typeface="Arial" panose="020B0604020202020204" pitchFamily="34" charset="0"/>
                </a:rPr>
                <a:t>social equality</a:t>
              </a:r>
              <a:endParaRPr lang="en-US" sz="1200" b="1" spc="-50">
                <a:solidFill>
                  <a:srgbClr val="FFCCCC"/>
                </a:solidFill>
                <a:latin typeface="Arial" panose="020B0604020202020204" pitchFamily="34" charset="0"/>
                <a:ea typeface="Tahoma" panose="020B0604030504040204" pitchFamily="34" charset="0"/>
                <a:cs typeface="Arial" panose="020B0604020202020204" pitchFamily="34" charset="0"/>
              </a:endParaRPr>
            </a:p>
          </xdr:txBody>
        </xdr:sp>
      </xdr:grpSp>
      <xdr:sp macro="" textlink="">
        <xdr:nvSpPr>
          <xdr:cNvPr id="1585" name="Or?">
            <a:extLst>
              <a:ext uri="{FF2B5EF4-FFF2-40B4-BE49-F238E27FC236}">
                <a16:creationId xmlns:a16="http://schemas.microsoft.com/office/drawing/2014/main" xmlns="" id="{8A6901D2-6D4A-4B93-9CCB-13E2D9DA1894}"/>
              </a:ext>
            </a:extLst>
          </xdr:cNvPr>
          <xdr:cNvSpPr txBox="1">
            <a:spLocks/>
          </xdr:cNvSpPr>
        </xdr:nvSpPr>
        <xdr:spPr>
          <a:xfrm>
            <a:off x="2903220" y="49118520"/>
            <a:ext cx="320040" cy="36576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buNone/>
            </a:pPr>
            <a:r>
              <a:rPr lang="en-US" sz="1400" spc="-40">
                <a:ln>
                  <a:solidFill>
                    <a:srgbClr val="E600E6"/>
                  </a:solidFill>
                </a:ln>
                <a:solidFill>
                  <a:srgbClr val="FF3CFF"/>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or</a:t>
            </a:r>
            <a:endParaRPr lang="en-US" sz="1400" spc="-40">
              <a:ln>
                <a:solidFill>
                  <a:srgbClr val="FFD9FF"/>
                </a:solidFill>
              </a:ln>
              <a:solidFill>
                <a:srgbClr val="C304C8"/>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0</xdr:colOff>
      <xdr:row>355</xdr:row>
      <xdr:rowOff>85725</xdr:rowOff>
    </xdr:from>
    <xdr:to>
      <xdr:col>7</xdr:col>
      <xdr:colOff>0</xdr:colOff>
      <xdr:row>363</xdr:row>
      <xdr:rowOff>55245</xdr:rowOff>
    </xdr:to>
    <xdr:sp macro="" textlink="">
      <xdr:nvSpPr>
        <xdr:cNvPr id="858" name="WIDE">
          <a:extLst>
            <a:ext uri="{FF2B5EF4-FFF2-40B4-BE49-F238E27FC236}">
              <a16:creationId xmlns:a16="http://schemas.microsoft.com/office/drawing/2014/main" xmlns="" id="{00000000-0008-0000-0000-00005A030000}"/>
            </a:ext>
          </a:extLst>
        </xdr:cNvPr>
        <xdr:cNvSpPr txBox="1"/>
      </xdr:nvSpPr>
      <xdr:spPr>
        <a:xfrm>
          <a:off x="121920" y="66006345"/>
          <a:ext cx="2971800" cy="1371600"/>
        </a:xfrm>
        <a:prstGeom prst="rect">
          <a:avLst/>
        </a:prstGeom>
        <a:noFill/>
        <a:ln>
          <a:noFill/>
        </a:ln>
      </xdr:spPr>
      <xdr:txBody>
        <a:bodyPr rot="0" spcFirstLastPara="0" vert="horz" wrap="square" lIns="91440" tIns="45720" rIns="91440" bIns="45720" numCol="1" spcCol="0" rtlCol="0" fromWordArt="0" anchor="t" anchorCtr="0" forceAA="0" compatLnSpc="1">
          <a:prstTxWarp prst="textInflat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7200">
              <a:ln>
                <a:solidFill>
                  <a:schemeClr val="bg1"/>
                </a:solidFill>
              </a:ln>
              <a:gradFill>
                <a:gsLst>
                  <a:gs pos="0">
                    <a:srgbClr val="1F4E79"/>
                  </a:gs>
                  <a:gs pos="50000">
                    <a:srgbClr val="5B9BD5"/>
                  </a:gs>
                  <a:gs pos="100000">
                    <a:srgbClr val="9DC3E6"/>
                  </a:gs>
                </a:gsLst>
                <a:lin ang="5400000" scaled="0"/>
              </a:gradFill>
              <a:effectLst>
                <a:innerShdw blurRad="63500" dist="50800" dir="5400000">
                  <a:schemeClr val="bg1">
                    <a:alpha val="50000"/>
                  </a:schemeClr>
                </a:innerShdw>
              </a:effectLst>
              <a:latin typeface="Arial Black" panose="020B0A04020102020204" pitchFamily="34" charset="0"/>
              <a:ea typeface="Calibri" panose="020F0502020204030204" pitchFamily="34" charset="0"/>
              <a:cs typeface="Times New Roman" panose="02020603050405020304" pitchFamily="18" charset="0"/>
            </a:rPr>
            <a:t>WIDE</a:t>
          </a:r>
          <a:endParaRPr lang="en-US" sz="7200">
            <a:ln>
              <a:solidFill>
                <a:schemeClr val="bg1"/>
              </a:solidFill>
            </a:ln>
            <a:effectLst>
              <a:innerShdw blurRad="63500" dist="50800" dir="5400000">
                <a:schemeClr val="bg1">
                  <a:alpha val="50000"/>
                </a:schemeClr>
              </a:innerShdw>
            </a:effectLst>
            <a:latin typeface="Arial Black" panose="020B0A0402010202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36467</xdr:colOff>
      <xdr:row>355</xdr:row>
      <xdr:rowOff>91440</xdr:rowOff>
    </xdr:from>
    <xdr:to>
      <xdr:col>13</xdr:col>
      <xdr:colOff>36467</xdr:colOff>
      <xdr:row>363</xdr:row>
      <xdr:rowOff>60960</xdr:rowOff>
    </xdr:to>
    <xdr:sp macro="" textlink="">
      <xdr:nvSpPr>
        <xdr:cNvPr id="859" name="DEEP">
          <a:extLst>
            <a:ext uri="{FF2B5EF4-FFF2-40B4-BE49-F238E27FC236}">
              <a16:creationId xmlns:a16="http://schemas.microsoft.com/office/drawing/2014/main" xmlns="" id="{00000000-0008-0000-0000-00005B030000}"/>
            </a:ext>
          </a:extLst>
        </xdr:cNvPr>
        <xdr:cNvSpPr txBox="1"/>
      </xdr:nvSpPr>
      <xdr:spPr>
        <a:xfrm>
          <a:off x="3130187" y="66012060"/>
          <a:ext cx="2971800" cy="1371600"/>
        </a:xfrm>
        <a:prstGeom prst="rect">
          <a:avLst/>
        </a:prstGeom>
        <a:noFill/>
        <a:ln>
          <a:noFill/>
        </a:ln>
      </xdr:spPr>
      <xdr:txBody>
        <a:bodyPr rot="0" spcFirstLastPara="0" vert="horz" wrap="square" lIns="91440" tIns="45720" rIns="91440" bIns="45720" numCol="1" spcCol="0" rtlCol="0" fromWordArt="0" anchor="t" anchorCtr="0" forceAA="0" compatLnSpc="1">
          <a:prstTxWarp prst="textInflat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7200">
              <a:ln>
                <a:solidFill>
                  <a:schemeClr val="bg1"/>
                </a:solidFill>
              </a:ln>
              <a:gradFill>
                <a:gsLst>
                  <a:gs pos="0">
                    <a:srgbClr val="9B4042"/>
                  </a:gs>
                  <a:gs pos="50000">
                    <a:srgbClr val="DF5F63"/>
                  </a:gs>
                  <a:gs pos="100000">
                    <a:srgbClr val="FF7277"/>
                  </a:gs>
                </a:gsLst>
                <a:lin ang="16200000" scaled="0"/>
              </a:gradFill>
              <a:effectLst>
                <a:innerShdw blurRad="63500" dist="50800" dir="16200000">
                  <a:schemeClr val="bg1">
                    <a:alpha val="50000"/>
                  </a:schemeClr>
                </a:innerShdw>
              </a:effectLst>
              <a:latin typeface="Arial Black" panose="020B0A04020102020204" pitchFamily="34" charset="0"/>
              <a:ea typeface="Calibri" panose="020F0502020204030204" pitchFamily="34" charset="0"/>
              <a:cs typeface="Times New Roman" panose="02020603050405020304" pitchFamily="18" charset="0"/>
            </a:rPr>
            <a:t>DEEP</a:t>
          </a:r>
          <a:endParaRPr lang="en-US" sz="7200">
            <a:ln>
              <a:solidFill>
                <a:schemeClr val="bg1"/>
              </a:solidFill>
            </a:ln>
            <a:effectLst>
              <a:innerShdw blurRad="63500" dist="50800" dir="16200000">
                <a:schemeClr val="bg1">
                  <a:alpha val="50000"/>
                </a:schemeClr>
              </a:innerShdw>
            </a:effectLst>
            <a:latin typeface="Arial Black" panose="020B0A0402010202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239859</xdr:colOff>
      <xdr:row>388</xdr:row>
      <xdr:rowOff>129540</xdr:rowOff>
    </xdr:from>
    <xdr:to>
      <xdr:col>13</xdr:col>
      <xdr:colOff>11259</xdr:colOff>
      <xdr:row>393</xdr:row>
      <xdr:rowOff>167640</xdr:rowOff>
    </xdr:to>
    <xdr:sp macro="" textlink="">
      <xdr:nvSpPr>
        <xdr:cNvPr id="862" name="DEEP emphasis">
          <a:extLst>
            <a:ext uri="{FF2B5EF4-FFF2-40B4-BE49-F238E27FC236}">
              <a16:creationId xmlns:a16="http://schemas.microsoft.com/office/drawing/2014/main" xmlns="" id="{00000000-0008-0000-0000-00005E030000}"/>
            </a:ext>
          </a:extLst>
        </xdr:cNvPr>
        <xdr:cNvSpPr/>
      </xdr:nvSpPr>
      <xdr:spPr>
        <a:xfrm>
          <a:off x="3333579" y="72161400"/>
          <a:ext cx="2743200" cy="914400"/>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Since my </a:t>
          </a:r>
          <a:r>
            <a:rPr lang="en-US" sz="1600" b="1">
              <a:ln w="18415" cmpd="sng">
                <a:solidFill>
                  <a:srgbClr val="E1FFEB"/>
                </a:solidFill>
                <a:prstDash val="solid"/>
              </a:ln>
              <a:solidFill>
                <a:srgbClr val="00F587"/>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self-needs</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b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b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are less resolved than my </a:t>
          </a:r>
          <a:r>
            <a:rPr lang="en-US" sz="1600" b="1">
              <a:ln w="18415" cmpd="sng">
                <a:solidFill>
                  <a:srgbClr val="EBDCFF"/>
                </a:solidFill>
                <a:prstDash val="solid"/>
              </a:ln>
              <a:solidFill>
                <a:srgbClr val="CC66FF"/>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7</xdr:col>
      <xdr:colOff>198727</xdr:colOff>
      <xdr:row>401</xdr:row>
      <xdr:rowOff>71036</xdr:rowOff>
    </xdr:from>
    <xdr:to>
      <xdr:col>12</xdr:col>
      <xdr:colOff>465427</xdr:colOff>
      <xdr:row>405</xdr:row>
      <xdr:rowOff>71036</xdr:rowOff>
    </xdr:to>
    <xdr:sp macro="" textlink="">
      <xdr:nvSpPr>
        <xdr:cNvPr id="863" name="DEEP - opposite">
          <a:extLst>
            <a:ext uri="{FF2B5EF4-FFF2-40B4-BE49-F238E27FC236}">
              <a16:creationId xmlns:a16="http://schemas.microsoft.com/office/drawing/2014/main" xmlns="" id="{00000000-0008-0000-0000-00005F030000}"/>
            </a:ext>
          </a:extLst>
        </xdr:cNvPr>
        <xdr:cNvSpPr/>
      </xdr:nvSpPr>
      <xdr:spPr>
        <a:xfrm>
          <a:off x="3292447" y="74381276"/>
          <a:ext cx="2743200" cy="708660"/>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600" b="1">
              <a:ln w="18415" cmpd="sng">
                <a:solidFill>
                  <a:srgbClr val="FFFFFF"/>
                </a:solidFill>
                <a:prstDash val="solid"/>
              </a:ln>
              <a:solidFill>
                <a:srgbClr val="FFFFFF"/>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believe </a:t>
          </a:r>
          <a:r>
            <a:rPr lang="en-US" sz="1600" b="1" kern="1200">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opposite to what</a:t>
          </a:r>
          <a:r>
            <a:rPr lang="en-US" sz="1600" b="1">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600" b="1" kern="1200">
              <a:ln w="18415" cmpd="sng">
                <a:solidFill>
                  <a:srgbClr val="FFFFFF"/>
                </a:solidFill>
                <a:prstDash val="solid"/>
              </a:ln>
              <a:solidFill>
                <a:srgbClr val="FFFFFF"/>
              </a:solidFill>
              <a:effectLst>
                <a:glow rad="63500">
                  <a:schemeClr val="accent1">
                    <a:satMod val="175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you believe</a:t>
          </a:r>
          <a:r>
            <a:rPr lang="en-US" sz="1600" b="1">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0</xdr:colOff>
      <xdr:row>388</xdr:row>
      <xdr:rowOff>129539</xdr:rowOff>
    </xdr:from>
    <xdr:to>
      <xdr:col>6</xdr:col>
      <xdr:colOff>266700</xdr:colOff>
      <xdr:row>393</xdr:row>
      <xdr:rowOff>107711</xdr:rowOff>
    </xdr:to>
    <xdr:sp macro="" textlink="">
      <xdr:nvSpPr>
        <xdr:cNvPr id="864" name="WIDE emphasis">
          <a:extLst>
            <a:ext uri="{FF2B5EF4-FFF2-40B4-BE49-F238E27FC236}">
              <a16:creationId xmlns:a16="http://schemas.microsoft.com/office/drawing/2014/main" xmlns="" id="{00000000-0008-0000-0000-000060030000}"/>
            </a:ext>
          </a:extLst>
        </xdr:cNvPr>
        <xdr:cNvSpPr/>
      </xdr:nvSpPr>
      <xdr:spPr>
        <a:xfrm>
          <a:off x="114300" y="77634464"/>
          <a:ext cx="2695575" cy="835422"/>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Since my </a:t>
          </a:r>
          <a:r>
            <a:rPr lang="en-US" sz="1600" b="1">
              <a:ln w="18415" cmpd="sng">
                <a:solidFill>
                  <a:srgbClr val="EBDCFF"/>
                </a:solidFill>
                <a:prstDash val="solid"/>
              </a:ln>
              <a:solidFill>
                <a:srgbClr val="CC66FF"/>
              </a:solidFill>
              <a:effectLst>
                <a:glow rad="76200">
                  <a:srgbClr val="00206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600" b="1">
              <a:ln w="18415" cmpd="sng">
                <a:solidFill>
                  <a:srgbClr val="FFFFFF"/>
                </a:solidFill>
                <a:prstDash val="solid"/>
              </a:ln>
              <a:solidFill>
                <a:srgbClr val="E4C9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br>
            <a:rPr lang="en-US" sz="1600" b="1">
              <a:ln w="18415" cmpd="sng">
                <a:solidFill>
                  <a:srgbClr val="FFFFFF"/>
                </a:solidFill>
                <a:prstDash val="solid"/>
              </a:ln>
              <a:solidFill>
                <a:srgbClr val="E4C9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b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are less resolved than my </a:t>
          </a:r>
          <a:r>
            <a:rPr lang="en-US" sz="1600" b="1">
              <a:ln w="18415" cmpd="sng">
                <a:solidFill>
                  <a:srgbClr val="E1FFEB"/>
                </a:solidFill>
                <a:prstDash val="solid"/>
              </a:ln>
              <a:solidFill>
                <a:srgbClr val="00F587"/>
              </a:solidFill>
              <a:effectLst>
                <a:glow rad="76200">
                  <a:srgbClr val="00206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self-needs</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0</xdr:colOff>
      <xdr:row>401</xdr:row>
      <xdr:rowOff>71036</xdr:rowOff>
    </xdr:from>
    <xdr:to>
      <xdr:col>6</xdr:col>
      <xdr:colOff>266700</xdr:colOff>
      <xdr:row>404</xdr:row>
      <xdr:rowOff>144411</xdr:rowOff>
    </xdr:to>
    <xdr:sp macro="" textlink="">
      <xdr:nvSpPr>
        <xdr:cNvPr id="865" name="WIDE - opposite">
          <a:extLst>
            <a:ext uri="{FF2B5EF4-FFF2-40B4-BE49-F238E27FC236}">
              <a16:creationId xmlns:a16="http://schemas.microsoft.com/office/drawing/2014/main" xmlns="" id="{00000000-0008-0000-0000-000061030000}"/>
            </a:ext>
          </a:extLst>
        </xdr:cNvPr>
        <xdr:cNvSpPr/>
      </xdr:nvSpPr>
      <xdr:spPr>
        <a:xfrm>
          <a:off x="114300" y="79804811"/>
          <a:ext cx="2695575" cy="587725"/>
        </a:xfrm>
        <a:prstGeom prst="rect">
          <a:avLst/>
        </a:prstGeom>
        <a:noFill/>
        <a:effectLst>
          <a:glow rad="127000">
            <a:srgbClr val="002060"/>
          </a:glow>
        </a:effectLst>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kern="1200">
              <a:ln w="18415" cmpd="sng">
                <a:solidFill>
                  <a:srgbClr val="FFFFFF"/>
                </a:solidFill>
                <a:prstDash val="solid"/>
              </a:ln>
              <a:solidFill>
                <a:srgbClr val="FFFFFF"/>
              </a:solidFill>
              <a:effectLst>
                <a:glow rad="63500">
                  <a:schemeClr val="accent1">
                    <a:satMod val="175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believe </a:t>
          </a:r>
          <a:r>
            <a:rPr lang="en-US" sz="1600" b="1" kern="1200">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opposite to what </a:t>
          </a:r>
          <a:r>
            <a:rPr lang="en-US" sz="1600" b="1" kern="1200">
              <a:ln w="18415" cmpd="sng">
                <a:solidFill>
                  <a:srgbClr val="FFFFFF"/>
                </a:solidFill>
                <a:prstDash val="solid"/>
              </a:ln>
              <a:solidFill>
                <a:srgbClr val="FFFFFF"/>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you believe</a:t>
          </a:r>
          <a:r>
            <a:rPr lang="en-US" sz="1600" b="1">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7</xdr:col>
      <xdr:colOff>49359</xdr:colOff>
      <xdr:row>394</xdr:row>
      <xdr:rowOff>22860</xdr:rowOff>
    </xdr:from>
    <xdr:to>
      <xdr:col>13</xdr:col>
      <xdr:colOff>3639</xdr:colOff>
      <xdr:row>400</xdr:row>
      <xdr:rowOff>160020</xdr:rowOff>
    </xdr:to>
    <xdr:sp macro="" textlink="">
      <xdr:nvSpPr>
        <xdr:cNvPr id="866" name="DEEP emphasis">
          <a:extLst>
            <a:ext uri="{FF2B5EF4-FFF2-40B4-BE49-F238E27FC236}">
              <a16:creationId xmlns:a16="http://schemas.microsoft.com/office/drawing/2014/main" xmlns="" id="{00000000-0008-0000-0000-000062030000}"/>
            </a:ext>
          </a:extLst>
        </xdr:cNvPr>
        <xdr:cNvSpPr/>
      </xdr:nvSpPr>
      <xdr:spPr>
        <a:xfrm>
          <a:off x="3143079" y="73106280"/>
          <a:ext cx="2926080" cy="1188720"/>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I must prioritize easing my </a:t>
          </a:r>
          <a:r>
            <a:rPr lang="en-US" sz="1600" b="1">
              <a:ln w="18415" cmpd="sng">
                <a:solidFill>
                  <a:srgbClr val="E1FFEB"/>
                </a:solidFill>
                <a:prstDash val="solid"/>
              </a:ln>
              <a:solidFill>
                <a:srgbClr val="00F587"/>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self-needs</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while</a:t>
          </a:r>
          <a:r>
            <a:rPr lang="en-US" sz="1600" b="1" baseline="0">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guarding my more resolved </a:t>
          </a:r>
          <a:r>
            <a:rPr lang="en-US" sz="1600" b="1">
              <a:ln w="18415" cmpd="sng">
                <a:solidFill>
                  <a:srgbClr val="EBDCFF"/>
                </a:solidFill>
                <a:prstDash val="solid"/>
              </a:ln>
              <a:solidFill>
                <a:srgbClr val="CC66FF"/>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0</xdr:colOff>
      <xdr:row>394</xdr:row>
      <xdr:rowOff>22859</xdr:rowOff>
    </xdr:from>
    <xdr:to>
      <xdr:col>6</xdr:col>
      <xdr:colOff>449580</xdr:colOff>
      <xdr:row>400</xdr:row>
      <xdr:rowOff>77276</xdr:rowOff>
    </xdr:to>
    <xdr:sp macro="" textlink="">
      <xdr:nvSpPr>
        <xdr:cNvPr id="867" name="WIDE emphasis">
          <a:extLst>
            <a:ext uri="{FF2B5EF4-FFF2-40B4-BE49-F238E27FC236}">
              <a16:creationId xmlns:a16="http://schemas.microsoft.com/office/drawing/2014/main" xmlns="" id="{00000000-0008-0000-0000-000063030000}"/>
            </a:ext>
          </a:extLst>
        </xdr:cNvPr>
        <xdr:cNvSpPr/>
      </xdr:nvSpPr>
      <xdr:spPr>
        <a:xfrm>
          <a:off x="114300" y="78556484"/>
          <a:ext cx="2878455" cy="108311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I must prioritize</a:t>
          </a:r>
          <a:r>
            <a:rPr lang="en-US" sz="1600" b="1" baseline="0">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easing my </a:t>
          </a:r>
          <a:r>
            <a:rPr lang="en-US" sz="1600" b="1" kern="1200">
              <a:ln w="18415" cmpd="sng">
                <a:solidFill>
                  <a:srgbClr val="EBDCFF"/>
                </a:solidFill>
                <a:prstDash val="solid"/>
              </a:ln>
              <a:solidFill>
                <a:srgbClr val="CC66FF"/>
              </a:solidFill>
              <a:effectLst>
                <a:glow rad="76200">
                  <a:srgbClr val="00206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600" b="1" baseline="0">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while guarding my more resolved </a:t>
          </a:r>
          <a:r>
            <a:rPr lang="en-US" sz="1600" b="1" kern="1200">
              <a:ln w="18415" cmpd="sng">
                <a:solidFill>
                  <a:srgbClr val="E1FFEB"/>
                </a:solidFill>
                <a:prstDash val="solid"/>
              </a:ln>
              <a:solidFill>
                <a:srgbClr val="00F587"/>
              </a:solidFill>
              <a:effectLst>
                <a:glow rad="76200">
                  <a:srgbClr val="00206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self-needs</a:t>
          </a:r>
          <a:r>
            <a:rPr lang="en-US" sz="1600" b="1" baseline="0">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endParaRPr lang="en-US" sz="1600" b="1">
            <a:ln w="18415" cmpd="sng">
              <a:solidFill>
                <a:srgbClr val="FFFFFF"/>
              </a:solidFill>
              <a:prstDash val="solid"/>
            </a:ln>
            <a:solidFill>
              <a:srgbClr val="FFFFFF"/>
            </a:soli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198727</xdr:colOff>
      <xdr:row>405</xdr:row>
      <xdr:rowOff>48176</xdr:rowOff>
    </xdr:from>
    <xdr:to>
      <xdr:col>12</xdr:col>
      <xdr:colOff>465427</xdr:colOff>
      <xdr:row>410</xdr:row>
      <xdr:rowOff>55796</xdr:rowOff>
    </xdr:to>
    <xdr:sp macro="" textlink="">
      <xdr:nvSpPr>
        <xdr:cNvPr id="870" name="DEEP - opposite">
          <a:extLst>
            <a:ext uri="{FF2B5EF4-FFF2-40B4-BE49-F238E27FC236}">
              <a16:creationId xmlns:a16="http://schemas.microsoft.com/office/drawing/2014/main" xmlns="" id="{00000000-0008-0000-0000-000066030000}"/>
            </a:ext>
          </a:extLst>
        </xdr:cNvPr>
        <xdr:cNvSpPr/>
      </xdr:nvSpPr>
      <xdr:spPr>
        <a:xfrm>
          <a:off x="3292447" y="75067076"/>
          <a:ext cx="2743200" cy="914400"/>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600" b="1" kern="1200">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Because our opposite set of affected needs priortize </a:t>
          </a:r>
          <a:r>
            <a:rPr lang="en-US" sz="1600" b="1" kern="1200">
              <a:ln w="18415" cmpd="sng">
                <a:solidFill>
                  <a:srgbClr val="FFFFFF"/>
                </a:solidFill>
                <a:prstDash val="solid"/>
              </a:ln>
              <a:solidFill>
                <a:srgbClr val="FFFFFF"/>
              </a:solidFill>
              <a:effectLst>
                <a:glow rad="76200">
                  <a:srgbClr val="C00000">
                    <a:alpha val="7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our beliefs</a:t>
          </a:r>
          <a:r>
            <a:rPr lang="en-US" sz="1600" b="1" kern="1200">
              <a:ln w="18415" cmpd="sng">
                <a:solidFill>
                  <a:srgbClr val="FFFFFF"/>
                </a:solidFill>
                <a:prstDash val="solid"/>
              </a:ln>
              <a:solidFill>
                <a:srgbClr val="FFFFFF"/>
              </a:solidFill>
              <a:effectLst>
                <a:glow rad="76200">
                  <a:schemeClr val="bg1">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0</xdr:colOff>
      <xdr:row>405</xdr:row>
      <xdr:rowOff>48176</xdr:rowOff>
    </xdr:from>
    <xdr:to>
      <xdr:col>6</xdr:col>
      <xdr:colOff>266700</xdr:colOff>
      <xdr:row>410</xdr:row>
      <xdr:rowOff>7298</xdr:rowOff>
    </xdr:to>
    <xdr:sp macro="" textlink="">
      <xdr:nvSpPr>
        <xdr:cNvPr id="871" name="WIDE - opposite">
          <a:extLst>
            <a:ext uri="{FF2B5EF4-FFF2-40B4-BE49-F238E27FC236}">
              <a16:creationId xmlns:a16="http://schemas.microsoft.com/office/drawing/2014/main" xmlns="" id="{00000000-0008-0000-0000-000067030000}"/>
            </a:ext>
          </a:extLst>
        </xdr:cNvPr>
        <xdr:cNvSpPr/>
      </xdr:nvSpPr>
      <xdr:spPr>
        <a:xfrm>
          <a:off x="114300" y="80467751"/>
          <a:ext cx="2695575" cy="835422"/>
        </a:xfrm>
        <a:prstGeom prst="rect">
          <a:avLst/>
        </a:prstGeom>
        <a:noFill/>
        <a:effectLst>
          <a:glow rad="127000">
            <a:srgbClr val="002060"/>
          </a:glow>
        </a:effectLst>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kern="1200">
              <a:ln w="18415" cmpd="sng">
                <a:solidFill>
                  <a:srgbClr val="FFFFFF"/>
                </a:solidFill>
                <a:prstDash val="solid"/>
              </a:ln>
              <a:solidFill>
                <a:srgbClr val="FFFFFF"/>
              </a:solidFill>
              <a:effectLst>
                <a:glow rad="76200">
                  <a:schemeClr val="bg1">
                    <a:lumMod val="50000"/>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Because our opposite set of affected needs priortize </a:t>
          </a:r>
          <a:r>
            <a:rPr lang="en-US" sz="1600" b="1" kern="1200" baseline="0">
              <a:ln w="18415" cmpd="sng">
                <a:solidFill>
                  <a:srgbClr val="FFFFFF"/>
                </a:solidFill>
                <a:prstDash val="solid"/>
              </a:ln>
              <a:solidFill>
                <a:srgbClr val="FFFFFF"/>
              </a:solidFill>
              <a:effectLst>
                <a:glow rad="63500">
                  <a:schemeClr val="accent1">
                    <a:satMod val="175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our beliefs</a:t>
          </a:r>
          <a:r>
            <a:rPr lang="en-US" sz="1600" b="1" kern="1200">
              <a:ln w="18415" cmpd="sng">
                <a:solidFill>
                  <a:srgbClr val="FFFFFF"/>
                </a:solidFill>
                <a:prstDash val="solid"/>
              </a:ln>
              <a:solidFill>
                <a:srgbClr val="FFFFFF"/>
              </a:solidFill>
              <a:effectLst>
                <a:glow rad="76200">
                  <a:schemeClr val="bg1">
                    <a:alpha val="7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5</xdr:col>
      <xdr:colOff>457558</xdr:colOff>
      <xdr:row>58</xdr:row>
      <xdr:rowOff>151851</xdr:rowOff>
    </xdr:from>
    <xdr:to>
      <xdr:col>6</xdr:col>
      <xdr:colOff>189515</xdr:colOff>
      <xdr:row>60</xdr:row>
      <xdr:rowOff>54693</xdr:rowOff>
    </xdr:to>
    <xdr:sp macro="" textlink="">
      <xdr:nvSpPr>
        <xdr:cNvPr id="953" name="Freeform: Shape 952">
          <a:extLst>
            <a:ext uri="{FF2B5EF4-FFF2-40B4-BE49-F238E27FC236}">
              <a16:creationId xmlns:a16="http://schemas.microsoft.com/office/drawing/2014/main" xmlns="" id="{00000000-0008-0000-0000-0000B9030000}"/>
            </a:ext>
          </a:extLst>
        </xdr:cNvPr>
        <xdr:cNvSpPr/>
      </xdr:nvSpPr>
      <xdr:spPr>
        <a:xfrm>
          <a:off x="2560678" y="3603711"/>
          <a:ext cx="227257" cy="28384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rgbClr val="F0CD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295852</xdr:colOff>
      <xdr:row>58</xdr:row>
      <xdr:rowOff>151851</xdr:rowOff>
    </xdr:from>
    <xdr:to>
      <xdr:col>8</xdr:col>
      <xdr:colOff>27809</xdr:colOff>
      <xdr:row>60</xdr:row>
      <xdr:rowOff>54693</xdr:rowOff>
    </xdr:to>
    <xdr:sp macro="" textlink="">
      <xdr:nvSpPr>
        <xdr:cNvPr id="954" name="Freeform: Shape 953">
          <a:extLst>
            <a:ext uri="{FF2B5EF4-FFF2-40B4-BE49-F238E27FC236}">
              <a16:creationId xmlns:a16="http://schemas.microsoft.com/office/drawing/2014/main" xmlns="" id="{00000000-0008-0000-0000-0000BA030000}"/>
            </a:ext>
          </a:extLst>
        </xdr:cNvPr>
        <xdr:cNvSpPr/>
      </xdr:nvSpPr>
      <xdr:spPr>
        <a:xfrm flipH="1">
          <a:off x="3389572" y="3603711"/>
          <a:ext cx="227257" cy="28384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94615</xdr:colOff>
      <xdr:row>54</xdr:row>
      <xdr:rowOff>108400</xdr:rowOff>
    </xdr:from>
    <xdr:to>
      <xdr:col>13</xdr:col>
      <xdr:colOff>7239</xdr:colOff>
      <xdr:row>61</xdr:row>
      <xdr:rowOff>46084</xdr:rowOff>
    </xdr:to>
    <xdr:grpSp>
      <xdr:nvGrpSpPr>
        <xdr:cNvPr id="39" name="Group 38">
          <a:extLst>
            <a:ext uri="{FF2B5EF4-FFF2-40B4-BE49-F238E27FC236}">
              <a16:creationId xmlns:a16="http://schemas.microsoft.com/office/drawing/2014/main" xmlns="" id="{00000000-0008-0000-0000-000027000000}"/>
            </a:ext>
          </a:extLst>
        </xdr:cNvPr>
        <xdr:cNvGrpSpPr/>
      </xdr:nvGrpSpPr>
      <xdr:grpSpPr>
        <a:xfrm>
          <a:off x="94615" y="10909750"/>
          <a:ext cx="5856224" cy="1137834"/>
          <a:chOff x="104140" y="2857315"/>
          <a:chExt cx="5978144" cy="1134024"/>
        </a:xfrm>
      </xdr:grpSpPr>
      <xdr:sp macro="" textlink="">
        <xdr:nvSpPr>
          <xdr:cNvPr id="22" name="Rectangle 21">
            <a:extLst>
              <a:ext uri="{FF2B5EF4-FFF2-40B4-BE49-F238E27FC236}">
                <a16:creationId xmlns:a16="http://schemas.microsoft.com/office/drawing/2014/main" xmlns="" id="{00000000-0008-0000-0000-000016000000}"/>
              </a:ext>
            </a:extLst>
          </xdr:cNvPr>
          <xdr:cNvSpPr/>
        </xdr:nvSpPr>
        <xdr:spPr>
          <a:xfrm>
            <a:off x="2655558" y="2857315"/>
            <a:ext cx="931916" cy="1134024"/>
          </a:xfrm>
          <a:prstGeom prst="rect">
            <a:avLst/>
          </a:prstGeom>
          <a:noFill/>
        </xdr:spPr>
        <xdr:txBody>
          <a:bodyPr wrap="none" lIns="91440" tIns="45720" rIns="91440" bIns="45720">
            <a:noAutofit/>
          </a:bodyPr>
          <a:lstStyle/>
          <a:p>
            <a:pPr algn="ctr">
              <a:lnSpc>
                <a:spcPts val="9600"/>
              </a:lnSpc>
            </a:pPr>
            <a:r>
              <a:rPr lang="en-US" sz="9600" b="1" cap="none" spc="0">
                <a:ln w="10160">
                  <a:solidFill>
                    <a:schemeClr val="accent5"/>
                  </a:solidFill>
                  <a:prstDash val="solid"/>
                </a:ln>
                <a:noFill/>
                <a:effectLst>
                  <a:outerShdw blurRad="38100" dist="22860" dir="5400000" algn="tl" rotWithShape="0">
                    <a:srgbClr val="000000">
                      <a:alpha val="30000"/>
                    </a:srgbClr>
                  </a:outerShdw>
                </a:effectLst>
                <a:latin typeface="Arial Black" panose="020B0A04020102020204" pitchFamily="34" charset="0"/>
              </a:rPr>
              <a:t>?</a:t>
            </a:r>
          </a:p>
        </xdr:txBody>
      </xdr:sp>
      <xdr:sp macro="" textlink="">
        <xdr:nvSpPr>
          <xdr:cNvPr id="661" name="Speech Bubble: Rectangle with Corners Rounded 660">
            <a:extLst>
              <a:ext uri="{FF2B5EF4-FFF2-40B4-BE49-F238E27FC236}">
                <a16:creationId xmlns:a16="http://schemas.microsoft.com/office/drawing/2014/main" xmlns="" id="{00000000-0008-0000-0000-000095020000}"/>
              </a:ext>
            </a:extLst>
          </xdr:cNvPr>
          <xdr:cNvSpPr/>
        </xdr:nvSpPr>
        <xdr:spPr>
          <a:xfrm flipH="1">
            <a:off x="3556180" y="3106362"/>
            <a:ext cx="2526104" cy="868102"/>
          </a:xfrm>
          <a:prstGeom prst="wedgeRoundRectCallout">
            <a:avLst>
              <a:gd name="adj1" fmla="val 57738"/>
              <a:gd name="adj2" fmla="val 2500"/>
              <a:gd name="adj3" fmla="val 16667"/>
            </a:avLst>
          </a:prstGeom>
          <a:noFill/>
          <a:ln w="57150">
            <a:solidFill>
              <a:srgbClr val="96FFC8">
                <a:alpha val="80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Speech Bubble: Rectangle with Corners Rounded 22">
            <a:extLst>
              <a:ext uri="{FF2B5EF4-FFF2-40B4-BE49-F238E27FC236}">
                <a16:creationId xmlns:a16="http://schemas.microsoft.com/office/drawing/2014/main" xmlns="" id="{00000000-0008-0000-0000-000017000000}"/>
              </a:ext>
            </a:extLst>
          </xdr:cNvPr>
          <xdr:cNvSpPr/>
        </xdr:nvSpPr>
        <xdr:spPr>
          <a:xfrm>
            <a:off x="104140" y="3106362"/>
            <a:ext cx="2522061" cy="868102"/>
          </a:xfrm>
          <a:prstGeom prst="wedgeRoundRectCallout">
            <a:avLst>
              <a:gd name="adj1" fmla="val 57738"/>
              <a:gd name="adj2" fmla="val 2500"/>
              <a:gd name="adj3" fmla="val 16667"/>
            </a:avLst>
          </a:prstGeom>
          <a:noFill/>
          <a:ln w="57150">
            <a:solidFill>
              <a:srgbClr val="D7B9FF">
                <a:alpha val="85098"/>
              </a:srgb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48195</xdr:colOff>
      <xdr:row>281</xdr:row>
      <xdr:rowOff>50978</xdr:rowOff>
    </xdr:from>
    <xdr:to>
      <xdr:col>8</xdr:col>
      <xdr:colOff>434340</xdr:colOff>
      <xdr:row>286</xdr:row>
      <xdr:rowOff>155753</xdr:rowOff>
    </xdr:to>
    <xdr:sp macro="" textlink="">
      <xdr:nvSpPr>
        <xdr:cNvPr id="956" name="TextBox 955">
          <a:extLst>
            <a:ext uri="{FF2B5EF4-FFF2-40B4-BE49-F238E27FC236}">
              <a16:creationId xmlns:a16="http://schemas.microsoft.com/office/drawing/2014/main" xmlns="" id="{FE7BBACE-6CE3-4267-B8A0-56D2DFC764B7}"/>
            </a:ext>
          </a:extLst>
        </xdr:cNvPr>
        <xdr:cNvSpPr txBox="1"/>
      </xdr:nvSpPr>
      <xdr:spPr>
        <a:xfrm>
          <a:off x="48195" y="59677478"/>
          <a:ext cx="390087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latin typeface="Tahoma" panose="020B0604030504040204" pitchFamily="34" charset="0"/>
              <a:ea typeface="Tahoma" panose="020B0604030504040204" pitchFamily="34" charset="0"/>
              <a:cs typeface="Tahoma" panose="020B0604030504040204" pitchFamily="34" charset="0"/>
            </a:rPr>
            <a:t>To paraprhase JFK, ask not how others can agree with you politically; ask how you can better respect their needs. The </a:t>
          </a:r>
          <a:r>
            <a:rPr lang="en-US" sz="1050" spc="-20" baseline="0">
              <a:latin typeface="Tahoma" panose="020B0604030504040204" pitchFamily="34" charset="0"/>
              <a:ea typeface="Tahoma" panose="020B0604030504040204" pitchFamily="34" charset="0"/>
              <a:cs typeface="Tahoma" panose="020B0604030504040204" pitchFamily="34" charset="0"/>
            </a:rPr>
            <a:t>more you respect their needs, the more you earn their respect </a:t>
          </a:r>
          <a:r>
            <a:rPr lang="en-US" sz="1050">
              <a:latin typeface="Tahoma" panose="020B0604030504040204" pitchFamily="34" charset="0"/>
              <a:ea typeface="Tahoma" panose="020B0604030504040204" pitchFamily="34" charset="0"/>
              <a:cs typeface="Tahoma" panose="020B0604030504040204" pitchFamily="34" charset="0"/>
            </a:rPr>
            <a:t>for yours. The standard applied sets the standard replied.</a:t>
          </a:r>
          <a:endParaRPr lang="en-US" sz="105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45720</xdr:colOff>
      <xdr:row>286</xdr:row>
      <xdr:rowOff>38101</xdr:rowOff>
    </xdr:from>
    <xdr:to>
      <xdr:col>14</xdr:col>
      <xdr:colOff>0</xdr:colOff>
      <xdr:row>288</xdr:row>
      <xdr:rowOff>152400</xdr:rowOff>
    </xdr:to>
    <xdr:sp macro="" textlink="">
      <xdr:nvSpPr>
        <xdr:cNvPr id="957" name="TextBox 956">
          <a:extLst>
            <a:ext uri="{FF2B5EF4-FFF2-40B4-BE49-F238E27FC236}">
              <a16:creationId xmlns:a16="http://schemas.microsoft.com/office/drawing/2014/main" xmlns="" id="{028E97C6-37AC-4E03-A915-510EF4FE93C3}"/>
            </a:ext>
          </a:extLst>
        </xdr:cNvPr>
        <xdr:cNvSpPr txBox="1"/>
      </xdr:nvSpPr>
      <xdr:spPr>
        <a:xfrm>
          <a:off x="45720" y="53774341"/>
          <a:ext cx="6141720" cy="464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400" b="1" spc="-20" baseline="0">
              <a:latin typeface="Tahoma" panose="020B0604030504040204" pitchFamily="34" charset="0"/>
              <a:ea typeface="Tahoma" panose="020B0604030504040204" pitchFamily="34" charset="0"/>
              <a:cs typeface="Tahoma" panose="020B0604030504040204" pitchFamily="34" charset="0"/>
            </a:rPr>
            <a:t>Let's stop hating on each other for what neither can easily change</a:t>
          </a:r>
          <a:r>
            <a:rPr lang="en-US" sz="1400" b="1">
              <a:latin typeface="Tahoma" panose="020B0604030504040204" pitchFamily="34" charset="0"/>
              <a:ea typeface="Tahoma" panose="020B0604030504040204" pitchFamily="34" charset="0"/>
              <a:cs typeface="Tahoma" panose="020B0604030504040204" pitchFamily="34" charset="0"/>
            </a:rPr>
            <a:t>. </a:t>
          </a:r>
          <a:endParaRPr lang="en-US" sz="1200" b="1"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81249</xdr:colOff>
      <xdr:row>276</xdr:row>
      <xdr:rowOff>4007</xdr:rowOff>
    </xdr:from>
    <xdr:to>
      <xdr:col>8</xdr:col>
      <xdr:colOff>41244</xdr:colOff>
      <xdr:row>281</xdr:row>
      <xdr:rowOff>108782</xdr:rowOff>
    </xdr:to>
    <xdr:sp macro="" textlink="">
      <xdr:nvSpPr>
        <xdr:cNvPr id="958" name="TextBox 957">
          <a:extLst>
            <a:ext uri="{FF2B5EF4-FFF2-40B4-BE49-F238E27FC236}">
              <a16:creationId xmlns:a16="http://schemas.microsoft.com/office/drawing/2014/main" xmlns="" id="{7974CDB7-354E-4D6F-81D3-7323FA933E94}"/>
            </a:ext>
          </a:extLst>
        </xdr:cNvPr>
        <xdr:cNvSpPr txBox="1"/>
      </xdr:nvSpPr>
      <xdr:spPr>
        <a:xfrm>
          <a:off x="81249" y="58820882"/>
          <a:ext cx="347472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latin typeface="Tahoma" panose="020B0604030504040204" pitchFamily="34" charset="0"/>
              <a:ea typeface="Tahoma" panose="020B0604030504040204" pitchFamily="34" charset="0"/>
              <a:cs typeface="Tahoma" panose="020B0604030504040204" pitchFamily="34" charset="0"/>
            </a:rPr>
            <a:t>Can you change your priority of pressing needs to fit the expectations of another's persuasive political arguments? If not, why try to change their priority of pressing needs to fit your expectations? Why set yourself up to hate them for not agreeing with you?</a:t>
          </a:r>
          <a:endParaRPr lang="en-US" sz="105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99060</xdr:colOff>
      <xdr:row>272</xdr:row>
      <xdr:rowOff>114300</xdr:rowOff>
    </xdr:from>
    <xdr:to>
      <xdr:col>8</xdr:col>
      <xdr:colOff>449580</xdr:colOff>
      <xdr:row>275</xdr:row>
      <xdr:rowOff>121920</xdr:rowOff>
    </xdr:to>
    <xdr:sp macro="" textlink="">
      <xdr:nvSpPr>
        <xdr:cNvPr id="959" name="TextBox 958">
          <a:extLst>
            <a:ext uri="{FF2B5EF4-FFF2-40B4-BE49-F238E27FC236}">
              <a16:creationId xmlns:a16="http://schemas.microsoft.com/office/drawing/2014/main" xmlns="" id="{7F6F0971-70C5-4AF6-A9B5-7FA56D71D5DA}"/>
            </a:ext>
          </a:extLst>
        </xdr:cNvPr>
        <xdr:cNvSpPr txBox="1"/>
      </xdr:nvSpPr>
      <xdr:spPr>
        <a:xfrm>
          <a:off x="99060" y="51396900"/>
          <a:ext cx="393954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Your guarded political views outwardly express your inwardly vulnerable psychosocial orientation</a:t>
          </a:r>
          <a:r>
            <a:rPr lang="en-US" sz="1100" b="0"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1</xdr:col>
      <xdr:colOff>132079</xdr:colOff>
      <xdr:row>236</xdr:row>
      <xdr:rowOff>78738</xdr:rowOff>
    </xdr:from>
    <xdr:to>
      <xdr:col>12</xdr:col>
      <xdr:colOff>411480</xdr:colOff>
      <xdr:row>240</xdr:row>
      <xdr:rowOff>101598</xdr:rowOff>
    </xdr:to>
    <xdr:sp macro="" textlink="">
      <xdr:nvSpPr>
        <xdr:cNvPr id="980" name="TextBox: Politics defined">
          <a:extLst>
            <a:ext uri="{FF2B5EF4-FFF2-40B4-BE49-F238E27FC236}">
              <a16:creationId xmlns:a16="http://schemas.microsoft.com/office/drawing/2014/main" xmlns="" id="{49C7A57C-CF70-49F6-99E5-D9D137E73654}"/>
            </a:ext>
          </a:extLst>
        </xdr:cNvPr>
        <xdr:cNvSpPr txBox="1"/>
      </xdr:nvSpPr>
      <xdr:spPr>
        <a:xfrm>
          <a:off x="253999" y="42842178"/>
          <a:ext cx="5727701" cy="73152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2000" b="1">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Your</a:t>
          </a:r>
          <a:r>
            <a:rPr lang="en-US" sz="2000" b="1" baseline="0">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 political outlook outwardly expresses your inward psychosocial orientation</a:t>
          </a:r>
          <a:r>
            <a:rPr lang="en-US" sz="2000" b="1">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1</xdr:col>
      <xdr:colOff>0</xdr:colOff>
      <xdr:row>183</xdr:row>
      <xdr:rowOff>160020</xdr:rowOff>
    </xdr:from>
    <xdr:to>
      <xdr:col>6</xdr:col>
      <xdr:colOff>266700</xdr:colOff>
      <xdr:row>191</xdr:row>
      <xdr:rowOff>99060</xdr:rowOff>
    </xdr:to>
    <xdr:sp macro="" textlink="">
      <xdr:nvSpPr>
        <xdr:cNvPr id="982" name="WIDE oriented">
          <a:extLst>
            <a:ext uri="{FF2B5EF4-FFF2-40B4-BE49-F238E27FC236}">
              <a16:creationId xmlns:a16="http://schemas.microsoft.com/office/drawing/2014/main" xmlns="" id="{B5CA1A86-CF99-4840-A154-EA531E83EB62}"/>
            </a:ext>
          </a:extLst>
        </xdr:cNvPr>
        <xdr:cNvSpPr/>
      </xdr:nvSpPr>
      <xdr:spPr>
        <a:xfrm>
          <a:off x="121920" y="31645860"/>
          <a:ext cx="2743200" cy="1371600"/>
        </a:xfrm>
        <a:prstGeom prst="rect">
          <a:avLst/>
        </a:prstGeom>
        <a:noFill/>
      </xdr:spPr>
      <xdr:txBody>
        <a:bodyPr spcFirstLastPara="1" wrap="square" lIns="91440" tIns="45720" rIns="91440" bIns="45720" numCol="1">
          <a:prstTxWarp prst="textButton">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7200"/>
            </a:lnSpc>
            <a:buFont typeface="Wingdings 3" panose="05040102010807070707" pitchFamily="18" charset="2"/>
            <a:buNone/>
          </a:pPr>
          <a:r>
            <a:rPr lang="en-US" sz="6600" b="1">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WIDE</a:t>
          </a:r>
          <a:endParaRPr lang="en-US" sz="5400" b="1">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a:p>
          <a:pPr algn="ctr">
            <a:lnSpc>
              <a:spcPts val="3600"/>
            </a:lnSpc>
            <a:buFont typeface="Wingdings 3" panose="05040102010807070707" pitchFamily="18" charset="2"/>
            <a:buNone/>
          </a:pPr>
          <a:r>
            <a:rPr lang="en-US" sz="4800" b="1" spc="-150">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focus</a:t>
          </a:r>
          <a:endParaRPr lang="en-US" sz="5400" b="1" spc="-150">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100257</xdr:colOff>
      <xdr:row>183</xdr:row>
      <xdr:rowOff>187499</xdr:rowOff>
    </xdr:from>
    <xdr:to>
      <xdr:col>12</xdr:col>
      <xdr:colOff>366957</xdr:colOff>
      <xdr:row>191</xdr:row>
      <xdr:rowOff>126539</xdr:rowOff>
    </xdr:to>
    <xdr:sp macro="" textlink="">
      <xdr:nvSpPr>
        <xdr:cNvPr id="983" name="DEEP oriented">
          <a:extLst>
            <a:ext uri="{FF2B5EF4-FFF2-40B4-BE49-F238E27FC236}">
              <a16:creationId xmlns:a16="http://schemas.microsoft.com/office/drawing/2014/main" xmlns="" id="{95AF4505-272C-4CB5-AC61-62F225560BBE}"/>
            </a:ext>
          </a:extLst>
        </xdr:cNvPr>
        <xdr:cNvSpPr/>
      </xdr:nvSpPr>
      <xdr:spPr>
        <a:xfrm>
          <a:off x="3193977" y="31673339"/>
          <a:ext cx="2743200" cy="1371600"/>
        </a:xfrm>
        <a:prstGeom prst="rect">
          <a:avLst/>
        </a:prstGeom>
        <a:noFill/>
      </xdr:spPr>
      <xdr:txBody>
        <a:bodyPr spcFirstLastPara="1" wrap="square" lIns="91440" tIns="45720" rIns="91440" bIns="45720" numCol="1">
          <a:prstTxWarp prst="textButton">
            <a:avLst>
              <a:gd name="adj" fmla="val 10900490"/>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7200"/>
            </a:lnSpc>
            <a:buFont typeface="Wingdings 3" panose="05040102010807070707" pitchFamily="18" charset="2"/>
            <a:buNone/>
          </a:pPr>
          <a:r>
            <a:rPr lang="en-US" sz="6600" b="1" spc="300">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DEEP</a:t>
          </a:r>
          <a:r>
            <a:rPr lang="en-US" sz="5400" b="1">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3600"/>
            </a:lnSpc>
            <a:buFont typeface="Wingdings 3" panose="05040102010807070707" pitchFamily="18" charset="2"/>
            <a:buNone/>
          </a:pPr>
          <a:r>
            <a:rPr lang="en-US" sz="4800" b="1" spc="-150">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focus</a:t>
          </a:r>
        </a:p>
      </xdr:txBody>
    </xdr:sp>
    <xdr:clientData/>
  </xdr:twoCellAnchor>
  <xdr:twoCellAnchor>
    <xdr:from>
      <xdr:col>1</xdr:col>
      <xdr:colOff>7620</xdr:colOff>
      <xdr:row>148</xdr:row>
      <xdr:rowOff>22860</xdr:rowOff>
    </xdr:from>
    <xdr:to>
      <xdr:col>13</xdr:col>
      <xdr:colOff>7620</xdr:colOff>
      <xdr:row>155</xdr:row>
      <xdr:rowOff>167640</xdr:rowOff>
    </xdr:to>
    <xdr:sp macro="" textlink="">
      <xdr:nvSpPr>
        <xdr:cNvPr id="997" name="You believe whatever serves your needs.">
          <a:extLst>
            <a:ext uri="{FF2B5EF4-FFF2-40B4-BE49-F238E27FC236}">
              <a16:creationId xmlns:a16="http://schemas.microsoft.com/office/drawing/2014/main" xmlns="" id="{E727064F-E80F-4ACC-AEB9-DD7CF8784E3E}"/>
            </a:ext>
          </a:extLst>
        </xdr:cNvPr>
        <xdr:cNvSpPr txBox="1">
          <a:spLocks/>
        </xdr:cNvSpPr>
      </xdr:nvSpPr>
      <xdr:spPr>
        <a:xfrm>
          <a:off x="129540" y="32362140"/>
          <a:ext cx="5943600" cy="13716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In anankelogy, this is called the </a:t>
          </a:r>
          <a:r>
            <a:rPr lang="en-US" sz="1200" b="0" i="1">
              <a:solidFill>
                <a:sysClr val="windowText" lastClr="000000"/>
              </a:solidFill>
              <a:latin typeface="Tahoma" panose="020B0604030504040204" pitchFamily="34" charset="0"/>
              <a:ea typeface="Tahoma" panose="020B0604030504040204" pitchFamily="34" charset="0"/>
              <a:cs typeface="Tahoma" panose="020B0604030504040204" pitchFamily="34" charset="0"/>
            </a:rPr>
            <a:t>need-experience funnel</a:t>
          </a:r>
          <a:r>
            <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 It sees a </a:t>
          </a:r>
          <a:r>
            <a:rPr lang="en-US" sz="12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false comparison </a:t>
          </a:r>
          <a:r>
            <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when trying to contrast the</a:t>
          </a:r>
          <a:r>
            <a:rPr lang="en-US" sz="120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more common needs shared by liberals and conservatives alike. It sees a </a:t>
          </a:r>
          <a:r>
            <a:rPr lang="en-US" sz="1200" b="1"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false equivalency </a:t>
          </a:r>
          <a:r>
            <a:rPr lang="en-US" sz="120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when conflating liberal and conservative outlooks to serve these more common needs. </a:t>
          </a:r>
          <a:endPar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ct val="100000"/>
            </a:lnSpc>
            <a:buNone/>
          </a:pPr>
          <a:endPar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marL="0" indent="0" algn="l">
            <a:lnSpc>
              <a:spcPct val="100000"/>
            </a:lnSpc>
            <a:buNone/>
          </a:pPr>
          <a:r>
            <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You</a:t>
          </a:r>
          <a:r>
            <a:rPr lang="en-US" sz="120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can remember this need-experience funnel by its accidental acroynm. Can we now all agree that politics is full of CRAP?</a:t>
          </a:r>
          <a:endParaRPr lang="en-US" sz="120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45720</xdr:colOff>
      <xdr:row>99</xdr:row>
      <xdr:rowOff>60963</xdr:rowOff>
    </xdr:from>
    <xdr:to>
      <xdr:col>14</xdr:col>
      <xdr:colOff>0</xdr:colOff>
      <xdr:row>105</xdr:row>
      <xdr:rowOff>4575</xdr:rowOff>
    </xdr:to>
    <xdr:grpSp>
      <xdr:nvGrpSpPr>
        <xdr:cNvPr id="3" name="Group 2">
          <a:extLst>
            <a:ext uri="{FF2B5EF4-FFF2-40B4-BE49-F238E27FC236}">
              <a16:creationId xmlns:a16="http://schemas.microsoft.com/office/drawing/2014/main" xmlns="" id="{0AC2EE74-FA3E-45BD-A51A-2735B5599500}"/>
            </a:ext>
          </a:extLst>
        </xdr:cNvPr>
        <xdr:cNvGrpSpPr/>
      </xdr:nvGrpSpPr>
      <xdr:grpSpPr>
        <a:xfrm>
          <a:off x="45720" y="19939638"/>
          <a:ext cx="6012180" cy="1410462"/>
          <a:chOff x="91440" y="12268201"/>
          <a:chExt cx="6134100" cy="1464644"/>
        </a:xfrm>
      </xdr:grpSpPr>
      <xdr:sp macro="" textlink="">
        <xdr:nvSpPr>
          <xdr:cNvPr id="992" name="TextBox 991">
            <a:extLst>
              <a:ext uri="{FF2B5EF4-FFF2-40B4-BE49-F238E27FC236}">
                <a16:creationId xmlns:a16="http://schemas.microsoft.com/office/drawing/2014/main" xmlns="" id="{604B2ECB-97E4-4B57-B362-30FA999DE7F7}"/>
              </a:ext>
            </a:extLst>
          </xdr:cNvPr>
          <xdr:cNvSpPr txBox="1"/>
        </xdr:nvSpPr>
        <xdr:spPr>
          <a:xfrm>
            <a:off x="91440" y="12481561"/>
            <a:ext cx="350520" cy="1188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aseline="0">
                <a:latin typeface="Tahoma" panose="020B0604030504040204" pitchFamily="34" charset="0"/>
                <a:ea typeface="Tahoma" panose="020B0604030504040204" pitchFamily="34" charset="0"/>
                <a:cs typeface="Tahoma" panose="020B0604030504040204" pitchFamily="34" charset="0"/>
              </a:rPr>
              <a:t>1.</a:t>
            </a:r>
          </a:p>
          <a:p>
            <a:pPr algn="l"/>
            <a:endPar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pPr algn="l"/>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2.</a:t>
            </a:r>
          </a:p>
          <a:p>
            <a:pPr algn="l"/>
            <a:endPar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pPr algn="l"/>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3.</a:t>
            </a:r>
          </a:p>
          <a:p>
            <a:pPr algn="l"/>
            <a:endParaRPr lang="en-US" sz="1100" baseline="0">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998" name="TextBox 997">
            <a:extLst>
              <a:ext uri="{FF2B5EF4-FFF2-40B4-BE49-F238E27FC236}">
                <a16:creationId xmlns:a16="http://schemas.microsoft.com/office/drawing/2014/main" xmlns="" id="{9B45AECD-4C88-4EEC-AFD6-3A37CA7B29DF}"/>
              </a:ext>
            </a:extLst>
          </xdr:cNvPr>
          <xdr:cNvSpPr txBox="1"/>
        </xdr:nvSpPr>
        <xdr:spPr>
          <a:xfrm>
            <a:off x="281940" y="12481561"/>
            <a:ext cx="5943600" cy="1251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50" baseline="0">
                <a:ln>
                  <a:solidFill>
                    <a:schemeClr val="tx1"/>
                  </a:solidFill>
                </a:ln>
                <a:latin typeface="Tahoma" panose="020B0604030504040204" pitchFamily="34" charset="0"/>
                <a:ea typeface="Tahoma" panose="020B0604030504040204" pitchFamily="34" charset="0"/>
                <a:cs typeface="Tahoma" panose="020B0604030504040204" pitchFamily="34" charset="0"/>
              </a:rPr>
              <a:t>Politics favors broad generalizations over your specific needs</a:t>
            </a:r>
            <a:r>
              <a:rPr lang="en-US" sz="1150" baseline="0">
                <a:latin typeface="Tahoma" panose="020B0604030504040204" pitchFamily="34" charset="0"/>
                <a:ea typeface="Tahoma" panose="020B0604030504040204" pitchFamily="34" charset="0"/>
                <a:cs typeface="Tahoma" panose="020B0604030504040204" pitchFamily="34" charset="0"/>
              </a:rPr>
              <a:t>. We become easily polarized over generalizations that poorly fit our specific needs.</a:t>
            </a:r>
          </a:p>
          <a:p>
            <a:pPr marL="0" marR="0" lvl="0" indent="0" algn="l" defTabSz="914400" eaLnBrk="1" fontAlgn="auto" latinLnBrk="0" hangingPunct="1">
              <a:lnSpc>
                <a:spcPct val="100000"/>
              </a:lnSpc>
              <a:spcBef>
                <a:spcPts val="0"/>
              </a:spcBef>
              <a:spcAft>
                <a:spcPts val="0"/>
              </a:spcAft>
              <a:buClrTx/>
              <a:buSzTx/>
              <a:buFontTx/>
              <a:buNone/>
              <a:tabLst/>
              <a:defRPr/>
            </a:pPr>
            <a:r>
              <a:rPr lang="en-US" sz="1150" baseline="0">
                <a:ln>
                  <a:solidFill>
                    <a:schemeClr val="tx1"/>
                  </a:solidFill>
                </a:ln>
                <a:latin typeface="Tahoma" panose="020B0604030504040204" pitchFamily="34" charset="0"/>
                <a:ea typeface="Tahoma" panose="020B0604030504040204" pitchFamily="34" charset="0"/>
                <a:cs typeface="Tahoma" panose="020B0604030504040204" pitchFamily="34" charset="0"/>
              </a:rPr>
              <a:t>Politics shapes legal agreements to address public-facing </a:t>
            </a:r>
            <a:r>
              <a:rPr lang="en-US" sz="1150" baseline="0">
                <a:ln>
                  <a:solidFill>
                    <a:schemeClr val="tx1"/>
                  </a:solidFill>
                </a:ln>
                <a:solidFill>
                  <a:schemeClr val="dk1"/>
                </a:solidFill>
                <a:latin typeface="Tahoma" panose="020B0604030504040204" pitchFamily="34" charset="0"/>
                <a:ea typeface="Tahoma" panose="020B0604030504040204" pitchFamily="34" charset="0"/>
                <a:cs typeface="Tahoma" panose="020B0604030504040204" pitchFamily="34" charset="0"/>
              </a:rPr>
              <a:t>needs</a:t>
            </a:r>
            <a:r>
              <a:rPr lang="en-US" sz="1150" baseline="0">
                <a:solidFill>
                  <a:schemeClr val="dk1"/>
                </a:solidFill>
                <a:latin typeface="Tahoma" panose="020B0604030504040204" pitchFamily="34" charset="0"/>
                <a:ea typeface="Tahoma" panose="020B0604030504040204" pitchFamily="34" charset="0"/>
                <a:cs typeface="Tahoma" panose="020B0604030504040204" pitchFamily="34" charset="0"/>
              </a:rPr>
              <a:t>. We become easily polarized by alienating laws, as they coerce compliance against our priority of needs.</a:t>
            </a:r>
          </a:p>
          <a:p>
            <a:pPr marL="0" marR="0" lvl="0" indent="0" algn="l" defTabSz="914400" eaLnBrk="1" fontAlgn="auto" latinLnBrk="0" hangingPunct="1">
              <a:lnSpc>
                <a:spcPct val="100000"/>
              </a:lnSpc>
              <a:spcBef>
                <a:spcPts val="0"/>
              </a:spcBef>
              <a:spcAft>
                <a:spcPts val="0"/>
              </a:spcAft>
              <a:buClrTx/>
              <a:buSzTx/>
              <a:buFontTx/>
              <a:buNone/>
              <a:tabLst/>
              <a:defRPr/>
            </a:pPr>
            <a:r>
              <a:rPr lang="en-US" sz="1150" baseline="0">
                <a:ln>
                  <a:solidFill>
                    <a:schemeClr val="tx1"/>
                  </a:solidFill>
                </a:ln>
                <a:solidFill>
                  <a:schemeClr val="dk1"/>
                </a:solidFill>
                <a:latin typeface="Tahoma" panose="020B0604030504040204" pitchFamily="34" charset="0"/>
                <a:ea typeface="Tahoma" panose="020B0604030504040204" pitchFamily="34" charset="0"/>
                <a:cs typeface="Tahoma" panose="020B0604030504040204" pitchFamily="34" charset="0"/>
              </a:rPr>
              <a:t>Politics mitigates between contrasting situationally-prioritized needs</a:t>
            </a:r>
            <a:r>
              <a:rPr lang="en-US" sz="1150" baseline="0">
                <a:solidFill>
                  <a:schemeClr val="dk1"/>
                </a:solidFill>
                <a:latin typeface="Tahoma" panose="020B0604030504040204" pitchFamily="34" charset="0"/>
                <a:ea typeface="Tahoma" panose="020B0604030504040204" pitchFamily="34" charset="0"/>
                <a:cs typeface="Tahoma" panose="020B0604030504040204" pitchFamily="34" charset="0"/>
              </a:rPr>
              <a:t>. We become easily polarized by mutual defensiveness toward each other's situational needs.</a:t>
            </a:r>
          </a:p>
          <a:p>
            <a:pPr algn="l"/>
            <a:endParaRPr lang="en-US" sz="1150" baseline="0">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999" name="TextBox 998">
            <a:extLst>
              <a:ext uri="{FF2B5EF4-FFF2-40B4-BE49-F238E27FC236}">
                <a16:creationId xmlns:a16="http://schemas.microsoft.com/office/drawing/2014/main" xmlns="" id="{5807117C-3986-4880-AA84-BDE5C788BA67}"/>
              </a:ext>
            </a:extLst>
          </xdr:cNvPr>
          <xdr:cNvSpPr txBox="1"/>
        </xdr:nvSpPr>
        <xdr:spPr>
          <a:xfrm>
            <a:off x="99060" y="12268201"/>
            <a:ext cx="6035040" cy="297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dk1"/>
                </a:solidFill>
                <a:latin typeface="Tahoma" panose="020B0604030504040204" pitchFamily="34" charset="0"/>
                <a:ea typeface="Tahoma" panose="020B0604030504040204" pitchFamily="34" charset="0"/>
                <a:cs typeface="Tahoma" panose="020B0604030504040204" pitchFamily="34" charset="0"/>
              </a:rPr>
              <a:t>This</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 packs three dynamics fueling polarized politics.</a:t>
            </a:r>
            <a:endParaRPr lang="en-US" sz="120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7620</xdr:colOff>
      <xdr:row>188</xdr:row>
      <xdr:rowOff>68580</xdr:rowOff>
    </xdr:from>
    <xdr:to>
      <xdr:col>6</xdr:col>
      <xdr:colOff>365760</xdr:colOff>
      <xdr:row>194</xdr:row>
      <xdr:rowOff>114300</xdr:rowOff>
    </xdr:to>
    <xdr:sp macro="" textlink="">
      <xdr:nvSpPr>
        <xdr:cNvPr id="1002" name="You believe whatever serves your needs.">
          <a:extLst>
            <a:ext uri="{FF2B5EF4-FFF2-40B4-BE49-F238E27FC236}">
              <a16:creationId xmlns:a16="http://schemas.microsoft.com/office/drawing/2014/main" xmlns="" id="{B23DD624-29F5-40F4-9D9B-7C42794733B8}"/>
            </a:ext>
          </a:extLst>
        </xdr:cNvPr>
        <xdr:cNvSpPr txBox="1">
          <a:spLocks/>
        </xdr:cNvSpPr>
      </xdr:nvSpPr>
      <xdr:spPr>
        <a:xfrm>
          <a:off x="129540" y="32461200"/>
          <a:ext cx="2834640" cy="109728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If your </a:t>
          </a:r>
          <a:r>
            <a:rPr lang="en-US" sz="1050" b="0" i="1">
              <a:ln>
                <a:solidFill>
                  <a:srgbClr val="004623"/>
                </a:solidFill>
              </a:ln>
              <a:solidFill>
                <a:srgbClr val="004623"/>
              </a:solidFill>
              <a:latin typeface="Tahoma" panose="020B0604030504040204" pitchFamily="34" charset="0"/>
              <a:ea typeface="Tahoma" panose="020B0604030504040204" pitchFamily="34" charset="0"/>
              <a:cs typeface="Tahoma" panose="020B0604030504040204" pitchFamily="34" charset="0"/>
            </a:rPr>
            <a:t>self-needs</a:t>
          </a: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 resolve</a:t>
          </a:r>
          <a:r>
            <a:rPr lang="en-US" sz="105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more than your </a:t>
          </a:r>
          <a:r>
            <a:rPr lang="en-US" sz="1050" b="0" i="1" baseline="0">
              <a:ln>
                <a:solidFill>
                  <a:srgbClr val="2D143C"/>
                </a:solidFill>
              </a:ln>
              <a:solidFill>
                <a:srgbClr val="2D143C"/>
              </a:solidFill>
              <a:latin typeface="Tahoma" panose="020B0604030504040204" pitchFamily="34" charset="0"/>
              <a:ea typeface="Tahoma" panose="020B0604030504040204" pitchFamily="34" charset="0"/>
              <a:cs typeface="Tahoma" panose="020B0604030504040204" pitchFamily="34" charset="0"/>
            </a:rPr>
            <a:t>social-needs</a:t>
          </a: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 you</a:t>
          </a:r>
          <a:r>
            <a:rPr lang="en-US" sz="105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tend to </a:t>
          </a:r>
          <a:r>
            <a:rPr lang="en-US" sz="1050" b="1"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focus wide</a:t>
          </a:r>
          <a:r>
            <a:rPr lang="en-US" sz="105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You naturally focus more toward the needs of the disadvantaged. You yearn for inclusiveness, for what we can do more for each other, and for social equality for better lives.</a:t>
          </a:r>
          <a:endPar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137160</xdr:colOff>
      <xdr:row>188</xdr:row>
      <xdr:rowOff>68580</xdr:rowOff>
    </xdr:from>
    <xdr:to>
      <xdr:col>13</xdr:col>
      <xdr:colOff>0</xdr:colOff>
      <xdr:row>194</xdr:row>
      <xdr:rowOff>114300</xdr:rowOff>
    </xdr:to>
    <xdr:sp macro="" textlink="">
      <xdr:nvSpPr>
        <xdr:cNvPr id="1003" name="You believe whatever serves your needs.">
          <a:extLst>
            <a:ext uri="{FF2B5EF4-FFF2-40B4-BE49-F238E27FC236}">
              <a16:creationId xmlns:a16="http://schemas.microsoft.com/office/drawing/2014/main" xmlns="" id="{02B06325-218A-49E3-A883-CB2394BE1D92}"/>
            </a:ext>
          </a:extLst>
        </xdr:cNvPr>
        <xdr:cNvSpPr txBox="1">
          <a:spLocks/>
        </xdr:cNvSpPr>
      </xdr:nvSpPr>
      <xdr:spPr>
        <a:xfrm>
          <a:off x="3230880" y="32461200"/>
          <a:ext cx="2834640" cy="109728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If your </a:t>
          </a:r>
          <a:r>
            <a:rPr lang="en-US" sz="1050" b="0" i="1">
              <a:ln>
                <a:solidFill>
                  <a:srgbClr val="2D143C"/>
                </a:solidFill>
              </a:ln>
              <a:solidFill>
                <a:srgbClr val="7030A0"/>
              </a:solidFill>
              <a:latin typeface="Tahoma" panose="020B0604030504040204" pitchFamily="34" charset="0"/>
              <a:ea typeface="Tahoma" panose="020B0604030504040204" pitchFamily="34" charset="0"/>
              <a:cs typeface="Tahoma" panose="020B0604030504040204" pitchFamily="34" charset="0"/>
            </a:rPr>
            <a:t>social-needs</a:t>
          </a: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 resolve more than your </a:t>
          </a:r>
          <a:r>
            <a:rPr lang="en-US" sz="1050" b="0" i="1">
              <a:ln>
                <a:solidFill>
                  <a:srgbClr val="004623"/>
                </a:solidFill>
              </a:ln>
              <a:solidFill>
                <a:srgbClr val="004623"/>
              </a:solidFill>
              <a:latin typeface="Tahoma" panose="020B0604030504040204" pitchFamily="34" charset="0"/>
              <a:ea typeface="Tahoma" panose="020B0604030504040204" pitchFamily="34" charset="0"/>
              <a:cs typeface="Tahoma" panose="020B0604030504040204" pitchFamily="34" charset="0"/>
            </a:rPr>
            <a:t>self-needs</a:t>
          </a:r>
          <a:r>
            <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rPr>
            <a:t>, you</a:t>
          </a:r>
          <a:r>
            <a:rPr lang="en-US" sz="105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tend to </a:t>
          </a:r>
          <a:r>
            <a:rPr lang="en-US" sz="1050" b="1"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focus deep</a:t>
          </a:r>
          <a:r>
            <a:rPr lang="en-US" sz="1050" b="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You naturally focus more towards the needs of the resourceful. You yearn for cohesiveness, for what we can do more for ourselves, and for personal responsibility for better lives.</a:t>
          </a:r>
          <a:endParaRPr lang="en-US" sz="1050" b="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22860</xdr:colOff>
      <xdr:row>194</xdr:row>
      <xdr:rowOff>152400</xdr:rowOff>
    </xdr:from>
    <xdr:to>
      <xdr:col>12</xdr:col>
      <xdr:colOff>441960</xdr:colOff>
      <xdr:row>196</xdr:row>
      <xdr:rowOff>76200</xdr:rowOff>
    </xdr:to>
    <xdr:sp macro="" textlink="">
      <xdr:nvSpPr>
        <xdr:cNvPr id="1004" name="You believe whatever serves your needs.">
          <a:extLst>
            <a:ext uri="{FF2B5EF4-FFF2-40B4-BE49-F238E27FC236}">
              <a16:creationId xmlns:a16="http://schemas.microsoft.com/office/drawing/2014/main" xmlns="" id="{F272666F-7521-4910-B4F0-02EFBD1051C0}"/>
            </a:ext>
          </a:extLst>
        </xdr:cNvPr>
        <xdr:cNvSpPr txBox="1">
          <a:spLocks/>
        </xdr:cNvSpPr>
      </xdr:nvSpPr>
      <xdr:spPr>
        <a:xfrm>
          <a:off x="144780" y="33596580"/>
          <a:ext cx="5867400" cy="27432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050" b="0" spc="-10">
              <a:solidFill>
                <a:sysClr val="windowText" lastClr="000000"/>
              </a:solidFill>
              <a:latin typeface="Tahoma" panose="020B0604030504040204" pitchFamily="34" charset="0"/>
              <a:ea typeface="Tahoma" panose="020B0604030504040204" pitchFamily="34" charset="0"/>
              <a:cs typeface="Tahoma" panose="020B0604030504040204" pitchFamily="34" charset="0"/>
            </a:rPr>
            <a:t>Your situation first focuses your needs. Your</a:t>
          </a:r>
          <a:r>
            <a:rPr lang="en-US" sz="1050" b="0" spc="-1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politics arrive after, to give them shared expression.</a:t>
          </a:r>
          <a:endParaRPr lang="en-US" sz="1050" b="0" spc="-1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8</xdr:col>
      <xdr:colOff>228600</xdr:colOff>
      <xdr:row>273</xdr:row>
      <xdr:rowOff>15240</xdr:rowOff>
    </xdr:from>
    <xdr:to>
      <xdr:col>12</xdr:col>
      <xdr:colOff>487680</xdr:colOff>
      <xdr:row>285</xdr:row>
      <xdr:rowOff>152400</xdr:rowOff>
    </xdr:to>
    <xdr:grpSp>
      <xdr:nvGrpSpPr>
        <xdr:cNvPr id="1006" name="Group 1005">
          <a:extLst>
            <a:ext uri="{FF2B5EF4-FFF2-40B4-BE49-F238E27FC236}">
              <a16:creationId xmlns:a16="http://schemas.microsoft.com/office/drawing/2014/main" xmlns="" id="{3FDD44CC-13C6-487D-A244-BEB498AE771A}"/>
            </a:ext>
          </a:extLst>
        </xdr:cNvPr>
        <xdr:cNvGrpSpPr/>
      </xdr:nvGrpSpPr>
      <xdr:grpSpPr>
        <a:xfrm>
          <a:off x="3743325" y="58641615"/>
          <a:ext cx="2202180" cy="2194560"/>
          <a:chOff x="7452360" y="100683060"/>
          <a:chExt cx="2240280" cy="2240280"/>
        </a:xfrm>
      </xdr:grpSpPr>
      <xdr:sp macro="" textlink="">
        <xdr:nvSpPr>
          <xdr:cNvPr id="1007" name="Oval 1006">
            <a:extLst>
              <a:ext uri="{FF2B5EF4-FFF2-40B4-BE49-F238E27FC236}">
                <a16:creationId xmlns:a16="http://schemas.microsoft.com/office/drawing/2014/main" xmlns="" id="{CE622639-498A-4BA6-A0F2-FFC0E32486BF}"/>
              </a:ext>
            </a:extLst>
          </xdr:cNvPr>
          <xdr:cNvSpPr>
            <a:spLocks noChangeAspect="1"/>
          </xdr:cNvSpPr>
        </xdr:nvSpPr>
        <xdr:spPr>
          <a:xfrm>
            <a:off x="7452360" y="100683060"/>
            <a:ext cx="2240280" cy="2240280"/>
          </a:xfrm>
          <a:prstGeom prst="ellipse">
            <a:avLst/>
          </a:prstGeom>
          <a:gradFill flip="none" rotWithShape="1">
            <a:gsLst>
              <a:gs pos="79000">
                <a:srgbClr val="4B1E64">
                  <a:shade val="30000"/>
                  <a:satMod val="115000"/>
                </a:srgbClr>
              </a:gs>
              <a:gs pos="0">
                <a:srgbClr val="F0CDFF"/>
              </a:gs>
              <a:gs pos="100000">
                <a:srgbClr val="7030A0"/>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08" name="Oval 1007">
            <a:extLst>
              <a:ext uri="{FF2B5EF4-FFF2-40B4-BE49-F238E27FC236}">
                <a16:creationId xmlns:a16="http://schemas.microsoft.com/office/drawing/2014/main" xmlns="" id="{004AE7F1-40B8-4FC6-9E2A-F4A886EED7EC}"/>
              </a:ext>
            </a:extLst>
          </xdr:cNvPr>
          <xdr:cNvSpPr>
            <a:spLocks noChangeAspect="1"/>
          </xdr:cNvSpPr>
        </xdr:nvSpPr>
        <xdr:spPr>
          <a:xfrm rot="328935">
            <a:off x="7744972" y="100985088"/>
            <a:ext cx="1645920" cy="1645920"/>
          </a:xfrm>
          <a:prstGeom prst="ellipse">
            <a:avLst/>
          </a:prstGeom>
          <a:gradFill>
            <a:gsLst>
              <a:gs pos="0">
                <a:srgbClr val="D2FFE6"/>
              </a:gs>
              <a:gs pos="100000">
                <a:srgbClr val="96FFC8"/>
              </a:gs>
            </a:gsLst>
            <a:path path="circle">
              <a:fillToRect l="50000" t="50000" r="50000" b="50000"/>
            </a:path>
          </a:gra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sp macro="" textlink="">
        <xdr:nvSpPr>
          <xdr:cNvPr id="1009" name="Rectangle 1008">
            <a:extLst>
              <a:ext uri="{FF2B5EF4-FFF2-40B4-BE49-F238E27FC236}">
                <a16:creationId xmlns:a16="http://schemas.microsoft.com/office/drawing/2014/main" xmlns="" id="{7A2D3D9B-BD0F-4BA6-B305-39A0416AB422}"/>
              </a:ext>
            </a:extLst>
          </xdr:cNvPr>
          <xdr:cNvSpPr>
            <a:spLocks noChangeAspect="1"/>
          </xdr:cNvSpPr>
        </xdr:nvSpPr>
        <xdr:spPr>
          <a:xfrm rot="16200000">
            <a:off x="7907694" y="101139770"/>
            <a:ext cx="1325880" cy="1325880"/>
          </a:xfrm>
          <a:prstGeom prst="rect">
            <a:avLst/>
          </a:prstGeom>
          <a:noFill/>
        </xdr:spPr>
        <xdr:txBody>
          <a:bodyPr wrap="none" lIns="91440" tIns="45720" rIns="91440" bIns="45720">
            <a:prstTxWarp prst="textCircle">
              <a:avLst>
                <a:gd name="adj" fmla="val 12144837"/>
              </a:avLst>
            </a:prstTxWarp>
            <a:noAutofit/>
            <a:scene3d>
              <a:camera prst="orthographicFront"/>
              <a:lightRig rig="threePt" dir="t"/>
            </a:scene3d>
            <a:sp3d extrusionH="57150">
              <a:bevelT w="50800" h="38100" prst="riblet"/>
            </a:sp3d>
          </a:bodyPr>
          <a:lstStyle/>
          <a:p>
            <a:pPr algn="ctr"/>
            <a:r>
              <a:rPr lang="en-US" sz="1800" b="1" cap="none" spc="0">
                <a:ln w="0">
                  <a:solidFill>
                    <a:srgbClr val="C00000"/>
                  </a:solidFill>
                </a:ln>
                <a:solidFill>
                  <a:srgbClr val="C80000"/>
                </a:solidFill>
                <a:effectLst>
                  <a:glow rad="12700">
                    <a:schemeClr val="bg1">
                      <a:alpha val="65000"/>
                    </a:schemeClr>
                  </a:glow>
                  <a:outerShdw blurRad="25400" dir="5400000" sx="102000" sy="102000" algn="ctr" rotWithShape="0">
                    <a:prstClr val="black"/>
                  </a:outerShdw>
                </a:effectLst>
                <a:latin typeface="Arial Black" panose="020B0A04020102020204" pitchFamily="34" charset="0"/>
              </a:rPr>
              <a:t>YOUR VULNERABLY FELT NEEDS</a:t>
            </a:r>
          </a:p>
        </xdr:txBody>
      </xdr:sp>
      <xdr:sp macro="" textlink="">
        <xdr:nvSpPr>
          <xdr:cNvPr id="1010" name="Rectangle 1009">
            <a:extLst>
              <a:ext uri="{FF2B5EF4-FFF2-40B4-BE49-F238E27FC236}">
                <a16:creationId xmlns:a16="http://schemas.microsoft.com/office/drawing/2014/main" xmlns="" id="{3178B7CF-9E18-4047-AFAB-67D226522AAE}"/>
              </a:ext>
            </a:extLst>
          </xdr:cNvPr>
          <xdr:cNvSpPr>
            <a:spLocks noChangeAspect="1"/>
          </xdr:cNvSpPr>
        </xdr:nvSpPr>
        <xdr:spPr>
          <a:xfrm rot="16200000">
            <a:off x="7649649" y="100882915"/>
            <a:ext cx="1828800" cy="1828800"/>
          </a:xfrm>
          <a:prstGeom prst="rect">
            <a:avLst/>
          </a:prstGeom>
          <a:noFill/>
        </xdr:spPr>
        <xdr:txBody>
          <a:bodyPr wrap="none" lIns="91440" tIns="45720" rIns="91440" bIns="45720">
            <a:prstTxWarp prst="textCircle">
              <a:avLst>
                <a:gd name="adj" fmla="val 11057429"/>
              </a:avLst>
            </a:prstTxWarp>
            <a:noAutofit/>
          </a:bodyPr>
          <a:lstStyle/>
          <a:p>
            <a:pPr algn="ctr"/>
            <a:r>
              <a:rPr lang="en-US" sz="1800" b="0" cap="none" spc="0">
                <a:ln w="0">
                  <a:solidFill>
                    <a:schemeClr val="bg1"/>
                  </a:solidFill>
                </a:ln>
                <a:solidFill>
                  <a:schemeClr val="bg1"/>
                </a:solidFill>
                <a:effectLst>
                  <a:glow rad="25400">
                    <a:srgbClr val="7030A0"/>
                  </a:glow>
                  <a:outerShdw blurRad="25400" dist="12700" dir="5400000" algn="tl" rotWithShape="0">
                    <a:schemeClr val="dk1"/>
                  </a:outerShdw>
                </a:effectLst>
                <a:latin typeface="Arial Black" panose="020B0A04020102020204" pitchFamily="34" charset="0"/>
              </a:rPr>
              <a:t>YOUR GUARDED POLITICAL OPINIONS</a:t>
            </a:r>
          </a:p>
        </xdr:txBody>
      </xdr:sp>
    </xdr:grpSp>
    <xdr:clientData/>
  </xdr:twoCellAnchor>
  <xdr:twoCellAnchor>
    <xdr:from>
      <xdr:col>0</xdr:col>
      <xdr:colOff>43148</xdr:colOff>
      <xdr:row>288</xdr:row>
      <xdr:rowOff>1</xdr:rowOff>
    </xdr:from>
    <xdr:to>
      <xdr:col>12</xdr:col>
      <xdr:colOff>346043</xdr:colOff>
      <xdr:row>289</xdr:row>
      <xdr:rowOff>160020</xdr:rowOff>
    </xdr:to>
    <xdr:sp macro="" textlink="">
      <xdr:nvSpPr>
        <xdr:cNvPr id="1012" name="TextBox 1011">
          <a:extLst>
            <a:ext uri="{FF2B5EF4-FFF2-40B4-BE49-F238E27FC236}">
              <a16:creationId xmlns:a16="http://schemas.microsoft.com/office/drawing/2014/main" xmlns="" id="{4DAADC14-8B95-4055-80FA-9B58B91AD13D}"/>
            </a:ext>
          </a:extLst>
        </xdr:cNvPr>
        <xdr:cNvSpPr txBox="1"/>
      </xdr:nvSpPr>
      <xdr:spPr>
        <a:xfrm>
          <a:off x="43148" y="60759976"/>
          <a:ext cx="5760720" cy="321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400" b="1">
              <a:latin typeface="Tahoma" panose="020B0604030504040204" pitchFamily="34" charset="0"/>
              <a:ea typeface="Tahoma" panose="020B0604030504040204" pitchFamily="34" charset="0"/>
              <a:cs typeface="Tahoma" panose="020B0604030504040204" pitchFamily="34" charset="0"/>
            </a:rPr>
            <a:t>Let's understand others as</a:t>
          </a:r>
          <a:r>
            <a:rPr lang="en-US" sz="1400" b="1" baseline="0">
              <a:latin typeface="Tahoma" panose="020B0604030504040204" pitchFamily="34" charset="0"/>
              <a:ea typeface="Tahoma" panose="020B0604030504040204" pitchFamily="34" charset="0"/>
              <a:cs typeface="Tahoma" panose="020B0604030504040204" pitchFamily="34" charset="0"/>
            </a:rPr>
            <a:t> we expect others to understand us</a:t>
          </a:r>
          <a:r>
            <a:rPr lang="en-US" sz="1400" b="1">
              <a:latin typeface="Tahoma" panose="020B0604030504040204" pitchFamily="34" charset="0"/>
              <a:ea typeface="Tahoma" panose="020B0604030504040204" pitchFamily="34" charset="0"/>
              <a:cs typeface="Tahoma" panose="020B0604030504040204" pitchFamily="34" charset="0"/>
            </a:rPr>
            <a:t>. </a:t>
          </a:r>
          <a:endParaRPr lang="en-US" sz="1200" b="1"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15240</xdr:colOff>
      <xdr:row>372</xdr:row>
      <xdr:rowOff>129540</xdr:rowOff>
    </xdr:from>
    <xdr:to>
      <xdr:col>12</xdr:col>
      <xdr:colOff>438150</xdr:colOff>
      <xdr:row>388</xdr:row>
      <xdr:rowOff>60969</xdr:rowOff>
    </xdr:to>
    <xdr:grpSp>
      <xdr:nvGrpSpPr>
        <xdr:cNvPr id="43" name="Group 42">
          <a:extLst>
            <a:ext uri="{FF2B5EF4-FFF2-40B4-BE49-F238E27FC236}">
              <a16:creationId xmlns:a16="http://schemas.microsoft.com/office/drawing/2014/main" xmlns="" id="{97D6DA96-D441-412B-9FDD-3C7CEEEFBAB8}"/>
            </a:ext>
          </a:extLst>
        </xdr:cNvPr>
        <xdr:cNvGrpSpPr/>
      </xdr:nvGrpSpPr>
      <xdr:grpSpPr>
        <a:xfrm>
          <a:off x="129540" y="76167615"/>
          <a:ext cx="5766435" cy="2665104"/>
          <a:chOff x="137160" y="69364860"/>
          <a:chExt cx="5871210" cy="2727969"/>
        </a:xfrm>
      </xdr:grpSpPr>
      <xdr:sp macro="" textlink="">
        <xdr:nvSpPr>
          <xdr:cNvPr id="860" name="WIDE oriented">
            <a:extLst>
              <a:ext uri="{FF2B5EF4-FFF2-40B4-BE49-F238E27FC236}">
                <a16:creationId xmlns:a16="http://schemas.microsoft.com/office/drawing/2014/main" xmlns="" id="{00000000-0008-0000-0000-00005C030000}"/>
              </a:ext>
            </a:extLst>
          </xdr:cNvPr>
          <xdr:cNvSpPr/>
        </xdr:nvSpPr>
        <xdr:spPr>
          <a:xfrm>
            <a:off x="144780" y="69364860"/>
            <a:ext cx="2743200" cy="1371600"/>
          </a:xfrm>
          <a:prstGeom prst="rect">
            <a:avLst/>
          </a:prstGeom>
          <a:noFill/>
        </xdr:spPr>
        <xdr:txBody>
          <a:bodyPr spcFirstLastPara="1" wrap="square" lIns="91440" tIns="45720" rIns="91440" bIns="45720" numCol="1">
            <a:prstTxWarp prst="textButton">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7200"/>
              </a:lnSpc>
              <a:buFont typeface="Wingdings 3" panose="05040102010807070707" pitchFamily="18" charset="2"/>
              <a:buNone/>
            </a:pPr>
            <a:r>
              <a:rPr lang="en-US" sz="6600" b="1">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WIDE</a:t>
            </a:r>
            <a:endParaRPr lang="en-US" sz="5400" b="1">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a:p>
            <a:pPr algn="ctr">
              <a:lnSpc>
                <a:spcPts val="3600"/>
              </a:lnSpc>
              <a:buFont typeface="Wingdings 3" panose="05040102010807070707" pitchFamily="18" charset="2"/>
              <a:buNone/>
            </a:pPr>
            <a:r>
              <a:rPr lang="en-US" sz="4800" b="1" spc="-150">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oriented</a:t>
            </a:r>
            <a:endParaRPr lang="en-US" sz="5400" b="1" spc="-150">
              <a:ln w="18415" cmpd="sng">
                <a:solidFill>
                  <a:srgbClr val="FFFFFF"/>
                </a:solidFill>
                <a:prstDash val="solid"/>
              </a:ln>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16200000" scaled="1"/>
                <a:tileRect/>
              </a:gradFill>
              <a:effectLst>
                <a:glow rad="63500">
                  <a:schemeClr val="accent1">
                    <a:satMod val="175000"/>
                    <a:alpha val="40000"/>
                  </a:scheme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861" name="DEEP oriented">
            <a:extLst>
              <a:ext uri="{FF2B5EF4-FFF2-40B4-BE49-F238E27FC236}">
                <a16:creationId xmlns:a16="http://schemas.microsoft.com/office/drawing/2014/main" xmlns="" id="{00000000-0008-0000-0000-00005D030000}"/>
              </a:ext>
            </a:extLst>
          </xdr:cNvPr>
          <xdr:cNvSpPr/>
        </xdr:nvSpPr>
        <xdr:spPr>
          <a:xfrm>
            <a:off x="3262557" y="69369479"/>
            <a:ext cx="2743200" cy="1371600"/>
          </a:xfrm>
          <a:prstGeom prst="rect">
            <a:avLst/>
          </a:prstGeom>
          <a:noFill/>
        </xdr:spPr>
        <xdr:txBody>
          <a:bodyPr spcFirstLastPara="1" wrap="square" lIns="91440" tIns="45720" rIns="91440" bIns="45720" numCol="1">
            <a:prstTxWarp prst="textButton">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7200"/>
              </a:lnSpc>
              <a:buFont typeface="Wingdings 3" panose="05040102010807070707" pitchFamily="18" charset="2"/>
              <a:buNone/>
            </a:pPr>
            <a:r>
              <a:rPr lang="en-US" sz="6600" b="1" spc="300">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DEEP</a:t>
            </a:r>
            <a:r>
              <a:rPr lang="en-US" sz="5400" b="1">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3600"/>
              </a:lnSpc>
              <a:buFont typeface="Wingdings 3" panose="05040102010807070707" pitchFamily="18" charset="2"/>
              <a:buNone/>
            </a:pPr>
            <a:r>
              <a:rPr lang="en-US" sz="4800" b="1" spc="-150">
                <a:ln w="18415" cmpd="sng">
                  <a:solidFill>
                    <a:srgbClr val="FFFFFF"/>
                  </a:solidFill>
                  <a:prstDash val="solid"/>
                </a:ln>
                <a:gradFill flip="none" rotWithShape="1">
                  <a:gsLst>
                    <a:gs pos="0">
                      <a:srgbClr val="FF5050">
                        <a:tint val="66000"/>
                        <a:satMod val="160000"/>
                      </a:srgbClr>
                    </a:gs>
                    <a:gs pos="50000">
                      <a:srgbClr val="FF5050">
                        <a:tint val="44500"/>
                        <a:satMod val="160000"/>
                      </a:srgbClr>
                    </a:gs>
                    <a:gs pos="100000">
                      <a:srgbClr val="FF5050">
                        <a:tint val="23500"/>
                        <a:satMod val="160000"/>
                      </a:srgbClr>
                    </a:gs>
                  </a:gsLst>
                  <a:lin ang="16200000" scaled="1"/>
                  <a:tileRect/>
                </a:gradFill>
                <a:effectLst>
                  <a:glow rad="63500">
                    <a:srgbClr val="FF3C3C">
                      <a:alpha val="40000"/>
                    </a:srgbClr>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oriented</a:t>
            </a:r>
          </a:p>
        </xdr:txBody>
      </xdr:sp>
      <xdr:grpSp>
        <xdr:nvGrpSpPr>
          <xdr:cNvPr id="1250" name="Group 1249">
            <a:extLst>
              <a:ext uri="{FF2B5EF4-FFF2-40B4-BE49-F238E27FC236}">
                <a16:creationId xmlns:a16="http://schemas.microsoft.com/office/drawing/2014/main" xmlns="" id="{CA65E187-5B04-4ABF-9CFF-72BBF26BFF31}"/>
              </a:ext>
            </a:extLst>
          </xdr:cNvPr>
          <xdr:cNvGrpSpPr/>
        </xdr:nvGrpSpPr>
        <xdr:grpSpPr>
          <a:xfrm>
            <a:off x="137160" y="70264029"/>
            <a:ext cx="2743200" cy="1828800"/>
            <a:chOff x="167640" y="48415786"/>
            <a:chExt cx="2743200" cy="1977081"/>
          </a:xfrm>
        </xdr:grpSpPr>
        <xdr:grpSp>
          <xdr:nvGrpSpPr>
            <xdr:cNvPr id="1251" name="Group 1250">
              <a:extLst>
                <a:ext uri="{FF2B5EF4-FFF2-40B4-BE49-F238E27FC236}">
                  <a16:creationId xmlns:a16="http://schemas.microsoft.com/office/drawing/2014/main" xmlns="" id="{F38B70EE-8336-48B0-A0E2-D615A323F203}"/>
                </a:ext>
              </a:extLst>
            </xdr:cNvPr>
            <xdr:cNvGrpSpPr>
              <a:grpSpLocks noChangeAspect="1"/>
            </xdr:cNvGrpSpPr>
          </xdr:nvGrpSpPr>
          <xdr:grpSpPr>
            <a:xfrm>
              <a:off x="167640" y="48415786"/>
              <a:ext cx="2743200" cy="1977081"/>
              <a:chOff x="0" y="-1"/>
              <a:chExt cx="3200400" cy="2240695"/>
            </a:xfrm>
          </xdr:grpSpPr>
          <xdr:sp macro="" textlink="">
            <xdr:nvSpPr>
              <xdr:cNvPr id="1256" name="Rectangle 1255">
                <a:extLst>
                  <a:ext uri="{FF2B5EF4-FFF2-40B4-BE49-F238E27FC236}">
                    <a16:creationId xmlns:a16="http://schemas.microsoft.com/office/drawing/2014/main" xmlns="" id="{B9132851-7771-44E2-BCFD-C71461202F57}"/>
                  </a:ext>
                </a:extLst>
              </xdr:cNvPr>
              <xdr:cNvSpPr/>
            </xdr:nvSpPr>
            <xdr:spPr>
              <a:xfrm>
                <a:off x="0" y="-1"/>
                <a:ext cx="3200400" cy="2240695"/>
              </a:xfrm>
              <a:prstGeom prst="rect">
                <a:avLst/>
              </a:prstGeom>
              <a:solidFill>
                <a:srgbClr val="C2DAF0">
                  <a:alpha val="84706"/>
                </a:srgbClr>
              </a:solidFill>
              <a:ln w="28575">
                <a:solidFill>
                  <a:srgbClr val="0070C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nvGrpSpPr>
              <xdr:cNvPr id="1257" name="Group 1256">
                <a:extLst>
                  <a:ext uri="{FF2B5EF4-FFF2-40B4-BE49-F238E27FC236}">
                    <a16:creationId xmlns:a16="http://schemas.microsoft.com/office/drawing/2014/main" xmlns="" id="{E45F6C81-75A9-4025-81D5-04D4E77A5632}"/>
                  </a:ext>
                </a:extLst>
              </xdr:cNvPr>
              <xdr:cNvGrpSpPr/>
            </xdr:nvGrpSpPr>
            <xdr:grpSpPr>
              <a:xfrm>
                <a:off x="88900" y="99060"/>
                <a:ext cx="1112520" cy="1371600"/>
                <a:chOff x="-124460" y="0"/>
                <a:chExt cx="1112520" cy="1371600"/>
              </a:xfrm>
            </xdr:grpSpPr>
            <xdr:sp macro="" textlink="">
              <xdr:nvSpPr>
                <xdr:cNvPr id="1258" name="Rectangle 1257">
                  <a:extLst>
                    <a:ext uri="{FF2B5EF4-FFF2-40B4-BE49-F238E27FC236}">
                      <a16:creationId xmlns:a16="http://schemas.microsoft.com/office/drawing/2014/main" xmlns="" id="{F669167F-B296-4700-B7CB-F9870939C875}"/>
                    </a:ext>
                  </a:extLst>
                </xdr:cNvPr>
                <xdr:cNvSpPr/>
              </xdr:nvSpPr>
              <xdr:spPr>
                <a:xfrm>
                  <a:off x="-124460" y="0"/>
                  <a:ext cx="457200" cy="1371600"/>
                </a:xfrm>
                <a:prstGeom prst="rect">
                  <a:avLst/>
                </a:prstGeom>
                <a:gradFill>
                  <a:gsLst>
                    <a:gs pos="0">
                      <a:schemeClr val="accent4">
                        <a:lumMod val="20000"/>
                        <a:lumOff val="80000"/>
                      </a:schemeClr>
                    </a:gs>
                    <a:gs pos="69000">
                      <a:schemeClr val="accent4">
                        <a:lumMod val="20000"/>
                        <a:lumOff val="80000"/>
                      </a:schemeClr>
                    </a:gs>
                    <a:gs pos="70000">
                      <a:schemeClr val="accent6">
                        <a:lumMod val="40000"/>
                        <a:lumOff val="60000"/>
                      </a:schemeClr>
                    </a:gs>
                    <a:gs pos="100000">
                      <a:schemeClr val="accent6">
                        <a:lumMod val="60000"/>
                        <a:lumOff val="40000"/>
                      </a:schemeClr>
                    </a:gs>
                  </a:gsLst>
                  <a:lin ang="5400000" scaled="1"/>
                </a:gradFill>
                <a:ln>
                  <a:solidFill>
                    <a:srgbClr val="00B050"/>
                  </a:solidFill>
                </a:ln>
                <a:effectLst>
                  <a:glow rad="63500">
                    <a:schemeClr val="accent5">
                      <a:satMod val="175000"/>
                      <a:alpha val="40000"/>
                    </a:schemeClr>
                  </a:glow>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259" name="Rectangle 1258">
                  <a:extLst>
                    <a:ext uri="{FF2B5EF4-FFF2-40B4-BE49-F238E27FC236}">
                      <a16:creationId xmlns:a16="http://schemas.microsoft.com/office/drawing/2014/main" xmlns="" id="{0A88F80D-623C-4744-BDBB-96CA3018FE1F}"/>
                    </a:ext>
                  </a:extLst>
                </xdr:cNvPr>
                <xdr:cNvSpPr/>
              </xdr:nvSpPr>
              <xdr:spPr>
                <a:xfrm>
                  <a:off x="530860" y="0"/>
                  <a:ext cx="457200" cy="1371600"/>
                </a:xfrm>
                <a:prstGeom prst="rect">
                  <a:avLst/>
                </a:prstGeom>
                <a:gradFill>
                  <a:gsLst>
                    <a:gs pos="0">
                      <a:schemeClr val="accent4">
                        <a:lumMod val="20000"/>
                        <a:lumOff val="80000"/>
                      </a:schemeClr>
                    </a:gs>
                    <a:gs pos="79000">
                      <a:schemeClr val="accent4">
                        <a:lumMod val="20000"/>
                        <a:lumOff val="80000"/>
                      </a:schemeClr>
                    </a:gs>
                    <a:gs pos="80000">
                      <a:srgbClr val="F0CDFF"/>
                    </a:gs>
                    <a:gs pos="100000">
                      <a:srgbClr val="D7B9FF"/>
                    </a:gs>
                  </a:gsLst>
                  <a:lin ang="5400000" scaled="1"/>
                </a:gradFill>
                <a:ln>
                  <a:solidFill>
                    <a:srgbClr val="7030A0"/>
                  </a:solidFill>
                </a:ln>
                <a:effectLst>
                  <a:glow rad="63500">
                    <a:schemeClr val="accent5">
                      <a:satMod val="175000"/>
                      <a:alpha val="40000"/>
                    </a:schemeClr>
                  </a:glow>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1260" name="Straight Connector 1259">
                  <a:extLst>
                    <a:ext uri="{FF2B5EF4-FFF2-40B4-BE49-F238E27FC236}">
                      <a16:creationId xmlns:a16="http://schemas.microsoft.com/office/drawing/2014/main" xmlns="" id="{075AC03B-13EE-4EA6-AAB1-FEEDBD90AD7F}"/>
                    </a:ext>
                  </a:extLst>
                </xdr:cNvPr>
                <xdr:cNvCxnSpPr/>
              </xdr:nvCxnSpPr>
              <xdr:spPr>
                <a:xfrm flipH="1" flipV="1">
                  <a:off x="332740" y="968564"/>
                  <a:ext cx="198120" cy="129740"/>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52" name="TextBox 1251">
              <a:extLst>
                <a:ext uri="{FF2B5EF4-FFF2-40B4-BE49-F238E27FC236}">
                  <a16:creationId xmlns:a16="http://schemas.microsoft.com/office/drawing/2014/main" xmlns="" id="{5C34CEEB-F599-45BA-BF53-F41AD834276F}"/>
                </a:ext>
              </a:extLst>
            </xdr:cNvPr>
            <xdr:cNvSpPr txBox="1"/>
          </xdr:nvSpPr>
          <xdr:spPr>
            <a:xfrm>
              <a:off x="228600" y="48626516"/>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1253" name="TextBox 1252">
              <a:extLst>
                <a:ext uri="{FF2B5EF4-FFF2-40B4-BE49-F238E27FC236}">
                  <a16:creationId xmlns:a16="http://schemas.microsoft.com/office/drawing/2014/main" xmlns="" id="{6712C815-22D9-4089-8431-6CD21765133F}"/>
                </a:ext>
              </a:extLst>
            </xdr:cNvPr>
            <xdr:cNvSpPr txBox="1"/>
          </xdr:nvSpPr>
          <xdr:spPr>
            <a:xfrm>
              <a:off x="792480" y="48626516"/>
              <a:ext cx="411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sp macro="" textlink="">
          <xdr:nvSpPr>
            <xdr:cNvPr id="1254" name="TextBox 1253">
              <a:extLst>
                <a:ext uri="{FF2B5EF4-FFF2-40B4-BE49-F238E27FC236}">
                  <a16:creationId xmlns:a16="http://schemas.microsoft.com/office/drawing/2014/main" xmlns="" id="{2C377EB1-1A8D-4EF0-9A7B-00E4B2B15427}"/>
                </a:ext>
              </a:extLst>
            </xdr:cNvPr>
            <xdr:cNvSpPr txBox="1"/>
          </xdr:nvSpPr>
          <xdr:spPr>
            <a:xfrm>
              <a:off x="1333500" y="49096072"/>
              <a:ext cx="1417320"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00" b="0" i="0">
                  <a:latin typeface="Arial Narrow" panose="020B0606020202030204" pitchFamily="34" charset="0"/>
                </a:rPr>
                <a:t>Your</a:t>
              </a:r>
              <a:r>
                <a:rPr lang="en-US" sz="1000" baseline="0">
                  <a:latin typeface="Arial Narrow" panose="020B0606020202030204" pitchFamily="34" charset="0"/>
                </a:rPr>
                <a:t> relatively more </a:t>
              </a:r>
              <a:r>
                <a:rPr lang="en-US" sz="1000">
                  <a:latin typeface="Arial Narrow" panose="020B0606020202030204" pitchFamily="34" charset="0"/>
                </a:rPr>
                <a:t>resolved </a:t>
              </a:r>
              <a:r>
                <a:rPr lang="en-US" sz="1000" b="1" i="1">
                  <a:latin typeface="Arial Narrow" panose="020B0606020202030204" pitchFamily="34" charset="0"/>
                </a:rPr>
                <a:t>self-needs</a:t>
              </a:r>
              <a:r>
                <a:rPr lang="en-US" sz="1000">
                  <a:latin typeface="Arial Narrow" panose="020B0606020202030204" pitchFamily="34" charset="0"/>
                </a:rPr>
                <a:t> </a:t>
              </a:r>
              <a:r>
                <a:rPr lang="en-US" sz="1000" b="1">
                  <a:latin typeface="Arial Narrow" panose="020B0606020202030204" pitchFamily="34" charset="0"/>
                </a:rPr>
                <a:t>prioritize</a:t>
              </a:r>
              <a:r>
                <a:rPr lang="en-US" sz="1000">
                  <a:latin typeface="Arial Narrow" panose="020B0606020202030204" pitchFamily="34" charset="0"/>
                </a:rPr>
                <a:t> your defenses to remain painless.</a:t>
              </a:r>
            </a:p>
          </xdr:txBody>
        </xdr:sp>
        <xdr:sp macro="" textlink="">
          <xdr:nvSpPr>
            <xdr:cNvPr id="1255" name="TextBox 1254">
              <a:extLst>
                <a:ext uri="{FF2B5EF4-FFF2-40B4-BE49-F238E27FC236}">
                  <a16:creationId xmlns:a16="http://schemas.microsoft.com/office/drawing/2014/main" xmlns="" id="{0B95F461-9ED4-4919-BD94-B70E6DDCBCF1}"/>
                </a:ext>
              </a:extLst>
            </xdr:cNvPr>
            <xdr:cNvSpPr txBox="1"/>
          </xdr:nvSpPr>
          <xdr:spPr>
            <a:xfrm>
              <a:off x="1318260" y="48494710"/>
              <a:ext cx="1417320"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b="0" i="0">
                  <a:latin typeface="Arial Narrow" panose="020B0606020202030204" pitchFamily="34" charset="0"/>
                </a:rPr>
                <a:t>Your</a:t>
              </a:r>
              <a:r>
                <a:rPr lang="en-US" sz="1100" baseline="0">
                  <a:latin typeface="Arial Narrow" panose="020B0606020202030204" pitchFamily="34" charset="0"/>
                </a:rPr>
                <a:t> less</a:t>
              </a:r>
              <a:r>
                <a:rPr lang="en-US" sz="1100">
                  <a:latin typeface="Arial Narrow" panose="020B0606020202030204" pitchFamily="34" charset="0"/>
                </a:rPr>
                <a:t> resolved </a:t>
              </a:r>
              <a:r>
                <a:rPr lang="en-US" sz="1100" b="1" i="1" spc="-30" baseline="0">
                  <a:latin typeface="Arial Narrow" panose="020B0606020202030204" pitchFamily="34" charset="0"/>
                </a:rPr>
                <a:t>social-needs</a:t>
              </a:r>
              <a:r>
                <a:rPr lang="en-US" sz="1100" spc="-30" baseline="0">
                  <a:latin typeface="Arial Narrow" panose="020B0606020202030204" pitchFamily="34" charset="0"/>
                </a:rPr>
                <a:t> </a:t>
              </a:r>
              <a:r>
                <a:rPr lang="en-US" sz="1100" b="1" spc="-30" baseline="0">
                  <a:latin typeface="Arial Narrow" panose="020B0606020202030204" pitchFamily="34" charset="0"/>
                </a:rPr>
                <a:t>prioritize</a:t>
              </a:r>
              <a:r>
                <a:rPr lang="en-US" sz="1100" spc="-30" baseline="0">
                  <a:latin typeface="Arial Narrow" panose="020B0606020202030204" pitchFamily="34" charset="0"/>
                </a:rPr>
                <a:t> your beliefs and actions for their relief.</a:t>
              </a:r>
            </a:p>
          </xdr:txBody>
        </xdr:sp>
        <xdr:sp macro="" textlink="">
          <xdr:nvSpPr>
            <xdr:cNvPr id="1272" name="TextBox 1271">
              <a:extLst>
                <a:ext uri="{FF2B5EF4-FFF2-40B4-BE49-F238E27FC236}">
                  <a16:creationId xmlns:a16="http://schemas.microsoft.com/office/drawing/2014/main" xmlns="" id="{714F0ABA-7E25-4CF4-9565-972B7CC985D4}"/>
                </a:ext>
              </a:extLst>
            </xdr:cNvPr>
            <xdr:cNvSpPr txBox="1"/>
          </xdr:nvSpPr>
          <xdr:spPr>
            <a:xfrm>
              <a:off x="213360" y="49766784"/>
              <a:ext cx="2606040"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0" i="0">
                  <a:latin typeface="Arial" panose="020B0604020202020204" pitchFamily="34" charset="0"/>
                  <a:cs typeface="Arial" panose="020B0604020202020204" pitchFamily="34" charset="0"/>
                </a:rPr>
                <a:t>These priorities </a:t>
              </a:r>
              <a:r>
                <a:rPr lang="en-US" sz="1050" b="1" i="1">
                  <a:latin typeface="Arial" panose="020B0604020202020204" pitchFamily="34" charset="0"/>
                  <a:cs typeface="Arial" panose="020B0604020202020204" pitchFamily="34" charset="0"/>
                </a:rPr>
                <a:t>orient</a:t>
              </a:r>
              <a:r>
                <a:rPr lang="en-US" sz="1050" b="0" i="0">
                  <a:latin typeface="Arial" panose="020B0604020202020204" pitchFamily="34" charset="0"/>
                  <a:cs typeface="Arial" panose="020B0604020202020204" pitchFamily="34" charset="0"/>
                </a:rPr>
                <a:t> you toward </a:t>
              </a:r>
              <a:r>
                <a:rPr lang="en-US" sz="1050" b="1" i="0">
                  <a:latin typeface="Arial" panose="020B0604020202020204" pitchFamily="34" charset="0"/>
                  <a:cs typeface="Arial" panose="020B0604020202020204" pitchFamily="34" charset="0"/>
                </a:rPr>
                <a:t>wider</a:t>
              </a:r>
              <a:r>
                <a:rPr lang="en-US" sz="1050" b="0" i="0">
                  <a:latin typeface="Arial" panose="020B0604020202020204" pitchFamily="34" charset="0"/>
                  <a:cs typeface="Arial" panose="020B0604020202020204" pitchFamily="34" charset="0"/>
                </a:rPr>
                <a:t> relating to ease your psychosocial needs. </a:t>
              </a:r>
              <a:r>
                <a:rPr lang="en-US" sz="1050" b="1" i="0">
                  <a:solidFill>
                    <a:schemeClr val="accent5">
                      <a:lumMod val="50000"/>
                    </a:schemeClr>
                  </a:solidFill>
                  <a:effectLst>
                    <a:glow rad="63500">
                      <a:schemeClr val="accent5">
                        <a:lumMod val="20000"/>
                        <a:lumOff val="80000"/>
                      </a:schemeClr>
                    </a:glow>
                  </a:effectLst>
                  <a:latin typeface="Verdana" panose="020B0604030504040204" pitchFamily="34" charset="0"/>
                  <a:ea typeface="Verdana" panose="020B0604030504040204" pitchFamily="34" charset="0"/>
                  <a:cs typeface="Arial" panose="020B0604020202020204" pitchFamily="34" charset="0"/>
                </a:rPr>
                <a:t>Liberalism</a:t>
              </a:r>
              <a:r>
                <a:rPr lang="en-US" sz="1050" b="0" i="0" baseline="0">
                  <a:latin typeface="Arial" panose="020B0604020202020204" pitchFamily="34" charset="0"/>
                  <a:cs typeface="Arial" panose="020B0604020202020204" pitchFamily="34" charset="0"/>
                </a:rPr>
                <a:t> emerged to express it.</a:t>
              </a:r>
              <a:r>
                <a:rPr lang="en-US" sz="1050" b="0" i="0">
                  <a:latin typeface="Arial" panose="020B0604020202020204" pitchFamily="34" charset="0"/>
                  <a:cs typeface="Arial" panose="020B0604020202020204" pitchFamily="34" charset="0"/>
                </a:rPr>
                <a:t> </a:t>
              </a:r>
              <a:endParaRPr lang="en-US" sz="1050">
                <a:latin typeface="Arial" panose="020B0604020202020204" pitchFamily="34" charset="0"/>
                <a:cs typeface="Arial" panose="020B0604020202020204" pitchFamily="34" charset="0"/>
              </a:endParaRPr>
            </a:p>
          </xdr:txBody>
        </xdr:sp>
      </xdr:grpSp>
      <xdr:grpSp>
        <xdr:nvGrpSpPr>
          <xdr:cNvPr id="1261" name="Group 1260">
            <a:extLst>
              <a:ext uri="{FF2B5EF4-FFF2-40B4-BE49-F238E27FC236}">
                <a16:creationId xmlns:a16="http://schemas.microsoft.com/office/drawing/2014/main" xmlns="" id="{C2056BF6-8324-4BCF-BC5E-461EABB6E8A2}"/>
              </a:ext>
            </a:extLst>
          </xdr:cNvPr>
          <xdr:cNvGrpSpPr/>
        </xdr:nvGrpSpPr>
        <xdr:grpSpPr>
          <a:xfrm>
            <a:off x="3268980" y="70264029"/>
            <a:ext cx="2739390" cy="1828800"/>
            <a:chOff x="3299460" y="48415786"/>
            <a:chExt cx="2743200" cy="1977081"/>
          </a:xfrm>
        </xdr:grpSpPr>
        <xdr:grpSp>
          <xdr:nvGrpSpPr>
            <xdr:cNvPr id="1262" name="Group 1261">
              <a:extLst>
                <a:ext uri="{FF2B5EF4-FFF2-40B4-BE49-F238E27FC236}">
                  <a16:creationId xmlns:a16="http://schemas.microsoft.com/office/drawing/2014/main" xmlns="" id="{3BDEB6D2-821D-40E8-A205-C162923FD384}"/>
                </a:ext>
              </a:extLst>
            </xdr:cNvPr>
            <xdr:cNvGrpSpPr>
              <a:grpSpLocks noChangeAspect="1"/>
            </xdr:cNvGrpSpPr>
          </xdr:nvGrpSpPr>
          <xdr:grpSpPr>
            <a:xfrm>
              <a:off x="3299460" y="48415786"/>
              <a:ext cx="2743200" cy="1977081"/>
              <a:chOff x="0" y="-1"/>
              <a:chExt cx="3200400" cy="2240695"/>
            </a:xfrm>
          </xdr:grpSpPr>
          <xdr:sp macro="" textlink="">
            <xdr:nvSpPr>
              <xdr:cNvPr id="1267" name="Rectangle 1266">
                <a:extLst>
                  <a:ext uri="{FF2B5EF4-FFF2-40B4-BE49-F238E27FC236}">
                    <a16:creationId xmlns:a16="http://schemas.microsoft.com/office/drawing/2014/main" xmlns="" id="{AFB22C70-A5BB-42BE-9F46-2B6EC5C21477}"/>
                  </a:ext>
                </a:extLst>
              </xdr:cNvPr>
              <xdr:cNvSpPr/>
            </xdr:nvSpPr>
            <xdr:spPr>
              <a:xfrm>
                <a:off x="0" y="-1"/>
                <a:ext cx="3200400" cy="2240695"/>
              </a:xfrm>
              <a:prstGeom prst="rect">
                <a:avLst/>
              </a:prstGeom>
              <a:solidFill>
                <a:srgbClr val="FFC1C1">
                  <a:alpha val="80000"/>
                </a:srgbClr>
              </a:solidFill>
              <a:ln w="28575">
                <a:solidFill>
                  <a:srgbClr val="C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nvGrpSpPr>
              <xdr:cNvPr id="1268" name="Group 1267">
                <a:extLst>
                  <a:ext uri="{FF2B5EF4-FFF2-40B4-BE49-F238E27FC236}">
                    <a16:creationId xmlns:a16="http://schemas.microsoft.com/office/drawing/2014/main" xmlns="" id="{035B8F4F-A618-4560-BA39-A10B50B946F7}"/>
                  </a:ext>
                </a:extLst>
              </xdr:cNvPr>
              <xdr:cNvGrpSpPr/>
            </xdr:nvGrpSpPr>
            <xdr:grpSpPr>
              <a:xfrm>
                <a:off x="1993832" y="99060"/>
                <a:ext cx="1112521" cy="1371600"/>
                <a:chOff x="1780472" y="0"/>
                <a:chExt cx="1112521" cy="1371600"/>
              </a:xfrm>
            </xdr:grpSpPr>
            <xdr:sp macro="" textlink="">
              <xdr:nvSpPr>
                <xdr:cNvPr id="1269" name="Rectangle 1268">
                  <a:extLst>
                    <a:ext uri="{FF2B5EF4-FFF2-40B4-BE49-F238E27FC236}">
                      <a16:creationId xmlns:a16="http://schemas.microsoft.com/office/drawing/2014/main" xmlns="" id="{2BE9BBD7-C38B-4E7C-812E-B203A510B632}"/>
                    </a:ext>
                  </a:extLst>
                </xdr:cNvPr>
                <xdr:cNvSpPr/>
              </xdr:nvSpPr>
              <xdr:spPr>
                <a:xfrm>
                  <a:off x="1780472" y="0"/>
                  <a:ext cx="457201" cy="1371600"/>
                </a:xfrm>
                <a:prstGeom prst="rect">
                  <a:avLst/>
                </a:prstGeom>
                <a:gradFill>
                  <a:gsLst>
                    <a:gs pos="0">
                      <a:schemeClr val="accent4">
                        <a:lumMod val="20000"/>
                        <a:lumOff val="80000"/>
                      </a:schemeClr>
                    </a:gs>
                    <a:gs pos="79000">
                      <a:schemeClr val="accent4">
                        <a:lumMod val="20000"/>
                        <a:lumOff val="80000"/>
                      </a:schemeClr>
                    </a:gs>
                    <a:gs pos="80000">
                      <a:schemeClr val="accent6">
                        <a:lumMod val="40000"/>
                        <a:lumOff val="60000"/>
                      </a:schemeClr>
                    </a:gs>
                    <a:gs pos="100000">
                      <a:schemeClr val="accent6">
                        <a:lumMod val="60000"/>
                        <a:lumOff val="40000"/>
                      </a:schemeClr>
                    </a:gs>
                  </a:gsLst>
                  <a:lin ang="5400000" scaled="1"/>
                </a:gradFill>
                <a:ln>
                  <a:solidFill>
                    <a:srgbClr val="00B050"/>
                  </a:solidFill>
                </a:ln>
                <a:effectLst>
                  <a:glow rad="63500">
                    <a:srgbClr val="FF3C3C">
                      <a:alpha val="40000"/>
                    </a:srgbClr>
                  </a:glow>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270" name="Rectangle 1269">
                  <a:extLst>
                    <a:ext uri="{FF2B5EF4-FFF2-40B4-BE49-F238E27FC236}">
                      <a16:creationId xmlns:a16="http://schemas.microsoft.com/office/drawing/2014/main" xmlns="" id="{CDC7815C-BC02-4046-8C65-29D530497D2C}"/>
                    </a:ext>
                  </a:extLst>
                </xdr:cNvPr>
                <xdr:cNvSpPr/>
              </xdr:nvSpPr>
              <xdr:spPr>
                <a:xfrm>
                  <a:off x="2435793" y="0"/>
                  <a:ext cx="457200" cy="1371600"/>
                </a:xfrm>
                <a:prstGeom prst="rect">
                  <a:avLst/>
                </a:prstGeom>
                <a:gradFill>
                  <a:gsLst>
                    <a:gs pos="0">
                      <a:schemeClr val="accent4">
                        <a:lumMod val="20000"/>
                        <a:lumOff val="80000"/>
                      </a:schemeClr>
                    </a:gs>
                    <a:gs pos="69000">
                      <a:schemeClr val="accent4">
                        <a:lumMod val="20000"/>
                        <a:lumOff val="80000"/>
                      </a:schemeClr>
                    </a:gs>
                    <a:gs pos="70000">
                      <a:srgbClr val="F0CDFF"/>
                    </a:gs>
                    <a:gs pos="100000">
                      <a:srgbClr val="D7B9FF"/>
                    </a:gs>
                  </a:gsLst>
                  <a:lin ang="5400000" scaled="1"/>
                </a:gradFill>
                <a:ln>
                  <a:solidFill>
                    <a:srgbClr val="7030A0"/>
                  </a:solidFill>
                </a:ln>
                <a:effectLst>
                  <a:glow rad="63500">
                    <a:srgbClr val="FF3C3C">
                      <a:alpha val="40000"/>
                    </a:srgbClr>
                  </a:glow>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1271" name="Straight Connector 1270">
                  <a:extLst>
                    <a:ext uri="{FF2B5EF4-FFF2-40B4-BE49-F238E27FC236}">
                      <a16:creationId xmlns:a16="http://schemas.microsoft.com/office/drawing/2014/main" xmlns="" id="{74A6DBAA-0A5A-4EFF-B557-ABFC62295C40}"/>
                    </a:ext>
                  </a:extLst>
                </xdr:cNvPr>
                <xdr:cNvCxnSpPr/>
              </xdr:nvCxnSpPr>
              <xdr:spPr>
                <a:xfrm flipV="1">
                  <a:off x="2237673" y="967135"/>
                  <a:ext cx="198120" cy="129739"/>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63" name="TextBox 1262">
              <a:extLst>
                <a:ext uri="{FF2B5EF4-FFF2-40B4-BE49-F238E27FC236}">
                  <a16:creationId xmlns:a16="http://schemas.microsoft.com/office/drawing/2014/main" xmlns="" id="{7BC67C7F-A2F9-4221-AC00-2ABD33904841}"/>
                </a:ext>
              </a:extLst>
            </xdr:cNvPr>
            <xdr:cNvSpPr txBox="1"/>
          </xdr:nvSpPr>
          <xdr:spPr>
            <a:xfrm>
              <a:off x="5000840" y="48610040"/>
              <a:ext cx="411481"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self-needs</a:t>
              </a:r>
            </a:p>
          </xdr:txBody>
        </xdr:sp>
        <xdr:sp macro="" textlink="">
          <xdr:nvSpPr>
            <xdr:cNvPr id="1264" name="TextBox 1263">
              <a:extLst>
                <a:ext uri="{FF2B5EF4-FFF2-40B4-BE49-F238E27FC236}">
                  <a16:creationId xmlns:a16="http://schemas.microsoft.com/office/drawing/2014/main" xmlns="" id="{4DCC6628-902A-428F-8F2D-6EB9080D5578}"/>
                </a:ext>
              </a:extLst>
            </xdr:cNvPr>
            <xdr:cNvSpPr txBox="1"/>
          </xdr:nvSpPr>
          <xdr:spPr>
            <a:xfrm>
              <a:off x="5564719" y="48610040"/>
              <a:ext cx="411481"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00" b="1" i="1">
                  <a:latin typeface="Agency FB" panose="020B0503020202020204" pitchFamily="34" charset="0"/>
                </a:rPr>
                <a:t>your</a:t>
              </a:r>
              <a:r>
                <a:rPr lang="en-US" sz="800" baseline="0">
                  <a:latin typeface="Agency FB" panose="020B0503020202020204" pitchFamily="34" charset="0"/>
                </a:rPr>
                <a:t> level </a:t>
              </a:r>
            </a:p>
            <a:p>
              <a:pPr algn="ctr"/>
              <a:r>
                <a:rPr lang="en-US" sz="800" baseline="0">
                  <a:latin typeface="Agency FB" panose="020B0503020202020204" pitchFamily="34" charset="0"/>
                </a:rPr>
                <a:t>of</a:t>
              </a:r>
              <a:r>
                <a:rPr lang="en-US" sz="800">
                  <a:latin typeface="Agency FB" panose="020B0503020202020204" pitchFamily="34" charset="0"/>
                </a:rPr>
                <a:t> resolved </a:t>
              </a:r>
              <a:r>
                <a:rPr lang="en-US" sz="800" spc="-30" baseline="0">
                  <a:latin typeface="Agency FB" panose="020B0503020202020204" pitchFamily="34" charset="0"/>
                </a:rPr>
                <a:t>social-needs</a:t>
              </a:r>
            </a:p>
          </xdr:txBody>
        </xdr:sp>
        <xdr:sp macro="" textlink="">
          <xdr:nvSpPr>
            <xdr:cNvPr id="1265" name="TextBox 1264">
              <a:extLst>
                <a:ext uri="{FF2B5EF4-FFF2-40B4-BE49-F238E27FC236}">
                  <a16:creationId xmlns:a16="http://schemas.microsoft.com/office/drawing/2014/main" xmlns="" id="{5CBF58BD-4EB0-4679-8BBF-896B9AA79B3C}"/>
                </a:ext>
              </a:extLst>
            </xdr:cNvPr>
            <xdr:cNvSpPr txBox="1"/>
          </xdr:nvSpPr>
          <xdr:spPr>
            <a:xfrm>
              <a:off x="3505242" y="48511186"/>
              <a:ext cx="1419291"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0" i="0">
                  <a:latin typeface="Arial Narrow" panose="020B0606020202030204" pitchFamily="34" charset="0"/>
                </a:rPr>
                <a:t>Your</a:t>
              </a:r>
              <a:r>
                <a:rPr lang="en-US" sz="1050" baseline="0">
                  <a:latin typeface="Arial Narrow" panose="020B0606020202030204" pitchFamily="34" charset="0"/>
                </a:rPr>
                <a:t> less</a:t>
              </a:r>
              <a:r>
                <a:rPr lang="en-US" sz="1050">
                  <a:latin typeface="Arial Narrow" panose="020B0606020202030204" pitchFamily="34" charset="0"/>
                </a:rPr>
                <a:t> resolved </a:t>
              </a:r>
              <a:r>
                <a:rPr lang="en-US" sz="1050" b="1" i="1">
                  <a:latin typeface="Arial Narrow" panose="020B0606020202030204" pitchFamily="34" charset="0"/>
                </a:rPr>
                <a:t>self-needs</a:t>
              </a:r>
              <a:r>
                <a:rPr lang="en-US" sz="1050">
                  <a:latin typeface="Arial Narrow" panose="020B0606020202030204" pitchFamily="34" charset="0"/>
                </a:rPr>
                <a:t> </a:t>
              </a:r>
              <a:r>
                <a:rPr lang="en-US" sz="1050" b="1">
                  <a:latin typeface="Arial Narrow" panose="020B0606020202030204" pitchFamily="34" charset="0"/>
                </a:rPr>
                <a:t>priortize</a:t>
              </a:r>
              <a:r>
                <a:rPr lang="en-US" sz="1050" baseline="0">
                  <a:latin typeface="Arial Narrow" panose="020B0606020202030204" pitchFamily="34" charset="0"/>
                </a:rPr>
                <a:t> your beliefs and actions for their relief.</a:t>
              </a:r>
              <a:endParaRPr lang="en-US" sz="1050">
                <a:latin typeface="Arial Narrow" panose="020B0606020202030204" pitchFamily="34" charset="0"/>
              </a:endParaRPr>
            </a:p>
          </xdr:txBody>
        </xdr:sp>
        <xdr:sp macro="" textlink="">
          <xdr:nvSpPr>
            <xdr:cNvPr id="1266" name="TextBox 1265">
              <a:extLst>
                <a:ext uri="{FF2B5EF4-FFF2-40B4-BE49-F238E27FC236}">
                  <a16:creationId xmlns:a16="http://schemas.microsoft.com/office/drawing/2014/main" xmlns="" id="{88DA5A25-5D1F-4C56-9440-D058C351308E}"/>
                </a:ext>
              </a:extLst>
            </xdr:cNvPr>
            <xdr:cNvSpPr txBox="1"/>
          </xdr:nvSpPr>
          <xdr:spPr>
            <a:xfrm>
              <a:off x="3496826" y="49104310"/>
              <a:ext cx="1419291"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00" b="0" i="0">
                  <a:latin typeface="Arial Narrow" panose="020B0606020202030204" pitchFamily="34" charset="0"/>
                </a:rPr>
                <a:t>Your</a:t>
              </a:r>
              <a:r>
                <a:rPr lang="en-US" sz="1000" baseline="0">
                  <a:latin typeface="Arial Narrow" panose="020B0606020202030204" pitchFamily="34" charset="0"/>
                </a:rPr>
                <a:t> relatively more </a:t>
              </a:r>
              <a:r>
                <a:rPr lang="en-US" sz="1000">
                  <a:latin typeface="Arial Narrow" panose="020B0606020202030204" pitchFamily="34" charset="0"/>
                </a:rPr>
                <a:t>resolved </a:t>
              </a:r>
              <a:r>
                <a:rPr lang="en-US" sz="1000" b="1" i="1" spc="-30" baseline="0">
                  <a:latin typeface="Arial Narrow" panose="020B0606020202030204" pitchFamily="34" charset="0"/>
                </a:rPr>
                <a:t>social-needs</a:t>
              </a:r>
              <a:r>
                <a:rPr lang="en-US" sz="1000" spc="-30" baseline="0">
                  <a:latin typeface="Arial Narrow" panose="020B0606020202030204" pitchFamily="34" charset="0"/>
                </a:rPr>
                <a:t> </a:t>
              </a:r>
              <a:r>
                <a:rPr lang="en-US" sz="1000" b="1" spc="-30" baseline="0">
                  <a:latin typeface="Arial Narrow" panose="020B0606020202030204" pitchFamily="34" charset="0"/>
                </a:rPr>
                <a:t>prioritize</a:t>
              </a:r>
              <a:r>
                <a:rPr lang="en-US" sz="1000" spc="-30" baseline="0">
                  <a:latin typeface="Arial Narrow" panose="020B0606020202030204" pitchFamily="34" charset="0"/>
                </a:rPr>
                <a:t> your defenses to remain painless.</a:t>
              </a:r>
            </a:p>
          </xdr:txBody>
        </xdr:sp>
        <xdr:sp macro="" textlink="">
          <xdr:nvSpPr>
            <xdr:cNvPr id="1273" name="TextBox 1272">
              <a:extLst>
                <a:ext uri="{FF2B5EF4-FFF2-40B4-BE49-F238E27FC236}">
                  <a16:creationId xmlns:a16="http://schemas.microsoft.com/office/drawing/2014/main" xmlns="" id="{9DA86D1F-A933-47DC-8774-B13C6EE9E039}"/>
                </a:ext>
              </a:extLst>
            </xdr:cNvPr>
            <xdr:cNvSpPr txBox="1"/>
          </xdr:nvSpPr>
          <xdr:spPr>
            <a:xfrm>
              <a:off x="3367106" y="49755101"/>
              <a:ext cx="2609665" cy="593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b="0" i="0">
                  <a:solidFill>
                    <a:schemeClr val="dk1"/>
                  </a:solidFill>
                  <a:effectLst/>
                  <a:latin typeface="Arial" panose="020B0604020202020204" pitchFamily="34" charset="0"/>
                  <a:ea typeface="+mn-ea"/>
                  <a:cs typeface="Arial" panose="020B0604020202020204" pitchFamily="34" charset="0"/>
                </a:rPr>
                <a:t>These priorities </a:t>
              </a:r>
              <a:r>
                <a:rPr lang="en-US" sz="1100" b="1" i="1">
                  <a:solidFill>
                    <a:schemeClr val="dk1"/>
                  </a:solidFill>
                  <a:effectLst/>
                  <a:latin typeface="Arial" panose="020B0604020202020204" pitchFamily="34" charset="0"/>
                  <a:ea typeface="+mn-ea"/>
                  <a:cs typeface="Arial" panose="020B0604020202020204" pitchFamily="34" charset="0"/>
                </a:rPr>
                <a:t>orient</a:t>
              </a:r>
              <a:r>
                <a:rPr lang="en-US" sz="1100" b="0" i="0">
                  <a:solidFill>
                    <a:schemeClr val="dk1"/>
                  </a:solidFill>
                  <a:effectLst/>
                  <a:latin typeface="Arial" panose="020B0604020202020204" pitchFamily="34" charset="0"/>
                  <a:ea typeface="+mn-ea"/>
                  <a:cs typeface="Arial" panose="020B0604020202020204" pitchFamily="34" charset="0"/>
                </a:rPr>
                <a:t> you toward </a:t>
              </a:r>
              <a:r>
                <a:rPr lang="en-US" sz="1100" b="1" i="0">
                  <a:solidFill>
                    <a:schemeClr val="dk1"/>
                  </a:solidFill>
                  <a:effectLst/>
                  <a:latin typeface="Arial" panose="020B0604020202020204" pitchFamily="34" charset="0"/>
                  <a:ea typeface="+mn-ea"/>
                  <a:cs typeface="Arial" panose="020B0604020202020204" pitchFamily="34" charset="0"/>
                </a:rPr>
                <a:t>deeper</a:t>
              </a:r>
              <a:r>
                <a:rPr lang="en-US" sz="1100" b="0" i="0">
                  <a:solidFill>
                    <a:schemeClr val="dk1"/>
                  </a:solidFill>
                  <a:effectLst/>
                  <a:latin typeface="Arial" panose="020B0604020202020204" pitchFamily="34" charset="0"/>
                  <a:ea typeface="+mn-ea"/>
                  <a:cs typeface="Arial" panose="020B0604020202020204" pitchFamily="34" charset="0"/>
                </a:rPr>
                <a:t> relating to ease your psychosocial needs. </a:t>
              </a:r>
              <a:r>
                <a:rPr lang="en-US" sz="1100" b="1" i="0">
                  <a:solidFill>
                    <a:srgbClr val="7D0000"/>
                  </a:solidFill>
                  <a:effectLst>
                    <a:glow rad="63500">
                      <a:srgbClr val="FFCCCC"/>
                    </a:glow>
                  </a:effectLst>
                  <a:latin typeface="Verdana" panose="020B0604030504040204" pitchFamily="34" charset="0"/>
                  <a:ea typeface="Verdana" panose="020B0604030504040204" pitchFamily="34" charset="0"/>
                  <a:cs typeface="Arial" panose="020B0604020202020204" pitchFamily="34" charset="0"/>
                </a:rPr>
                <a:t>Conservatism</a:t>
              </a:r>
              <a:r>
                <a:rPr lang="en-US" sz="1100" b="0" i="0" baseline="0">
                  <a:solidFill>
                    <a:schemeClr val="dk1"/>
                  </a:solidFill>
                  <a:effectLst/>
                  <a:latin typeface="Arial" panose="020B0604020202020204" pitchFamily="34" charset="0"/>
                  <a:ea typeface="+mn-ea"/>
                  <a:cs typeface="Arial" panose="020B0604020202020204" pitchFamily="34" charset="0"/>
                </a:rPr>
                <a:t> best expresses it.</a:t>
              </a:r>
              <a:r>
                <a:rPr lang="en-US" sz="1100" b="0" i="0">
                  <a:solidFill>
                    <a:schemeClr val="dk1"/>
                  </a:solidFill>
                  <a:effectLst/>
                  <a:latin typeface="Arial" panose="020B0604020202020204" pitchFamily="34" charset="0"/>
                  <a:ea typeface="+mn-ea"/>
                  <a:cs typeface="Arial" panose="020B0604020202020204" pitchFamily="34" charset="0"/>
                </a:rPr>
                <a:t> </a:t>
              </a:r>
              <a:endParaRPr lang="en-US" sz="1050">
                <a:effectLst/>
                <a:latin typeface="Arial" panose="020B0604020202020204" pitchFamily="34" charset="0"/>
                <a:cs typeface="Arial" panose="020B0604020202020204" pitchFamily="34" charset="0"/>
              </a:endParaRPr>
            </a:p>
          </xdr:txBody>
        </xdr:sp>
      </xdr:grpSp>
    </xdr:grpSp>
    <xdr:clientData/>
  </xdr:twoCellAnchor>
  <xdr:twoCellAnchor>
    <xdr:from>
      <xdr:col>0</xdr:col>
      <xdr:colOff>0</xdr:colOff>
      <xdr:row>554</xdr:row>
      <xdr:rowOff>53340</xdr:rowOff>
    </xdr:from>
    <xdr:to>
      <xdr:col>13</xdr:col>
      <xdr:colOff>99058</xdr:colOff>
      <xdr:row>599</xdr:row>
      <xdr:rowOff>134620</xdr:rowOff>
    </xdr:to>
    <xdr:grpSp>
      <xdr:nvGrpSpPr>
        <xdr:cNvPr id="1155" name="Group 1154">
          <a:extLst>
            <a:ext uri="{FF2B5EF4-FFF2-40B4-BE49-F238E27FC236}">
              <a16:creationId xmlns:a16="http://schemas.microsoft.com/office/drawing/2014/main" xmlns="" id="{00000000-0008-0000-0000-000083040000}"/>
            </a:ext>
          </a:extLst>
        </xdr:cNvPr>
        <xdr:cNvGrpSpPr/>
      </xdr:nvGrpSpPr>
      <xdr:grpSpPr>
        <a:xfrm>
          <a:off x="0" y="108238290"/>
          <a:ext cx="6042658" cy="7891780"/>
          <a:chOff x="15455900" y="60706000"/>
          <a:chExt cx="6375398" cy="7823200"/>
        </a:xfrm>
      </xdr:grpSpPr>
      <xdr:sp macro="" textlink="">
        <xdr:nvSpPr>
          <xdr:cNvPr id="1156" name="Rectangle 1155">
            <a:extLst>
              <a:ext uri="{FF2B5EF4-FFF2-40B4-BE49-F238E27FC236}">
                <a16:creationId xmlns:a16="http://schemas.microsoft.com/office/drawing/2014/main" xmlns="" id="{00000000-0008-0000-0000-000084040000}"/>
              </a:ext>
            </a:extLst>
          </xdr:cNvPr>
          <xdr:cNvSpPr/>
        </xdr:nvSpPr>
        <xdr:spPr>
          <a:xfrm>
            <a:off x="20421599" y="60706000"/>
            <a:ext cx="1409699" cy="7818120"/>
          </a:xfrm>
          <a:prstGeom prst="rect">
            <a:avLst/>
          </a:pr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57" name="Rectangle 1156">
            <a:extLst>
              <a:ext uri="{FF2B5EF4-FFF2-40B4-BE49-F238E27FC236}">
                <a16:creationId xmlns:a16="http://schemas.microsoft.com/office/drawing/2014/main" xmlns="" id="{00000000-0008-0000-0000-000085040000}"/>
              </a:ext>
            </a:extLst>
          </xdr:cNvPr>
          <xdr:cNvSpPr/>
        </xdr:nvSpPr>
        <xdr:spPr>
          <a:xfrm>
            <a:off x="15455900" y="60706000"/>
            <a:ext cx="1409700" cy="781812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nvGrpSpPr>
          <xdr:cNvPr id="1158" name="Group 1157">
            <a:extLst>
              <a:ext uri="{FF2B5EF4-FFF2-40B4-BE49-F238E27FC236}">
                <a16:creationId xmlns:a16="http://schemas.microsoft.com/office/drawing/2014/main" xmlns="" id="{00000000-0008-0000-0000-000086040000}"/>
              </a:ext>
            </a:extLst>
          </xdr:cNvPr>
          <xdr:cNvGrpSpPr/>
        </xdr:nvGrpSpPr>
        <xdr:grpSpPr>
          <a:xfrm>
            <a:off x="16306800" y="60706000"/>
            <a:ext cx="2296879" cy="7823200"/>
            <a:chOff x="3796580" y="60718700"/>
            <a:chExt cx="2296879" cy="7823200"/>
          </a:xfrm>
        </xdr:grpSpPr>
        <xdr:sp macro="" textlink="">
          <xdr:nvSpPr>
            <xdr:cNvPr id="1165" name="Freeform: Shape 1164">
              <a:extLst>
                <a:ext uri="{FF2B5EF4-FFF2-40B4-BE49-F238E27FC236}">
                  <a16:creationId xmlns:a16="http://schemas.microsoft.com/office/drawing/2014/main" xmlns="" id="{00000000-0008-0000-0000-00008D040000}"/>
                </a:ext>
              </a:extLst>
            </xdr:cNvPr>
            <xdr:cNvSpPr/>
          </xdr:nvSpPr>
          <xdr:spPr>
            <a:xfrm>
              <a:off x="42690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6" name="Freeform: Shape 1165">
              <a:extLst>
                <a:ext uri="{FF2B5EF4-FFF2-40B4-BE49-F238E27FC236}">
                  <a16:creationId xmlns:a16="http://schemas.microsoft.com/office/drawing/2014/main" xmlns="" id="{00000000-0008-0000-0000-00008E040000}"/>
                </a:ext>
              </a:extLst>
            </xdr:cNvPr>
            <xdr:cNvSpPr/>
          </xdr:nvSpPr>
          <xdr:spPr>
            <a:xfrm>
              <a:off x="416742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7" name="Freeform: Shape 1166">
              <a:extLst>
                <a:ext uri="{FF2B5EF4-FFF2-40B4-BE49-F238E27FC236}">
                  <a16:creationId xmlns:a16="http://schemas.microsoft.com/office/drawing/2014/main" xmlns="" id="{00000000-0008-0000-0000-00008F040000}"/>
                </a:ext>
              </a:extLst>
            </xdr:cNvPr>
            <xdr:cNvSpPr/>
          </xdr:nvSpPr>
          <xdr:spPr>
            <a:xfrm>
              <a:off x="404296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8" name="Freeform: Shape 1167">
              <a:extLst>
                <a:ext uri="{FF2B5EF4-FFF2-40B4-BE49-F238E27FC236}">
                  <a16:creationId xmlns:a16="http://schemas.microsoft.com/office/drawing/2014/main" xmlns="" id="{00000000-0008-0000-0000-000090040000}"/>
                </a:ext>
              </a:extLst>
            </xdr:cNvPr>
            <xdr:cNvSpPr/>
          </xdr:nvSpPr>
          <xdr:spPr>
            <a:xfrm>
              <a:off x="392104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9" name="Freeform: Shape 1168">
              <a:extLst>
                <a:ext uri="{FF2B5EF4-FFF2-40B4-BE49-F238E27FC236}">
                  <a16:creationId xmlns:a16="http://schemas.microsoft.com/office/drawing/2014/main" xmlns="" id="{00000000-0008-0000-0000-000091040000}"/>
                </a:ext>
              </a:extLst>
            </xdr:cNvPr>
            <xdr:cNvSpPr/>
          </xdr:nvSpPr>
          <xdr:spPr>
            <a:xfrm>
              <a:off x="3796580" y="60718700"/>
              <a:ext cx="182443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159" name="Group 1158">
            <a:extLst>
              <a:ext uri="{FF2B5EF4-FFF2-40B4-BE49-F238E27FC236}">
                <a16:creationId xmlns:a16="http://schemas.microsoft.com/office/drawing/2014/main" xmlns="" id="{00000000-0008-0000-0000-000087040000}"/>
              </a:ext>
            </a:extLst>
          </xdr:cNvPr>
          <xdr:cNvGrpSpPr/>
        </xdr:nvGrpSpPr>
        <xdr:grpSpPr>
          <a:xfrm>
            <a:off x="18742660" y="60706000"/>
            <a:ext cx="2256239" cy="7823200"/>
            <a:chOff x="7845340" y="60718700"/>
            <a:chExt cx="2256239" cy="7823200"/>
          </a:xfrm>
        </xdr:grpSpPr>
        <xdr:sp macro="" textlink="">
          <xdr:nvSpPr>
            <xdr:cNvPr id="1160" name="Freeform: Shape 1159">
              <a:extLst>
                <a:ext uri="{FF2B5EF4-FFF2-40B4-BE49-F238E27FC236}">
                  <a16:creationId xmlns:a16="http://schemas.microsoft.com/office/drawing/2014/main" xmlns="" id="{00000000-0008-0000-0000-000088040000}"/>
                </a:ext>
              </a:extLst>
            </xdr:cNvPr>
            <xdr:cNvSpPr/>
          </xdr:nvSpPr>
          <xdr:spPr>
            <a:xfrm flipH="1">
              <a:off x="784534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1" name="Freeform: Shape 1160">
              <a:extLst>
                <a:ext uri="{FF2B5EF4-FFF2-40B4-BE49-F238E27FC236}">
                  <a16:creationId xmlns:a16="http://schemas.microsoft.com/office/drawing/2014/main" xmlns="" id="{00000000-0008-0000-0000-000089040000}"/>
                </a:ext>
              </a:extLst>
            </xdr:cNvPr>
            <xdr:cNvSpPr/>
          </xdr:nvSpPr>
          <xdr:spPr>
            <a:xfrm flipH="1">
              <a:off x="7944400" y="60718700"/>
              <a:ext cx="182697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7D7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2" name="Freeform: Shape 1161">
              <a:extLst>
                <a:ext uri="{FF2B5EF4-FFF2-40B4-BE49-F238E27FC236}">
                  <a16:creationId xmlns:a16="http://schemas.microsoft.com/office/drawing/2014/main" xmlns="" id="{00000000-0008-0000-0000-00008A040000}"/>
                </a:ext>
              </a:extLst>
            </xdr:cNvPr>
            <xdr:cNvSpPr/>
          </xdr:nvSpPr>
          <xdr:spPr>
            <a:xfrm flipH="1">
              <a:off x="804600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FF3C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3" name="Freeform: Shape 1162">
              <a:extLst>
                <a:ext uri="{FF2B5EF4-FFF2-40B4-BE49-F238E27FC236}">
                  <a16:creationId xmlns:a16="http://schemas.microsoft.com/office/drawing/2014/main" xmlns="" id="{00000000-0008-0000-0000-00008B040000}"/>
                </a:ext>
              </a:extLst>
            </xdr:cNvPr>
            <xdr:cNvSpPr/>
          </xdr:nvSpPr>
          <xdr:spPr>
            <a:xfrm flipH="1">
              <a:off x="815268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C8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164" name="Freeform: Shape 1163">
              <a:extLst>
                <a:ext uri="{FF2B5EF4-FFF2-40B4-BE49-F238E27FC236}">
                  <a16:creationId xmlns:a16="http://schemas.microsoft.com/office/drawing/2014/main" xmlns="" id="{00000000-0008-0000-0000-00008C040000}"/>
                </a:ext>
              </a:extLst>
            </xdr:cNvPr>
            <xdr:cNvSpPr/>
          </xdr:nvSpPr>
          <xdr:spPr>
            <a:xfrm flipH="1">
              <a:off x="8272060" y="60718700"/>
              <a:ext cx="1829519" cy="7823200"/>
            </a:xfrm>
            <a:custGeom>
              <a:avLst/>
              <a:gdLst>
                <a:gd name="connsiteX0" fmla="*/ 0 w 1828800"/>
                <a:gd name="connsiteY0" fmla="*/ 7823200 h 7823200"/>
                <a:gd name="connsiteX1" fmla="*/ 12700 w 1828800"/>
                <a:gd name="connsiteY1" fmla="*/ 0 h 7823200"/>
                <a:gd name="connsiteX2" fmla="*/ 228600 w 1828800"/>
                <a:gd name="connsiteY2" fmla="*/ 0 h 7823200"/>
                <a:gd name="connsiteX3" fmla="*/ 482600 w 1828800"/>
                <a:gd name="connsiteY3" fmla="*/ 25400 h 7823200"/>
                <a:gd name="connsiteX4" fmla="*/ 685800 w 1828800"/>
                <a:gd name="connsiteY4" fmla="*/ 114300 h 7823200"/>
                <a:gd name="connsiteX5" fmla="*/ 863600 w 1828800"/>
                <a:gd name="connsiteY5" fmla="*/ 241300 h 7823200"/>
                <a:gd name="connsiteX6" fmla="*/ 1041400 w 1828800"/>
                <a:gd name="connsiteY6" fmla="*/ 393700 h 7823200"/>
                <a:gd name="connsiteX7" fmla="*/ 1206500 w 1828800"/>
                <a:gd name="connsiteY7" fmla="*/ 673100 h 7823200"/>
                <a:gd name="connsiteX8" fmla="*/ 1295400 w 1828800"/>
                <a:gd name="connsiteY8" fmla="*/ 889000 h 7823200"/>
                <a:gd name="connsiteX9" fmla="*/ 1460500 w 1828800"/>
                <a:gd name="connsiteY9" fmla="*/ 1473200 h 7823200"/>
                <a:gd name="connsiteX10" fmla="*/ 1524000 w 1828800"/>
                <a:gd name="connsiteY10" fmla="*/ 1905000 h 7823200"/>
                <a:gd name="connsiteX11" fmla="*/ 1562100 w 1828800"/>
                <a:gd name="connsiteY11" fmla="*/ 2273300 h 7823200"/>
                <a:gd name="connsiteX12" fmla="*/ 1587500 w 1828800"/>
                <a:gd name="connsiteY12" fmla="*/ 2654300 h 7823200"/>
                <a:gd name="connsiteX13" fmla="*/ 1549400 w 1828800"/>
                <a:gd name="connsiteY13" fmla="*/ 2768600 h 7823200"/>
                <a:gd name="connsiteX14" fmla="*/ 1498600 w 1828800"/>
                <a:gd name="connsiteY14" fmla="*/ 2882900 h 7823200"/>
                <a:gd name="connsiteX15" fmla="*/ 1511300 w 1828800"/>
                <a:gd name="connsiteY15" fmla="*/ 3175000 h 7823200"/>
                <a:gd name="connsiteX16" fmla="*/ 1778000 w 1828800"/>
                <a:gd name="connsiteY16" fmla="*/ 3886200 h 7823200"/>
                <a:gd name="connsiteX17" fmla="*/ 1816100 w 1828800"/>
                <a:gd name="connsiteY17" fmla="*/ 4000500 h 7823200"/>
                <a:gd name="connsiteX18" fmla="*/ 1828800 w 1828800"/>
                <a:gd name="connsiteY18" fmla="*/ 4102100 h 7823200"/>
                <a:gd name="connsiteX19" fmla="*/ 1765300 w 1828800"/>
                <a:gd name="connsiteY19" fmla="*/ 4241800 h 7823200"/>
                <a:gd name="connsiteX20" fmla="*/ 1651000 w 1828800"/>
                <a:gd name="connsiteY20" fmla="*/ 4356100 h 7823200"/>
                <a:gd name="connsiteX21" fmla="*/ 1600200 w 1828800"/>
                <a:gd name="connsiteY21" fmla="*/ 4521200 h 7823200"/>
                <a:gd name="connsiteX22" fmla="*/ 1612900 w 1828800"/>
                <a:gd name="connsiteY22" fmla="*/ 4724400 h 7823200"/>
                <a:gd name="connsiteX23" fmla="*/ 1612900 w 1828800"/>
                <a:gd name="connsiteY23" fmla="*/ 4876800 h 7823200"/>
                <a:gd name="connsiteX24" fmla="*/ 1587500 w 1828800"/>
                <a:gd name="connsiteY24" fmla="*/ 4889500 h 7823200"/>
                <a:gd name="connsiteX25" fmla="*/ 1524000 w 1828800"/>
                <a:gd name="connsiteY25" fmla="*/ 4914900 h 7823200"/>
                <a:gd name="connsiteX26" fmla="*/ 1435100 w 1828800"/>
                <a:gd name="connsiteY26" fmla="*/ 4927600 h 7823200"/>
                <a:gd name="connsiteX27" fmla="*/ 1536700 w 1828800"/>
                <a:gd name="connsiteY27" fmla="*/ 4965700 h 7823200"/>
                <a:gd name="connsiteX28" fmla="*/ 1600200 w 1828800"/>
                <a:gd name="connsiteY28" fmla="*/ 5041900 h 7823200"/>
                <a:gd name="connsiteX29" fmla="*/ 1625600 w 1828800"/>
                <a:gd name="connsiteY29" fmla="*/ 5118100 h 7823200"/>
                <a:gd name="connsiteX30" fmla="*/ 1587500 w 1828800"/>
                <a:gd name="connsiteY30" fmla="*/ 5194300 h 7823200"/>
                <a:gd name="connsiteX31" fmla="*/ 1511300 w 1828800"/>
                <a:gd name="connsiteY31" fmla="*/ 5283200 h 7823200"/>
                <a:gd name="connsiteX32" fmla="*/ 1485900 w 1828800"/>
                <a:gd name="connsiteY32" fmla="*/ 5384800 h 7823200"/>
                <a:gd name="connsiteX33" fmla="*/ 1485900 w 1828800"/>
                <a:gd name="connsiteY33" fmla="*/ 5473700 h 7823200"/>
                <a:gd name="connsiteX34" fmla="*/ 1498600 w 1828800"/>
                <a:gd name="connsiteY34" fmla="*/ 5638800 h 7823200"/>
                <a:gd name="connsiteX35" fmla="*/ 1511300 w 1828800"/>
                <a:gd name="connsiteY35" fmla="*/ 5867400 h 7823200"/>
                <a:gd name="connsiteX36" fmla="*/ 1485900 w 1828800"/>
                <a:gd name="connsiteY36" fmla="*/ 6032500 h 7823200"/>
                <a:gd name="connsiteX37" fmla="*/ 1409700 w 1828800"/>
                <a:gd name="connsiteY37" fmla="*/ 6159500 h 7823200"/>
                <a:gd name="connsiteX38" fmla="*/ 1257300 w 1828800"/>
                <a:gd name="connsiteY38" fmla="*/ 6184900 h 7823200"/>
                <a:gd name="connsiteX39" fmla="*/ 1104900 w 1828800"/>
                <a:gd name="connsiteY39" fmla="*/ 6184900 h 7823200"/>
                <a:gd name="connsiteX40" fmla="*/ 927100 w 1828800"/>
                <a:gd name="connsiteY40" fmla="*/ 6146800 h 7823200"/>
                <a:gd name="connsiteX41" fmla="*/ 787400 w 1828800"/>
                <a:gd name="connsiteY41" fmla="*/ 6159500 h 7823200"/>
                <a:gd name="connsiteX42" fmla="*/ 736600 w 1828800"/>
                <a:gd name="connsiteY42" fmla="*/ 6172200 h 7823200"/>
                <a:gd name="connsiteX43" fmla="*/ 673100 w 1828800"/>
                <a:gd name="connsiteY43" fmla="*/ 6223000 h 7823200"/>
                <a:gd name="connsiteX44" fmla="*/ 584200 w 1828800"/>
                <a:gd name="connsiteY44" fmla="*/ 6591300 h 7823200"/>
                <a:gd name="connsiteX45" fmla="*/ 393700 w 1828800"/>
                <a:gd name="connsiteY45" fmla="*/ 7810500 h 7823200"/>
                <a:gd name="connsiteX46" fmla="*/ 0 w 1828800"/>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767013 w 1830513"/>
                <a:gd name="connsiteY19" fmla="*/ 4241800 h 7823200"/>
                <a:gd name="connsiteX20" fmla="*/ 1652713 w 1830513"/>
                <a:gd name="connsiteY20" fmla="*/ 4356100 h 7823200"/>
                <a:gd name="connsiteX21" fmla="*/ 1601913 w 1830513"/>
                <a:gd name="connsiteY21" fmla="*/ 4521200 h 7823200"/>
                <a:gd name="connsiteX22" fmla="*/ 1614613 w 1830513"/>
                <a:gd name="connsiteY22" fmla="*/ 4724400 h 7823200"/>
                <a:gd name="connsiteX23" fmla="*/ 1614613 w 1830513"/>
                <a:gd name="connsiteY23" fmla="*/ 4876800 h 7823200"/>
                <a:gd name="connsiteX24" fmla="*/ 1589213 w 1830513"/>
                <a:gd name="connsiteY24" fmla="*/ 4889500 h 7823200"/>
                <a:gd name="connsiteX25" fmla="*/ 1525713 w 1830513"/>
                <a:gd name="connsiteY25" fmla="*/ 4914900 h 7823200"/>
                <a:gd name="connsiteX26" fmla="*/ 1436813 w 1830513"/>
                <a:gd name="connsiteY26" fmla="*/ 4927600 h 7823200"/>
                <a:gd name="connsiteX27" fmla="*/ 1538413 w 1830513"/>
                <a:gd name="connsiteY27" fmla="*/ 4965700 h 7823200"/>
                <a:gd name="connsiteX28" fmla="*/ 1601913 w 1830513"/>
                <a:gd name="connsiteY28" fmla="*/ 5041900 h 7823200"/>
                <a:gd name="connsiteX29" fmla="*/ 1627313 w 1830513"/>
                <a:gd name="connsiteY29" fmla="*/ 5118100 h 7823200"/>
                <a:gd name="connsiteX30" fmla="*/ 1589213 w 1830513"/>
                <a:gd name="connsiteY30" fmla="*/ 5194300 h 7823200"/>
                <a:gd name="connsiteX31" fmla="*/ 1513013 w 1830513"/>
                <a:gd name="connsiteY31" fmla="*/ 5283200 h 7823200"/>
                <a:gd name="connsiteX32" fmla="*/ 1487613 w 1830513"/>
                <a:gd name="connsiteY32" fmla="*/ 5384800 h 7823200"/>
                <a:gd name="connsiteX33" fmla="*/ 1487613 w 1830513"/>
                <a:gd name="connsiteY33" fmla="*/ 5473700 h 7823200"/>
                <a:gd name="connsiteX34" fmla="*/ 1500313 w 1830513"/>
                <a:gd name="connsiteY34" fmla="*/ 5638800 h 7823200"/>
                <a:gd name="connsiteX35" fmla="*/ 1513013 w 1830513"/>
                <a:gd name="connsiteY35" fmla="*/ 5867400 h 7823200"/>
                <a:gd name="connsiteX36" fmla="*/ 1487613 w 1830513"/>
                <a:gd name="connsiteY36" fmla="*/ 6032500 h 7823200"/>
                <a:gd name="connsiteX37" fmla="*/ 1411413 w 1830513"/>
                <a:gd name="connsiteY37" fmla="*/ 6159500 h 7823200"/>
                <a:gd name="connsiteX38" fmla="*/ 1259013 w 1830513"/>
                <a:gd name="connsiteY38" fmla="*/ 6184900 h 7823200"/>
                <a:gd name="connsiteX39" fmla="*/ 1106613 w 1830513"/>
                <a:gd name="connsiteY39" fmla="*/ 6184900 h 7823200"/>
                <a:gd name="connsiteX40" fmla="*/ 928813 w 1830513"/>
                <a:gd name="connsiteY40" fmla="*/ 6146800 h 7823200"/>
                <a:gd name="connsiteX41" fmla="*/ 789113 w 1830513"/>
                <a:gd name="connsiteY41" fmla="*/ 6159500 h 7823200"/>
                <a:gd name="connsiteX42" fmla="*/ 738313 w 1830513"/>
                <a:gd name="connsiteY42" fmla="*/ 6172200 h 7823200"/>
                <a:gd name="connsiteX43" fmla="*/ 674813 w 1830513"/>
                <a:gd name="connsiteY43" fmla="*/ 6223000 h 7823200"/>
                <a:gd name="connsiteX44" fmla="*/ 585913 w 1830513"/>
                <a:gd name="connsiteY44" fmla="*/ 6591300 h 7823200"/>
                <a:gd name="connsiteX45" fmla="*/ 395413 w 1830513"/>
                <a:gd name="connsiteY45" fmla="*/ 7810500 h 7823200"/>
                <a:gd name="connsiteX46" fmla="*/ 1713 w 1830513"/>
                <a:gd name="connsiteY46"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04010 w 1830513"/>
                <a:gd name="connsiteY19" fmla="*/ 4167524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65313 w 1830513"/>
                <a:gd name="connsiteY5" fmla="*/ 241300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13013 w 1830513"/>
                <a:gd name="connsiteY15" fmla="*/ 3175000 h 7823200"/>
                <a:gd name="connsiteX16" fmla="*/ 1779713 w 1830513"/>
                <a:gd name="connsiteY16" fmla="*/ 3886200 h 7823200"/>
                <a:gd name="connsiteX17" fmla="*/ 1817813 w 1830513"/>
                <a:gd name="connsiteY17" fmla="*/ 4000500 h 7823200"/>
                <a:gd name="connsiteX18" fmla="*/ 1830513 w 1830513"/>
                <a:gd name="connsiteY18" fmla="*/ 4102100 h 7823200"/>
                <a:gd name="connsiteX19" fmla="*/ 1823888 w 1830513"/>
                <a:gd name="connsiteY19" fmla="*/ 4180455 h 7823200"/>
                <a:gd name="connsiteX20" fmla="*/ 1767013 w 1830513"/>
                <a:gd name="connsiteY20" fmla="*/ 4241800 h 7823200"/>
                <a:gd name="connsiteX21" fmla="*/ 1652713 w 1830513"/>
                <a:gd name="connsiteY21" fmla="*/ 4356100 h 7823200"/>
                <a:gd name="connsiteX22" fmla="*/ 1601913 w 1830513"/>
                <a:gd name="connsiteY22" fmla="*/ 4521200 h 7823200"/>
                <a:gd name="connsiteX23" fmla="*/ 1614613 w 1830513"/>
                <a:gd name="connsiteY23" fmla="*/ 4724400 h 7823200"/>
                <a:gd name="connsiteX24" fmla="*/ 1614613 w 1830513"/>
                <a:gd name="connsiteY24" fmla="*/ 4876800 h 7823200"/>
                <a:gd name="connsiteX25" fmla="*/ 1589213 w 1830513"/>
                <a:gd name="connsiteY25" fmla="*/ 4889500 h 7823200"/>
                <a:gd name="connsiteX26" fmla="*/ 1525713 w 1830513"/>
                <a:gd name="connsiteY26" fmla="*/ 4914900 h 7823200"/>
                <a:gd name="connsiteX27" fmla="*/ 1436813 w 1830513"/>
                <a:gd name="connsiteY27" fmla="*/ 4927600 h 7823200"/>
                <a:gd name="connsiteX28" fmla="*/ 1538413 w 1830513"/>
                <a:gd name="connsiteY28" fmla="*/ 4965700 h 7823200"/>
                <a:gd name="connsiteX29" fmla="*/ 1601913 w 1830513"/>
                <a:gd name="connsiteY29" fmla="*/ 5041900 h 7823200"/>
                <a:gd name="connsiteX30" fmla="*/ 1627313 w 1830513"/>
                <a:gd name="connsiteY30" fmla="*/ 5118100 h 7823200"/>
                <a:gd name="connsiteX31" fmla="*/ 1589213 w 1830513"/>
                <a:gd name="connsiteY31" fmla="*/ 5194300 h 7823200"/>
                <a:gd name="connsiteX32" fmla="*/ 1513013 w 1830513"/>
                <a:gd name="connsiteY32" fmla="*/ 5283200 h 7823200"/>
                <a:gd name="connsiteX33" fmla="*/ 1487613 w 1830513"/>
                <a:gd name="connsiteY33" fmla="*/ 5384800 h 7823200"/>
                <a:gd name="connsiteX34" fmla="*/ 1487613 w 1830513"/>
                <a:gd name="connsiteY34" fmla="*/ 5473700 h 7823200"/>
                <a:gd name="connsiteX35" fmla="*/ 1500313 w 1830513"/>
                <a:gd name="connsiteY35" fmla="*/ 5638800 h 7823200"/>
                <a:gd name="connsiteX36" fmla="*/ 1513013 w 1830513"/>
                <a:gd name="connsiteY36" fmla="*/ 5867400 h 7823200"/>
                <a:gd name="connsiteX37" fmla="*/ 1487613 w 1830513"/>
                <a:gd name="connsiteY37" fmla="*/ 6032500 h 7823200"/>
                <a:gd name="connsiteX38" fmla="*/ 1411413 w 1830513"/>
                <a:gd name="connsiteY38" fmla="*/ 6159500 h 7823200"/>
                <a:gd name="connsiteX39" fmla="*/ 1259013 w 1830513"/>
                <a:gd name="connsiteY39" fmla="*/ 6184900 h 7823200"/>
                <a:gd name="connsiteX40" fmla="*/ 1106613 w 1830513"/>
                <a:gd name="connsiteY40" fmla="*/ 6184900 h 7823200"/>
                <a:gd name="connsiteX41" fmla="*/ 928813 w 1830513"/>
                <a:gd name="connsiteY41" fmla="*/ 6146800 h 7823200"/>
                <a:gd name="connsiteX42" fmla="*/ 789113 w 1830513"/>
                <a:gd name="connsiteY42" fmla="*/ 6159500 h 7823200"/>
                <a:gd name="connsiteX43" fmla="*/ 738313 w 1830513"/>
                <a:gd name="connsiteY43" fmla="*/ 6172200 h 7823200"/>
                <a:gd name="connsiteX44" fmla="*/ 674813 w 1830513"/>
                <a:gd name="connsiteY44" fmla="*/ 6223000 h 7823200"/>
                <a:gd name="connsiteX45" fmla="*/ 585913 w 1830513"/>
                <a:gd name="connsiteY45" fmla="*/ 6591300 h 7823200"/>
                <a:gd name="connsiteX46" fmla="*/ 395413 w 1830513"/>
                <a:gd name="connsiteY46" fmla="*/ 7810500 h 7823200"/>
                <a:gd name="connsiteX47" fmla="*/ 1713 w 1830513"/>
                <a:gd name="connsiteY47"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509149 w 1830513"/>
                <a:gd name="connsiteY15" fmla="*/ 2984346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 name="connsiteX0" fmla="*/ 1713 w 1830513"/>
                <a:gd name="connsiteY0" fmla="*/ 7823200 h 7823200"/>
                <a:gd name="connsiteX1" fmla="*/ 1161 w 1830513"/>
                <a:gd name="connsiteY1" fmla="*/ 0 h 7823200"/>
                <a:gd name="connsiteX2" fmla="*/ 230313 w 1830513"/>
                <a:gd name="connsiteY2" fmla="*/ 0 h 7823200"/>
                <a:gd name="connsiteX3" fmla="*/ 484313 w 1830513"/>
                <a:gd name="connsiteY3" fmla="*/ 25400 h 7823200"/>
                <a:gd name="connsiteX4" fmla="*/ 687513 w 1830513"/>
                <a:gd name="connsiteY4" fmla="*/ 114300 h 7823200"/>
                <a:gd name="connsiteX5" fmla="*/ 878565 w 1830513"/>
                <a:gd name="connsiteY5" fmla="*/ 231602 h 7823200"/>
                <a:gd name="connsiteX6" fmla="*/ 1043113 w 1830513"/>
                <a:gd name="connsiteY6" fmla="*/ 393700 h 7823200"/>
                <a:gd name="connsiteX7" fmla="*/ 1208213 w 1830513"/>
                <a:gd name="connsiteY7" fmla="*/ 673100 h 7823200"/>
                <a:gd name="connsiteX8" fmla="*/ 1297113 w 1830513"/>
                <a:gd name="connsiteY8" fmla="*/ 889000 h 7823200"/>
                <a:gd name="connsiteX9" fmla="*/ 1462213 w 1830513"/>
                <a:gd name="connsiteY9" fmla="*/ 1473200 h 7823200"/>
                <a:gd name="connsiteX10" fmla="*/ 1525713 w 1830513"/>
                <a:gd name="connsiteY10" fmla="*/ 1905000 h 7823200"/>
                <a:gd name="connsiteX11" fmla="*/ 1563813 w 1830513"/>
                <a:gd name="connsiteY11" fmla="*/ 2273300 h 7823200"/>
                <a:gd name="connsiteX12" fmla="*/ 1589213 w 1830513"/>
                <a:gd name="connsiteY12" fmla="*/ 2654300 h 7823200"/>
                <a:gd name="connsiteX13" fmla="*/ 1551113 w 1830513"/>
                <a:gd name="connsiteY13" fmla="*/ 2768600 h 7823200"/>
                <a:gd name="connsiteX14" fmla="*/ 1500313 w 1830513"/>
                <a:gd name="connsiteY14" fmla="*/ 2882900 h 7823200"/>
                <a:gd name="connsiteX15" fmla="*/ 1466079 w 1830513"/>
                <a:gd name="connsiteY15" fmla="*/ 2990811 h 7823200"/>
                <a:gd name="connsiteX16" fmla="*/ 1513013 w 1830513"/>
                <a:gd name="connsiteY16" fmla="*/ 3175000 h 7823200"/>
                <a:gd name="connsiteX17" fmla="*/ 1779713 w 1830513"/>
                <a:gd name="connsiteY17" fmla="*/ 3886200 h 7823200"/>
                <a:gd name="connsiteX18" fmla="*/ 1817813 w 1830513"/>
                <a:gd name="connsiteY18" fmla="*/ 4000500 h 7823200"/>
                <a:gd name="connsiteX19" fmla="*/ 1830513 w 1830513"/>
                <a:gd name="connsiteY19" fmla="*/ 4102100 h 7823200"/>
                <a:gd name="connsiteX20" fmla="*/ 1823888 w 1830513"/>
                <a:gd name="connsiteY20" fmla="*/ 4180455 h 7823200"/>
                <a:gd name="connsiteX21" fmla="*/ 1767013 w 1830513"/>
                <a:gd name="connsiteY21" fmla="*/ 4241800 h 7823200"/>
                <a:gd name="connsiteX22" fmla="*/ 1652713 w 1830513"/>
                <a:gd name="connsiteY22" fmla="*/ 4356100 h 7823200"/>
                <a:gd name="connsiteX23" fmla="*/ 1601913 w 1830513"/>
                <a:gd name="connsiteY23" fmla="*/ 4521200 h 7823200"/>
                <a:gd name="connsiteX24" fmla="*/ 1614613 w 1830513"/>
                <a:gd name="connsiteY24" fmla="*/ 4724400 h 7823200"/>
                <a:gd name="connsiteX25" fmla="*/ 1614613 w 1830513"/>
                <a:gd name="connsiteY25" fmla="*/ 4876800 h 7823200"/>
                <a:gd name="connsiteX26" fmla="*/ 1589213 w 1830513"/>
                <a:gd name="connsiteY26" fmla="*/ 4889500 h 7823200"/>
                <a:gd name="connsiteX27" fmla="*/ 1525713 w 1830513"/>
                <a:gd name="connsiteY27" fmla="*/ 4914900 h 7823200"/>
                <a:gd name="connsiteX28" fmla="*/ 1436813 w 1830513"/>
                <a:gd name="connsiteY28" fmla="*/ 4927600 h 7823200"/>
                <a:gd name="connsiteX29" fmla="*/ 1538413 w 1830513"/>
                <a:gd name="connsiteY29" fmla="*/ 4965700 h 7823200"/>
                <a:gd name="connsiteX30" fmla="*/ 1601913 w 1830513"/>
                <a:gd name="connsiteY30" fmla="*/ 5041900 h 7823200"/>
                <a:gd name="connsiteX31" fmla="*/ 1627313 w 1830513"/>
                <a:gd name="connsiteY31" fmla="*/ 5118100 h 7823200"/>
                <a:gd name="connsiteX32" fmla="*/ 1589213 w 1830513"/>
                <a:gd name="connsiteY32" fmla="*/ 5194300 h 7823200"/>
                <a:gd name="connsiteX33" fmla="*/ 1513013 w 1830513"/>
                <a:gd name="connsiteY33" fmla="*/ 5283200 h 7823200"/>
                <a:gd name="connsiteX34" fmla="*/ 1487613 w 1830513"/>
                <a:gd name="connsiteY34" fmla="*/ 5384800 h 7823200"/>
                <a:gd name="connsiteX35" fmla="*/ 1487613 w 1830513"/>
                <a:gd name="connsiteY35" fmla="*/ 5473700 h 7823200"/>
                <a:gd name="connsiteX36" fmla="*/ 1500313 w 1830513"/>
                <a:gd name="connsiteY36" fmla="*/ 5638800 h 7823200"/>
                <a:gd name="connsiteX37" fmla="*/ 1513013 w 1830513"/>
                <a:gd name="connsiteY37" fmla="*/ 5867400 h 7823200"/>
                <a:gd name="connsiteX38" fmla="*/ 1487613 w 1830513"/>
                <a:gd name="connsiteY38" fmla="*/ 6032500 h 7823200"/>
                <a:gd name="connsiteX39" fmla="*/ 1411413 w 1830513"/>
                <a:gd name="connsiteY39" fmla="*/ 6159500 h 7823200"/>
                <a:gd name="connsiteX40" fmla="*/ 1259013 w 1830513"/>
                <a:gd name="connsiteY40" fmla="*/ 6184900 h 7823200"/>
                <a:gd name="connsiteX41" fmla="*/ 1106613 w 1830513"/>
                <a:gd name="connsiteY41" fmla="*/ 6184900 h 7823200"/>
                <a:gd name="connsiteX42" fmla="*/ 928813 w 1830513"/>
                <a:gd name="connsiteY42" fmla="*/ 6146800 h 7823200"/>
                <a:gd name="connsiteX43" fmla="*/ 789113 w 1830513"/>
                <a:gd name="connsiteY43" fmla="*/ 6159500 h 7823200"/>
                <a:gd name="connsiteX44" fmla="*/ 738313 w 1830513"/>
                <a:gd name="connsiteY44" fmla="*/ 6172200 h 7823200"/>
                <a:gd name="connsiteX45" fmla="*/ 674813 w 1830513"/>
                <a:gd name="connsiteY45" fmla="*/ 6223000 h 7823200"/>
                <a:gd name="connsiteX46" fmla="*/ 585913 w 1830513"/>
                <a:gd name="connsiteY46" fmla="*/ 6591300 h 7823200"/>
                <a:gd name="connsiteX47" fmla="*/ 395413 w 1830513"/>
                <a:gd name="connsiteY47" fmla="*/ 7810500 h 7823200"/>
                <a:gd name="connsiteX48" fmla="*/ 1713 w 1830513"/>
                <a:gd name="connsiteY48" fmla="*/ 7823200 h 7823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830513" h="7823200">
                  <a:moveTo>
                    <a:pt x="1713" y="7823200"/>
                  </a:moveTo>
                  <a:cubicBezTo>
                    <a:pt x="5946" y="5215467"/>
                    <a:pt x="-3072" y="2607733"/>
                    <a:pt x="1161" y="0"/>
                  </a:cubicBezTo>
                  <a:lnTo>
                    <a:pt x="230313" y="0"/>
                  </a:lnTo>
                  <a:cubicBezTo>
                    <a:pt x="310838" y="4233"/>
                    <a:pt x="408113" y="6350"/>
                    <a:pt x="484313" y="25400"/>
                  </a:cubicBezTo>
                  <a:cubicBezTo>
                    <a:pt x="560513" y="44450"/>
                    <a:pt x="621804" y="79933"/>
                    <a:pt x="687513" y="114300"/>
                  </a:cubicBezTo>
                  <a:cubicBezTo>
                    <a:pt x="753222" y="148667"/>
                    <a:pt x="819298" y="185035"/>
                    <a:pt x="878565" y="231602"/>
                  </a:cubicBezTo>
                  <a:cubicBezTo>
                    <a:pt x="937832" y="278169"/>
                    <a:pt x="988172" y="320117"/>
                    <a:pt x="1043113" y="393700"/>
                  </a:cubicBezTo>
                  <a:cubicBezTo>
                    <a:pt x="1098054" y="467283"/>
                    <a:pt x="1165880" y="590550"/>
                    <a:pt x="1208213" y="673100"/>
                  </a:cubicBezTo>
                  <a:lnTo>
                    <a:pt x="1297113" y="889000"/>
                  </a:lnTo>
                  <a:cubicBezTo>
                    <a:pt x="1326746" y="960967"/>
                    <a:pt x="1424113" y="1303867"/>
                    <a:pt x="1462213" y="1473200"/>
                  </a:cubicBezTo>
                  <a:lnTo>
                    <a:pt x="1525713" y="1905000"/>
                  </a:lnTo>
                  <a:lnTo>
                    <a:pt x="1563813" y="2273300"/>
                  </a:lnTo>
                  <a:lnTo>
                    <a:pt x="1589213" y="2654300"/>
                  </a:lnTo>
                  <a:lnTo>
                    <a:pt x="1551113" y="2768600"/>
                  </a:lnTo>
                  <a:lnTo>
                    <a:pt x="1500313" y="2882900"/>
                  </a:lnTo>
                  <a:lnTo>
                    <a:pt x="1466079" y="2990811"/>
                  </a:lnTo>
                  <a:lnTo>
                    <a:pt x="1513013" y="3175000"/>
                  </a:lnTo>
                  <a:lnTo>
                    <a:pt x="1779713" y="3886200"/>
                  </a:lnTo>
                  <a:lnTo>
                    <a:pt x="1817813" y="4000500"/>
                  </a:lnTo>
                  <a:lnTo>
                    <a:pt x="1830513" y="4102100"/>
                  </a:lnTo>
                  <a:lnTo>
                    <a:pt x="1823888" y="4180455"/>
                  </a:lnTo>
                  <a:lnTo>
                    <a:pt x="1767013" y="4241800"/>
                  </a:lnTo>
                  <a:lnTo>
                    <a:pt x="1652713" y="4356100"/>
                  </a:lnTo>
                  <a:lnTo>
                    <a:pt x="1601913" y="4521200"/>
                  </a:lnTo>
                  <a:lnTo>
                    <a:pt x="1614613" y="4724400"/>
                  </a:lnTo>
                  <a:cubicBezTo>
                    <a:pt x="1616730" y="4783667"/>
                    <a:pt x="1618846" y="4849283"/>
                    <a:pt x="1614613" y="4876800"/>
                  </a:cubicBezTo>
                  <a:cubicBezTo>
                    <a:pt x="1610380" y="4904317"/>
                    <a:pt x="1604030" y="4883150"/>
                    <a:pt x="1589213" y="4889500"/>
                  </a:cubicBezTo>
                  <a:lnTo>
                    <a:pt x="1525713" y="4914900"/>
                  </a:lnTo>
                  <a:lnTo>
                    <a:pt x="1436813" y="4927600"/>
                  </a:lnTo>
                  <a:lnTo>
                    <a:pt x="1538413" y="4965700"/>
                  </a:lnTo>
                  <a:lnTo>
                    <a:pt x="1601913" y="5041900"/>
                  </a:lnTo>
                  <a:lnTo>
                    <a:pt x="1627313" y="5118100"/>
                  </a:lnTo>
                  <a:lnTo>
                    <a:pt x="1589213" y="5194300"/>
                  </a:lnTo>
                  <a:lnTo>
                    <a:pt x="1513013" y="5283200"/>
                  </a:lnTo>
                  <a:lnTo>
                    <a:pt x="1487613" y="5384800"/>
                  </a:lnTo>
                  <a:lnTo>
                    <a:pt x="1487613" y="5473700"/>
                  </a:lnTo>
                  <a:lnTo>
                    <a:pt x="1500313" y="5638800"/>
                  </a:lnTo>
                  <a:lnTo>
                    <a:pt x="1513013" y="5867400"/>
                  </a:lnTo>
                  <a:lnTo>
                    <a:pt x="1487613" y="6032500"/>
                  </a:lnTo>
                  <a:cubicBezTo>
                    <a:pt x="1470680" y="6081183"/>
                    <a:pt x="1449513" y="6134100"/>
                    <a:pt x="1411413" y="6159500"/>
                  </a:cubicBezTo>
                  <a:cubicBezTo>
                    <a:pt x="1373313" y="6184900"/>
                    <a:pt x="1309813" y="6180667"/>
                    <a:pt x="1259013" y="6184900"/>
                  </a:cubicBezTo>
                  <a:lnTo>
                    <a:pt x="1106613" y="6184900"/>
                  </a:lnTo>
                  <a:lnTo>
                    <a:pt x="928813" y="6146800"/>
                  </a:lnTo>
                  <a:lnTo>
                    <a:pt x="789113" y="6159500"/>
                  </a:lnTo>
                  <a:lnTo>
                    <a:pt x="738313" y="6172200"/>
                  </a:lnTo>
                  <a:lnTo>
                    <a:pt x="674813" y="6223000"/>
                  </a:lnTo>
                  <a:lnTo>
                    <a:pt x="585913" y="6591300"/>
                  </a:lnTo>
                  <a:lnTo>
                    <a:pt x="395413" y="7810500"/>
                  </a:lnTo>
                  <a:lnTo>
                    <a:pt x="1713" y="7823200"/>
                  </a:lnTo>
                  <a:close/>
                </a:path>
              </a:pathLst>
            </a:custGeom>
            <a:solidFill>
              <a:srgbClr val="9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clientData/>
  </xdr:twoCellAnchor>
  <xdr:twoCellAnchor>
    <xdr:from>
      <xdr:col>1</xdr:col>
      <xdr:colOff>7620</xdr:colOff>
      <xdr:row>560</xdr:row>
      <xdr:rowOff>8940</xdr:rowOff>
    </xdr:from>
    <xdr:to>
      <xdr:col>2</xdr:col>
      <xdr:colOff>291389</xdr:colOff>
      <xdr:row>571</xdr:row>
      <xdr:rowOff>101042</xdr:rowOff>
    </xdr:to>
    <xdr:grpSp>
      <xdr:nvGrpSpPr>
        <xdr:cNvPr id="1365" name="Group 1364">
          <a:extLst>
            <a:ext uri="{FF2B5EF4-FFF2-40B4-BE49-F238E27FC236}">
              <a16:creationId xmlns:a16="http://schemas.microsoft.com/office/drawing/2014/main" xmlns="" id="{238EE3D1-0A5D-411D-A292-59D76005CB12}"/>
            </a:ext>
          </a:extLst>
        </xdr:cNvPr>
        <xdr:cNvGrpSpPr>
          <a:grpSpLocks noChangeAspect="1"/>
        </xdr:cNvGrpSpPr>
      </xdr:nvGrpSpPr>
      <xdr:grpSpPr>
        <a:xfrm>
          <a:off x="121920" y="109222590"/>
          <a:ext cx="769544" cy="2054252"/>
          <a:chOff x="13620749" y="104774999"/>
          <a:chExt cx="1352551" cy="3438523"/>
        </a:xfrm>
      </xdr:grpSpPr>
      <xdr:grpSp>
        <xdr:nvGrpSpPr>
          <xdr:cNvPr id="1537" name="Group 1536">
            <a:extLst>
              <a:ext uri="{FF2B5EF4-FFF2-40B4-BE49-F238E27FC236}">
                <a16:creationId xmlns:a16="http://schemas.microsoft.com/office/drawing/2014/main" xmlns="" id="{4AABD748-B03C-43DC-8F1C-0B9DA66E828A}"/>
              </a:ext>
            </a:extLst>
          </xdr:cNvPr>
          <xdr:cNvGrpSpPr/>
        </xdr:nvGrpSpPr>
        <xdr:grpSpPr>
          <a:xfrm>
            <a:off x="13620749" y="105470322"/>
            <a:ext cx="1053296" cy="2743200"/>
            <a:chOff x="13620749" y="105470322"/>
            <a:chExt cx="1053296" cy="2743200"/>
          </a:xfrm>
        </xdr:grpSpPr>
        <xdr:grpSp>
          <xdr:nvGrpSpPr>
            <xdr:cNvPr id="1539" name="Group 1538">
              <a:extLst>
                <a:ext uri="{FF2B5EF4-FFF2-40B4-BE49-F238E27FC236}">
                  <a16:creationId xmlns:a16="http://schemas.microsoft.com/office/drawing/2014/main" xmlns="" id="{DAB49176-160E-4164-A8F3-F75963B5125A}"/>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544" name="Rectangle: Rounded Corners 1543">
                <a:extLst>
                  <a:ext uri="{FF2B5EF4-FFF2-40B4-BE49-F238E27FC236}">
                    <a16:creationId xmlns:a16="http://schemas.microsoft.com/office/drawing/2014/main" xmlns="" id="{CD846005-BA6F-47A1-96F4-43C08AA8C2A0}"/>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45" name="Rectangle: Rounded Corners 1544">
                <a:extLst>
                  <a:ext uri="{FF2B5EF4-FFF2-40B4-BE49-F238E27FC236}">
                    <a16:creationId xmlns:a16="http://schemas.microsoft.com/office/drawing/2014/main" xmlns="" id="{0EDA7925-BEEF-4DEB-95A2-D7FFB4F8AE53}"/>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46" name="Rectangle: Rounded Corners 1545">
                <a:extLst>
                  <a:ext uri="{FF2B5EF4-FFF2-40B4-BE49-F238E27FC236}">
                    <a16:creationId xmlns:a16="http://schemas.microsoft.com/office/drawing/2014/main" xmlns="" id="{7201E6F8-4921-4492-A47A-C830742592F2}"/>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47" name="Rectangle: Rounded Corners 1546">
                <a:extLst>
                  <a:ext uri="{FF2B5EF4-FFF2-40B4-BE49-F238E27FC236}">
                    <a16:creationId xmlns:a16="http://schemas.microsoft.com/office/drawing/2014/main" xmlns="" id="{FC2EA6EF-3EE6-439E-BAA7-256623CFD144}"/>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48" name="Rectangle: Rounded Corners 1547">
                <a:extLst>
                  <a:ext uri="{FF2B5EF4-FFF2-40B4-BE49-F238E27FC236}">
                    <a16:creationId xmlns:a16="http://schemas.microsoft.com/office/drawing/2014/main" xmlns="" id="{C9B00D44-8E8F-41E9-A472-1911D73FC69F}"/>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49" name="Rectangle: Rounded Corners 1548">
                <a:extLst>
                  <a:ext uri="{FF2B5EF4-FFF2-40B4-BE49-F238E27FC236}">
                    <a16:creationId xmlns:a16="http://schemas.microsoft.com/office/drawing/2014/main" xmlns="" id="{8F6C14C3-887E-4063-8C4E-568421A9C3DD}"/>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50" name="Rectangle: Rounded Corners 1549">
                <a:extLst>
                  <a:ext uri="{FF2B5EF4-FFF2-40B4-BE49-F238E27FC236}">
                    <a16:creationId xmlns:a16="http://schemas.microsoft.com/office/drawing/2014/main" xmlns="" id="{47348F90-A4B1-4B09-9E1F-BBD0BB4EEBCA}"/>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540" name="Group 1539">
              <a:extLst>
                <a:ext uri="{FF2B5EF4-FFF2-40B4-BE49-F238E27FC236}">
                  <a16:creationId xmlns:a16="http://schemas.microsoft.com/office/drawing/2014/main" xmlns="" id="{9A6B4F2F-1A1E-46C2-B658-2CE87F056FB9}"/>
                </a:ext>
              </a:extLst>
            </xdr:cNvPr>
            <xdr:cNvGrpSpPr/>
          </xdr:nvGrpSpPr>
          <xdr:grpSpPr>
            <a:xfrm>
              <a:off x="13679805" y="106093372"/>
              <a:ext cx="953589" cy="1109382"/>
              <a:chOff x="0" y="0"/>
              <a:chExt cx="1112520" cy="1371600"/>
            </a:xfrm>
          </xdr:grpSpPr>
          <xdr:sp macro="" textlink="">
            <xdr:nvSpPr>
              <xdr:cNvPr id="1541" name="Rectangle 1540">
                <a:extLst>
                  <a:ext uri="{FF2B5EF4-FFF2-40B4-BE49-F238E27FC236}">
                    <a16:creationId xmlns:a16="http://schemas.microsoft.com/office/drawing/2014/main" xmlns="" id="{B8692BA8-4BE3-4B03-B256-7FB6CB09B0F3}"/>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542" name="Rectangle 1541">
                <a:extLst>
                  <a:ext uri="{FF2B5EF4-FFF2-40B4-BE49-F238E27FC236}">
                    <a16:creationId xmlns:a16="http://schemas.microsoft.com/office/drawing/2014/main" xmlns="" id="{9500C135-82D3-4FE1-9F57-A5C8F52B5EE3}"/>
                  </a:ext>
                </a:extLst>
              </xdr:cNvPr>
              <xdr:cNvSpPr/>
            </xdr:nvSpPr>
            <xdr:spPr>
              <a:xfrm>
                <a:off x="655320" y="0"/>
                <a:ext cx="457200" cy="1371600"/>
              </a:xfrm>
              <a:prstGeom prst="rect">
                <a:avLst/>
              </a:prstGeom>
              <a:gradFill>
                <a:gsLst>
                  <a:gs pos="0">
                    <a:schemeClr val="bg1">
                      <a:lumMod val="95000"/>
                    </a:schemeClr>
                  </a:gs>
                  <a:gs pos="79000">
                    <a:schemeClr val="bg1">
                      <a:lumMod val="95000"/>
                    </a:schemeClr>
                  </a:gs>
                  <a:gs pos="8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543" name="Straight Connector 1542">
                <a:extLst>
                  <a:ext uri="{FF2B5EF4-FFF2-40B4-BE49-F238E27FC236}">
                    <a16:creationId xmlns:a16="http://schemas.microsoft.com/office/drawing/2014/main" xmlns="" id="{F9A1DF36-8AAC-465E-ACB9-519426ACF9A5}"/>
                  </a:ext>
                </a:extLst>
              </xdr:cNvPr>
              <xdr:cNvCxnSpPr/>
            </xdr:nvCxnSpPr>
            <xdr:spPr>
              <a:xfrm flipH="1" flipV="1">
                <a:off x="457200" y="968563"/>
                <a:ext cx="198120" cy="129740"/>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538" name="Thought Bubble: Cloud 1537">
            <a:extLst>
              <a:ext uri="{FF2B5EF4-FFF2-40B4-BE49-F238E27FC236}">
                <a16:creationId xmlns:a16="http://schemas.microsoft.com/office/drawing/2014/main" xmlns="" id="{DEDCF6FA-F9ED-4D97-A757-66EE2693D426}"/>
              </a:ext>
            </a:extLst>
          </xdr:cNvPr>
          <xdr:cNvSpPr/>
        </xdr:nvSpPr>
        <xdr:spPr>
          <a:xfrm>
            <a:off x="13801725" y="104774999"/>
            <a:ext cx="1171575" cy="514351"/>
          </a:xfrm>
          <a:prstGeom prst="cloudCallout">
            <a:avLst>
              <a:gd name="adj1" fmla="val -9451"/>
              <a:gd name="adj2" fmla="val 107209"/>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9</xdr:col>
      <xdr:colOff>192020</xdr:colOff>
      <xdr:row>559</xdr:row>
      <xdr:rowOff>70257</xdr:rowOff>
    </xdr:from>
    <xdr:to>
      <xdr:col>10</xdr:col>
      <xdr:colOff>371547</xdr:colOff>
      <xdr:row>570</xdr:row>
      <xdr:rowOff>144954</xdr:rowOff>
    </xdr:to>
    <xdr:grpSp>
      <xdr:nvGrpSpPr>
        <xdr:cNvPr id="1374" name="Group 1373">
          <a:extLst>
            <a:ext uri="{FF2B5EF4-FFF2-40B4-BE49-F238E27FC236}">
              <a16:creationId xmlns:a16="http://schemas.microsoft.com/office/drawing/2014/main" xmlns="" id="{10F26A73-DA3D-4411-9EE3-2F9E99B6CCF4}"/>
            </a:ext>
          </a:extLst>
        </xdr:cNvPr>
        <xdr:cNvGrpSpPr>
          <a:grpSpLocks noChangeAspect="1"/>
        </xdr:cNvGrpSpPr>
      </xdr:nvGrpSpPr>
      <xdr:grpSpPr>
        <a:xfrm>
          <a:off x="4192520" y="109112457"/>
          <a:ext cx="665302" cy="2036847"/>
          <a:chOff x="14933087" y="104774975"/>
          <a:chExt cx="1171576" cy="3409972"/>
        </a:xfrm>
      </xdr:grpSpPr>
      <xdr:grpSp>
        <xdr:nvGrpSpPr>
          <xdr:cNvPr id="1411" name="Group 1410">
            <a:extLst>
              <a:ext uri="{FF2B5EF4-FFF2-40B4-BE49-F238E27FC236}">
                <a16:creationId xmlns:a16="http://schemas.microsoft.com/office/drawing/2014/main" xmlns="" id="{D723CF59-8B60-4FC0-8106-FF87C462F549}"/>
              </a:ext>
            </a:extLst>
          </xdr:cNvPr>
          <xdr:cNvGrpSpPr/>
        </xdr:nvGrpSpPr>
        <xdr:grpSpPr>
          <a:xfrm>
            <a:off x="14944724" y="105441747"/>
            <a:ext cx="1053296" cy="2743200"/>
            <a:chOff x="14944724" y="105441747"/>
            <a:chExt cx="1053296" cy="2743200"/>
          </a:xfrm>
        </xdr:grpSpPr>
        <xdr:grpSp>
          <xdr:nvGrpSpPr>
            <xdr:cNvPr id="1413" name="Group 1412">
              <a:extLst>
                <a:ext uri="{FF2B5EF4-FFF2-40B4-BE49-F238E27FC236}">
                  <a16:creationId xmlns:a16="http://schemas.microsoft.com/office/drawing/2014/main" xmlns="" id="{6923A9A3-5F95-468E-B171-BB3F59B612CA}"/>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418" name="Rectangle: Rounded Corners 1417">
                <a:extLst>
                  <a:ext uri="{FF2B5EF4-FFF2-40B4-BE49-F238E27FC236}">
                    <a16:creationId xmlns:a16="http://schemas.microsoft.com/office/drawing/2014/main" xmlns="" id="{A6D298B8-FB65-4513-ADCB-CDDAD24EE898}"/>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19" name="Rectangle: Rounded Corners 1418">
                <a:extLst>
                  <a:ext uri="{FF2B5EF4-FFF2-40B4-BE49-F238E27FC236}">
                    <a16:creationId xmlns:a16="http://schemas.microsoft.com/office/drawing/2014/main" xmlns="" id="{677413D3-715C-45A0-88BC-DF135C84F6C0}"/>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20" name="Rectangle: Rounded Corners 1419">
                <a:extLst>
                  <a:ext uri="{FF2B5EF4-FFF2-40B4-BE49-F238E27FC236}">
                    <a16:creationId xmlns:a16="http://schemas.microsoft.com/office/drawing/2014/main" xmlns="" id="{80EA7382-EA23-4E0F-A14C-2E52A4929736}"/>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21" name="Rectangle: Rounded Corners 1420">
                <a:extLst>
                  <a:ext uri="{FF2B5EF4-FFF2-40B4-BE49-F238E27FC236}">
                    <a16:creationId xmlns:a16="http://schemas.microsoft.com/office/drawing/2014/main" xmlns="" id="{1B832B27-9182-4673-8E64-226D3579A7D5}"/>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22" name="Rectangle: Rounded Corners 1421">
                <a:extLst>
                  <a:ext uri="{FF2B5EF4-FFF2-40B4-BE49-F238E27FC236}">
                    <a16:creationId xmlns:a16="http://schemas.microsoft.com/office/drawing/2014/main" xmlns="" id="{7BA8E6BC-12B1-443E-B73E-09A44527535A}"/>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23" name="Rectangle: Rounded Corners 1422">
                <a:extLst>
                  <a:ext uri="{FF2B5EF4-FFF2-40B4-BE49-F238E27FC236}">
                    <a16:creationId xmlns:a16="http://schemas.microsoft.com/office/drawing/2014/main" xmlns="" id="{BB113ABF-9174-4356-B173-CE3F06999C7A}"/>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24" name="Rectangle: Rounded Corners 1423">
                <a:extLst>
                  <a:ext uri="{FF2B5EF4-FFF2-40B4-BE49-F238E27FC236}">
                    <a16:creationId xmlns:a16="http://schemas.microsoft.com/office/drawing/2014/main" xmlns="" id="{523AB21C-150B-491D-B032-D889A0739E2C}"/>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414" name="Group 1413">
              <a:extLst>
                <a:ext uri="{FF2B5EF4-FFF2-40B4-BE49-F238E27FC236}">
                  <a16:creationId xmlns:a16="http://schemas.microsoft.com/office/drawing/2014/main" xmlns="" id="{8333C123-2B58-4BC9-ADD3-62B22DDC1C2B}"/>
                </a:ext>
              </a:extLst>
            </xdr:cNvPr>
            <xdr:cNvGrpSpPr/>
          </xdr:nvGrpSpPr>
          <xdr:grpSpPr>
            <a:xfrm>
              <a:off x="15001875" y="106064797"/>
              <a:ext cx="953589" cy="1109382"/>
              <a:chOff x="-11112" y="0"/>
              <a:chExt cx="1112519" cy="1371600"/>
            </a:xfrm>
          </xdr:grpSpPr>
          <xdr:sp macro="" textlink="">
            <xdr:nvSpPr>
              <xdr:cNvPr id="1415" name="Rectangle 1414">
                <a:extLst>
                  <a:ext uri="{FF2B5EF4-FFF2-40B4-BE49-F238E27FC236}">
                    <a16:creationId xmlns:a16="http://schemas.microsoft.com/office/drawing/2014/main" xmlns="" id="{694E7F69-A8BD-4C2E-8F62-AE73F08777F3}"/>
                  </a:ext>
                </a:extLst>
              </xdr:cNvPr>
              <xdr:cNvSpPr/>
            </xdr:nvSpPr>
            <xdr:spPr>
              <a:xfrm>
                <a:off x="-11112" y="0"/>
                <a:ext cx="457200" cy="1371600"/>
              </a:xfrm>
              <a:prstGeom prst="rect">
                <a:avLst/>
              </a:prstGeom>
              <a:gradFill>
                <a:gsLst>
                  <a:gs pos="0">
                    <a:schemeClr val="bg1">
                      <a:lumMod val="95000"/>
                    </a:schemeClr>
                  </a:gs>
                  <a:gs pos="79000">
                    <a:schemeClr val="bg1">
                      <a:lumMod val="95000"/>
                    </a:schemeClr>
                  </a:gs>
                  <a:gs pos="8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416" name="Rectangle 1415">
                <a:extLst>
                  <a:ext uri="{FF2B5EF4-FFF2-40B4-BE49-F238E27FC236}">
                    <a16:creationId xmlns:a16="http://schemas.microsoft.com/office/drawing/2014/main" xmlns="" id="{731513AB-8CF0-4F4B-BB85-D1F4E27DD6FE}"/>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417" name="Straight Connector 1416">
                <a:extLst>
                  <a:ext uri="{FF2B5EF4-FFF2-40B4-BE49-F238E27FC236}">
                    <a16:creationId xmlns:a16="http://schemas.microsoft.com/office/drawing/2014/main" xmlns="" id="{4EF19A7E-FF3D-473A-B08B-23729C72BB57}"/>
                  </a:ext>
                </a:extLst>
              </xdr:cNvPr>
              <xdr:cNvCxnSpPr/>
            </xdr:nvCxnSpPr>
            <xdr:spPr>
              <a:xfrm flipV="1">
                <a:off x="446088" y="967135"/>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12" name="Thought Bubble: Cloud 1411">
            <a:extLst>
              <a:ext uri="{FF2B5EF4-FFF2-40B4-BE49-F238E27FC236}">
                <a16:creationId xmlns:a16="http://schemas.microsoft.com/office/drawing/2014/main" xmlns="" id="{8F1CBAD1-2256-4980-B0CF-312BA6345182}"/>
              </a:ext>
            </a:extLst>
          </xdr:cNvPr>
          <xdr:cNvSpPr/>
        </xdr:nvSpPr>
        <xdr:spPr>
          <a:xfrm flipH="1">
            <a:off x="14933087" y="104774975"/>
            <a:ext cx="1171576" cy="514351"/>
          </a:xfrm>
          <a:prstGeom prst="cloudCallout">
            <a:avLst>
              <a:gd name="adj1" fmla="val -7012"/>
              <a:gd name="adj2" fmla="val 109061"/>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8</xdr:col>
      <xdr:colOff>138678</xdr:colOff>
      <xdr:row>559</xdr:row>
      <xdr:rowOff>164452</xdr:rowOff>
    </xdr:from>
    <xdr:to>
      <xdr:col>9</xdr:col>
      <xdr:colOff>371080</xdr:colOff>
      <xdr:row>571</xdr:row>
      <xdr:rowOff>63889</xdr:rowOff>
    </xdr:to>
    <xdr:grpSp>
      <xdr:nvGrpSpPr>
        <xdr:cNvPr id="1366" name="Group 1365">
          <a:extLst>
            <a:ext uri="{FF2B5EF4-FFF2-40B4-BE49-F238E27FC236}">
              <a16:creationId xmlns:a16="http://schemas.microsoft.com/office/drawing/2014/main" xmlns="" id="{74E2E45B-97C5-473C-8146-660559FE01ED}"/>
            </a:ext>
          </a:extLst>
        </xdr:cNvPr>
        <xdr:cNvGrpSpPr>
          <a:grpSpLocks noChangeAspect="1"/>
        </xdr:cNvGrpSpPr>
      </xdr:nvGrpSpPr>
      <xdr:grpSpPr>
        <a:xfrm>
          <a:off x="3653403" y="109206652"/>
          <a:ext cx="718177" cy="2033037"/>
          <a:chOff x="14734647" y="104774975"/>
          <a:chExt cx="1263373" cy="3409972"/>
        </a:xfrm>
      </xdr:grpSpPr>
      <xdr:grpSp>
        <xdr:nvGrpSpPr>
          <xdr:cNvPr id="1523" name="Group 1522">
            <a:extLst>
              <a:ext uri="{FF2B5EF4-FFF2-40B4-BE49-F238E27FC236}">
                <a16:creationId xmlns:a16="http://schemas.microsoft.com/office/drawing/2014/main" xmlns="" id="{389AC255-8E65-49F1-B901-00C1050D79A5}"/>
              </a:ext>
            </a:extLst>
          </xdr:cNvPr>
          <xdr:cNvGrpSpPr/>
        </xdr:nvGrpSpPr>
        <xdr:grpSpPr>
          <a:xfrm>
            <a:off x="14944724" y="105441747"/>
            <a:ext cx="1053296" cy="2743200"/>
            <a:chOff x="14944724" y="105441747"/>
            <a:chExt cx="1053296" cy="2743200"/>
          </a:xfrm>
        </xdr:grpSpPr>
        <xdr:grpSp>
          <xdr:nvGrpSpPr>
            <xdr:cNvPr id="1525" name="Group 1524">
              <a:extLst>
                <a:ext uri="{FF2B5EF4-FFF2-40B4-BE49-F238E27FC236}">
                  <a16:creationId xmlns:a16="http://schemas.microsoft.com/office/drawing/2014/main" xmlns="" id="{F999D8CF-3D70-492A-B5BD-C8CCD7C766B4}"/>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530" name="Rectangle: Rounded Corners 1529">
                <a:extLst>
                  <a:ext uri="{FF2B5EF4-FFF2-40B4-BE49-F238E27FC236}">
                    <a16:creationId xmlns:a16="http://schemas.microsoft.com/office/drawing/2014/main" xmlns="" id="{8ACF2E76-E40C-4B4E-957E-62C4A9AFB452}"/>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31" name="Rectangle: Rounded Corners 1530">
                <a:extLst>
                  <a:ext uri="{FF2B5EF4-FFF2-40B4-BE49-F238E27FC236}">
                    <a16:creationId xmlns:a16="http://schemas.microsoft.com/office/drawing/2014/main" xmlns="" id="{B0422D55-D82B-42B4-AF64-44366EEAF7A3}"/>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32" name="Rectangle: Rounded Corners 1531">
                <a:extLst>
                  <a:ext uri="{FF2B5EF4-FFF2-40B4-BE49-F238E27FC236}">
                    <a16:creationId xmlns:a16="http://schemas.microsoft.com/office/drawing/2014/main" xmlns="" id="{67103AEF-3B51-4D65-BC8A-28D890672432}"/>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33" name="Rectangle: Rounded Corners 1532">
                <a:extLst>
                  <a:ext uri="{FF2B5EF4-FFF2-40B4-BE49-F238E27FC236}">
                    <a16:creationId xmlns:a16="http://schemas.microsoft.com/office/drawing/2014/main" xmlns="" id="{63D6A88F-0B1A-408A-A9A8-DE9C9EB9FF65}"/>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34" name="Rectangle: Rounded Corners 1533">
                <a:extLst>
                  <a:ext uri="{FF2B5EF4-FFF2-40B4-BE49-F238E27FC236}">
                    <a16:creationId xmlns:a16="http://schemas.microsoft.com/office/drawing/2014/main" xmlns="" id="{19BF7F18-4698-40C5-9730-97E86C49498A}"/>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35" name="Rectangle: Rounded Corners 1534">
                <a:extLst>
                  <a:ext uri="{FF2B5EF4-FFF2-40B4-BE49-F238E27FC236}">
                    <a16:creationId xmlns:a16="http://schemas.microsoft.com/office/drawing/2014/main" xmlns="" id="{093BCAB8-EA07-443E-82A8-B3E966217474}"/>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36" name="Rectangle: Rounded Corners 1535">
                <a:extLst>
                  <a:ext uri="{FF2B5EF4-FFF2-40B4-BE49-F238E27FC236}">
                    <a16:creationId xmlns:a16="http://schemas.microsoft.com/office/drawing/2014/main" xmlns="" id="{70BB4F0B-1ADD-4DE0-BA57-5C5F264E8EBD}"/>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526" name="Group 1525">
              <a:extLst>
                <a:ext uri="{FF2B5EF4-FFF2-40B4-BE49-F238E27FC236}">
                  <a16:creationId xmlns:a16="http://schemas.microsoft.com/office/drawing/2014/main" xmlns="" id="{1B0B1AC4-1695-4FD3-99EA-B477B542191E}"/>
                </a:ext>
              </a:extLst>
            </xdr:cNvPr>
            <xdr:cNvGrpSpPr/>
          </xdr:nvGrpSpPr>
          <xdr:grpSpPr>
            <a:xfrm>
              <a:off x="15001875" y="106064797"/>
              <a:ext cx="953589" cy="1109382"/>
              <a:chOff x="-11112" y="0"/>
              <a:chExt cx="1112519" cy="1371600"/>
            </a:xfrm>
          </xdr:grpSpPr>
          <xdr:sp macro="" textlink="">
            <xdr:nvSpPr>
              <xdr:cNvPr id="1527" name="Rectangle 1526">
                <a:extLst>
                  <a:ext uri="{FF2B5EF4-FFF2-40B4-BE49-F238E27FC236}">
                    <a16:creationId xmlns:a16="http://schemas.microsoft.com/office/drawing/2014/main" xmlns="" id="{E9D92BAA-5079-4A60-BC1D-24678465F332}"/>
                  </a:ext>
                </a:extLst>
              </xdr:cNvPr>
              <xdr:cNvSpPr/>
            </xdr:nvSpPr>
            <xdr:spPr>
              <a:xfrm>
                <a:off x="-11112" y="0"/>
                <a:ext cx="457200" cy="1371600"/>
              </a:xfrm>
              <a:prstGeom prst="rect">
                <a:avLst/>
              </a:prstGeom>
              <a:gradFill>
                <a:gsLst>
                  <a:gs pos="0">
                    <a:schemeClr val="bg1">
                      <a:lumMod val="95000"/>
                    </a:schemeClr>
                  </a:gs>
                  <a:gs pos="79000">
                    <a:schemeClr val="bg1">
                      <a:lumMod val="95000"/>
                    </a:schemeClr>
                  </a:gs>
                  <a:gs pos="8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528" name="Rectangle 1527">
                <a:extLst>
                  <a:ext uri="{FF2B5EF4-FFF2-40B4-BE49-F238E27FC236}">
                    <a16:creationId xmlns:a16="http://schemas.microsoft.com/office/drawing/2014/main" xmlns="" id="{B17B3F14-23DD-4BDB-B3F9-A94C126F4734}"/>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529" name="Straight Connector 1528">
                <a:extLst>
                  <a:ext uri="{FF2B5EF4-FFF2-40B4-BE49-F238E27FC236}">
                    <a16:creationId xmlns:a16="http://schemas.microsoft.com/office/drawing/2014/main" xmlns="" id="{39A1FEC5-2495-4A31-8DB6-2DEE25F4DE60}"/>
                  </a:ext>
                </a:extLst>
              </xdr:cNvPr>
              <xdr:cNvCxnSpPr/>
            </xdr:nvCxnSpPr>
            <xdr:spPr>
              <a:xfrm flipV="1">
                <a:off x="446088" y="967135"/>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524" name="Thought Bubble: Cloud 1523">
            <a:extLst>
              <a:ext uri="{FF2B5EF4-FFF2-40B4-BE49-F238E27FC236}">
                <a16:creationId xmlns:a16="http://schemas.microsoft.com/office/drawing/2014/main" xmlns="" id="{F693AF85-FDCB-4706-905D-5BD1F5D98EC0}"/>
              </a:ext>
            </a:extLst>
          </xdr:cNvPr>
          <xdr:cNvSpPr/>
        </xdr:nvSpPr>
        <xdr:spPr>
          <a:xfrm flipH="1">
            <a:off x="14734647" y="104774975"/>
            <a:ext cx="1171576" cy="514351"/>
          </a:xfrm>
          <a:prstGeom prst="cloudCallout">
            <a:avLst>
              <a:gd name="adj1" fmla="val -7012"/>
              <a:gd name="adj2" fmla="val 109061"/>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2</xdr:col>
      <xdr:colOff>304800</xdr:colOff>
      <xdr:row>560</xdr:row>
      <xdr:rowOff>972</xdr:rowOff>
    </xdr:from>
    <xdr:to>
      <xdr:col>4</xdr:col>
      <xdr:colOff>93269</xdr:colOff>
      <xdr:row>571</xdr:row>
      <xdr:rowOff>93074</xdr:rowOff>
    </xdr:to>
    <xdr:grpSp>
      <xdr:nvGrpSpPr>
        <xdr:cNvPr id="1367" name="Group 1366">
          <a:extLst>
            <a:ext uri="{FF2B5EF4-FFF2-40B4-BE49-F238E27FC236}">
              <a16:creationId xmlns:a16="http://schemas.microsoft.com/office/drawing/2014/main" xmlns="" id="{89173C37-29D2-4CBB-9306-072EC5C03741}"/>
            </a:ext>
          </a:extLst>
        </xdr:cNvPr>
        <xdr:cNvGrpSpPr>
          <a:grpSpLocks noChangeAspect="1"/>
        </xdr:cNvGrpSpPr>
      </xdr:nvGrpSpPr>
      <xdr:grpSpPr>
        <a:xfrm>
          <a:off x="904875" y="109214622"/>
          <a:ext cx="760019" cy="2054252"/>
          <a:chOff x="13620749" y="104774999"/>
          <a:chExt cx="1352551" cy="3438523"/>
        </a:xfrm>
      </xdr:grpSpPr>
      <xdr:grpSp>
        <xdr:nvGrpSpPr>
          <xdr:cNvPr id="1509" name="Group 1508">
            <a:extLst>
              <a:ext uri="{FF2B5EF4-FFF2-40B4-BE49-F238E27FC236}">
                <a16:creationId xmlns:a16="http://schemas.microsoft.com/office/drawing/2014/main" xmlns="" id="{E4550144-9E2C-4AEB-BA83-75174ADE0532}"/>
              </a:ext>
            </a:extLst>
          </xdr:cNvPr>
          <xdr:cNvGrpSpPr/>
        </xdr:nvGrpSpPr>
        <xdr:grpSpPr>
          <a:xfrm>
            <a:off x="13620749" y="105470322"/>
            <a:ext cx="1053296" cy="2743200"/>
            <a:chOff x="13620749" y="105470322"/>
            <a:chExt cx="1053296" cy="2743200"/>
          </a:xfrm>
        </xdr:grpSpPr>
        <xdr:grpSp>
          <xdr:nvGrpSpPr>
            <xdr:cNvPr id="1511" name="Group 1510">
              <a:extLst>
                <a:ext uri="{FF2B5EF4-FFF2-40B4-BE49-F238E27FC236}">
                  <a16:creationId xmlns:a16="http://schemas.microsoft.com/office/drawing/2014/main" xmlns="" id="{1735D924-245F-4D5E-AB6E-024E51D61DB0}"/>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516" name="Rectangle: Rounded Corners 1515">
                <a:extLst>
                  <a:ext uri="{FF2B5EF4-FFF2-40B4-BE49-F238E27FC236}">
                    <a16:creationId xmlns:a16="http://schemas.microsoft.com/office/drawing/2014/main" xmlns="" id="{EE791BAA-9B3B-4552-99E2-6580D56C405F}"/>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17" name="Rectangle: Rounded Corners 1516">
                <a:extLst>
                  <a:ext uri="{FF2B5EF4-FFF2-40B4-BE49-F238E27FC236}">
                    <a16:creationId xmlns:a16="http://schemas.microsoft.com/office/drawing/2014/main" xmlns="" id="{3C8535C2-11B8-4354-9E58-E14EF71606FA}"/>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18" name="Rectangle: Rounded Corners 1517">
                <a:extLst>
                  <a:ext uri="{FF2B5EF4-FFF2-40B4-BE49-F238E27FC236}">
                    <a16:creationId xmlns:a16="http://schemas.microsoft.com/office/drawing/2014/main" xmlns="" id="{8566592C-5C44-4BFE-B835-58AE6849B578}"/>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19" name="Rectangle: Rounded Corners 1518">
                <a:extLst>
                  <a:ext uri="{FF2B5EF4-FFF2-40B4-BE49-F238E27FC236}">
                    <a16:creationId xmlns:a16="http://schemas.microsoft.com/office/drawing/2014/main" xmlns="" id="{AA280638-D9D6-4E6D-BD7C-D54667771F9B}"/>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20" name="Rectangle: Rounded Corners 1519">
                <a:extLst>
                  <a:ext uri="{FF2B5EF4-FFF2-40B4-BE49-F238E27FC236}">
                    <a16:creationId xmlns:a16="http://schemas.microsoft.com/office/drawing/2014/main" xmlns="" id="{2F468C78-7453-40D6-95B7-046B77C551DA}"/>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21" name="Rectangle: Rounded Corners 1520">
                <a:extLst>
                  <a:ext uri="{FF2B5EF4-FFF2-40B4-BE49-F238E27FC236}">
                    <a16:creationId xmlns:a16="http://schemas.microsoft.com/office/drawing/2014/main" xmlns="" id="{F1D57DDC-C6A7-49A5-AB2A-F087DDBF1495}"/>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22" name="Rectangle: Rounded Corners 1521">
                <a:extLst>
                  <a:ext uri="{FF2B5EF4-FFF2-40B4-BE49-F238E27FC236}">
                    <a16:creationId xmlns:a16="http://schemas.microsoft.com/office/drawing/2014/main" xmlns="" id="{9AE60DB1-47E5-4AB1-B872-0CA2A4D25F5B}"/>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512" name="Group 1511">
              <a:extLst>
                <a:ext uri="{FF2B5EF4-FFF2-40B4-BE49-F238E27FC236}">
                  <a16:creationId xmlns:a16="http://schemas.microsoft.com/office/drawing/2014/main" xmlns="" id="{5ED0EB84-E4D3-4C0C-822D-63ABA080ADF8}"/>
                </a:ext>
              </a:extLst>
            </xdr:cNvPr>
            <xdr:cNvGrpSpPr/>
          </xdr:nvGrpSpPr>
          <xdr:grpSpPr>
            <a:xfrm>
              <a:off x="13679805" y="106093372"/>
              <a:ext cx="953589" cy="1109382"/>
              <a:chOff x="0" y="0"/>
              <a:chExt cx="1112520" cy="1371600"/>
            </a:xfrm>
          </xdr:grpSpPr>
          <xdr:sp macro="" textlink="">
            <xdr:nvSpPr>
              <xdr:cNvPr id="1513" name="Rectangle 1512">
                <a:extLst>
                  <a:ext uri="{FF2B5EF4-FFF2-40B4-BE49-F238E27FC236}">
                    <a16:creationId xmlns:a16="http://schemas.microsoft.com/office/drawing/2014/main" xmlns="" id="{ECD55D4A-282B-4F7F-B7A0-F691993107D2}"/>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514" name="Rectangle 1513">
                <a:extLst>
                  <a:ext uri="{FF2B5EF4-FFF2-40B4-BE49-F238E27FC236}">
                    <a16:creationId xmlns:a16="http://schemas.microsoft.com/office/drawing/2014/main" xmlns="" id="{A28E7163-F368-4B36-B936-0760766AE7DE}"/>
                  </a:ext>
                </a:extLst>
              </xdr:cNvPr>
              <xdr:cNvSpPr/>
            </xdr:nvSpPr>
            <xdr:spPr>
              <a:xfrm>
                <a:off x="655320" y="0"/>
                <a:ext cx="457200" cy="1371600"/>
              </a:xfrm>
              <a:prstGeom prst="rect">
                <a:avLst/>
              </a:prstGeom>
              <a:gradFill>
                <a:gsLst>
                  <a:gs pos="0">
                    <a:schemeClr val="bg1">
                      <a:lumMod val="95000"/>
                    </a:schemeClr>
                  </a:gs>
                  <a:gs pos="79000">
                    <a:schemeClr val="bg1">
                      <a:lumMod val="95000"/>
                    </a:schemeClr>
                  </a:gs>
                  <a:gs pos="8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515" name="Straight Connector 1514">
                <a:extLst>
                  <a:ext uri="{FF2B5EF4-FFF2-40B4-BE49-F238E27FC236}">
                    <a16:creationId xmlns:a16="http://schemas.microsoft.com/office/drawing/2014/main" xmlns="" id="{60F6321C-8052-46B8-BF54-2C6F48F141C7}"/>
                  </a:ext>
                </a:extLst>
              </xdr:cNvPr>
              <xdr:cNvCxnSpPr/>
            </xdr:nvCxnSpPr>
            <xdr:spPr>
              <a:xfrm flipH="1" flipV="1">
                <a:off x="457200" y="968563"/>
                <a:ext cx="198120" cy="129740"/>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510" name="Thought Bubble: Cloud 1509">
            <a:extLst>
              <a:ext uri="{FF2B5EF4-FFF2-40B4-BE49-F238E27FC236}">
                <a16:creationId xmlns:a16="http://schemas.microsoft.com/office/drawing/2014/main" xmlns="" id="{3B51B4B8-4E36-4EAB-9AB5-08A15DA49C31}"/>
              </a:ext>
            </a:extLst>
          </xdr:cNvPr>
          <xdr:cNvSpPr/>
        </xdr:nvSpPr>
        <xdr:spPr>
          <a:xfrm>
            <a:off x="13801725" y="104774999"/>
            <a:ext cx="1171575" cy="514351"/>
          </a:xfrm>
          <a:prstGeom prst="cloudCallout">
            <a:avLst>
              <a:gd name="adj1" fmla="val -9451"/>
              <a:gd name="adj2" fmla="val 107209"/>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4</xdr:col>
      <xdr:colOff>167640</xdr:colOff>
      <xdr:row>559</xdr:row>
      <xdr:rowOff>136395</xdr:rowOff>
    </xdr:from>
    <xdr:to>
      <xdr:col>5</xdr:col>
      <xdr:colOff>451409</xdr:colOff>
      <xdr:row>571</xdr:row>
      <xdr:rowOff>53237</xdr:rowOff>
    </xdr:to>
    <xdr:grpSp>
      <xdr:nvGrpSpPr>
        <xdr:cNvPr id="1368" name="Group 1367">
          <a:extLst>
            <a:ext uri="{FF2B5EF4-FFF2-40B4-BE49-F238E27FC236}">
              <a16:creationId xmlns:a16="http://schemas.microsoft.com/office/drawing/2014/main" xmlns="" id="{6D4D8BEF-77D9-41F3-B859-8CCE5EBC02A3}"/>
            </a:ext>
          </a:extLst>
        </xdr:cNvPr>
        <xdr:cNvGrpSpPr>
          <a:grpSpLocks noChangeAspect="1"/>
        </xdr:cNvGrpSpPr>
      </xdr:nvGrpSpPr>
      <xdr:grpSpPr>
        <a:xfrm>
          <a:off x="1739265" y="109178595"/>
          <a:ext cx="769544" cy="2050442"/>
          <a:chOff x="13620749" y="104774999"/>
          <a:chExt cx="1352551" cy="3438523"/>
        </a:xfrm>
      </xdr:grpSpPr>
      <xdr:grpSp>
        <xdr:nvGrpSpPr>
          <xdr:cNvPr id="1495" name="Group 1494">
            <a:extLst>
              <a:ext uri="{FF2B5EF4-FFF2-40B4-BE49-F238E27FC236}">
                <a16:creationId xmlns:a16="http://schemas.microsoft.com/office/drawing/2014/main" xmlns="" id="{C3F936D5-89F5-4C19-AD0B-763F3C149BB0}"/>
              </a:ext>
            </a:extLst>
          </xdr:cNvPr>
          <xdr:cNvGrpSpPr/>
        </xdr:nvGrpSpPr>
        <xdr:grpSpPr>
          <a:xfrm>
            <a:off x="13620749" y="105470322"/>
            <a:ext cx="1053296" cy="2743200"/>
            <a:chOff x="13620749" y="105470322"/>
            <a:chExt cx="1053296" cy="2743200"/>
          </a:xfrm>
        </xdr:grpSpPr>
        <xdr:grpSp>
          <xdr:nvGrpSpPr>
            <xdr:cNvPr id="1497" name="Group 1496">
              <a:extLst>
                <a:ext uri="{FF2B5EF4-FFF2-40B4-BE49-F238E27FC236}">
                  <a16:creationId xmlns:a16="http://schemas.microsoft.com/office/drawing/2014/main" xmlns="" id="{FEE83977-3E11-4E99-8E54-901DF08C88C0}"/>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502" name="Rectangle: Rounded Corners 1501">
                <a:extLst>
                  <a:ext uri="{FF2B5EF4-FFF2-40B4-BE49-F238E27FC236}">
                    <a16:creationId xmlns:a16="http://schemas.microsoft.com/office/drawing/2014/main" xmlns="" id="{2B00DB63-2C8F-439F-9013-572A957ADC84}"/>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03" name="Rectangle: Rounded Corners 1502">
                <a:extLst>
                  <a:ext uri="{FF2B5EF4-FFF2-40B4-BE49-F238E27FC236}">
                    <a16:creationId xmlns:a16="http://schemas.microsoft.com/office/drawing/2014/main" xmlns="" id="{C3DFE78E-735E-4712-96EC-A49050B4F73B}"/>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04" name="Rectangle: Rounded Corners 1503">
                <a:extLst>
                  <a:ext uri="{FF2B5EF4-FFF2-40B4-BE49-F238E27FC236}">
                    <a16:creationId xmlns:a16="http://schemas.microsoft.com/office/drawing/2014/main" xmlns="" id="{681F9957-AAD7-4F14-A57F-6CD93BA61A2B}"/>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05" name="Rectangle: Rounded Corners 1504">
                <a:extLst>
                  <a:ext uri="{FF2B5EF4-FFF2-40B4-BE49-F238E27FC236}">
                    <a16:creationId xmlns:a16="http://schemas.microsoft.com/office/drawing/2014/main" xmlns="" id="{EB6511EB-54BD-4C67-A12C-09721FF438B6}"/>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06" name="Rectangle: Rounded Corners 1505">
                <a:extLst>
                  <a:ext uri="{FF2B5EF4-FFF2-40B4-BE49-F238E27FC236}">
                    <a16:creationId xmlns:a16="http://schemas.microsoft.com/office/drawing/2014/main" xmlns="" id="{1E1A2A37-19B4-4318-A16F-A2464A64EF52}"/>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07" name="Rectangle: Rounded Corners 1506">
                <a:extLst>
                  <a:ext uri="{FF2B5EF4-FFF2-40B4-BE49-F238E27FC236}">
                    <a16:creationId xmlns:a16="http://schemas.microsoft.com/office/drawing/2014/main" xmlns="" id="{5F56E5F9-05EC-4F87-8A82-ECCE79725EEA}"/>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508" name="Rectangle: Rounded Corners 1507">
                <a:extLst>
                  <a:ext uri="{FF2B5EF4-FFF2-40B4-BE49-F238E27FC236}">
                    <a16:creationId xmlns:a16="http://schemas.microsoft.com/office/drawing/2014/main" xmlns="" id="{15496CB7-394F-4047-973F-E024A4F047DE}"/>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498" name="Group 1497">
              <a:extLst>
                <a:ext uri="{FF2B5EF4-FFF2-40B4-BE49-F238E27FC236}">
                  <a16:creationId xmlns:a16="http://schemas.microsoft.com/office/drawing/2014/main" xmlns="" id="{308B614C-6294-43F5-BED0-C52145F196FE}"/>
                </a:ext>
              </a:extLst>
            </xdr:cNvPr>
            <xdr:cNvGrpSpPr/>
          </xdr:nvGrpSpPr>
          <xdr:grpSpPr>
            <a:xfrm>
              <a:off x="13679805" y="106093372"/>
              <a:ext cx="953589" cy="1109382"/>
              <a:chOff x="0" y="0"/>
              <a:chExt cx="1112520" cy="1371600"/>
            </a:xfrm>
          </xdr:grpSpPr>
          <xdr:sp macro="" textlink="">
            <xdr:nvSpPr>
              <xdr:cNvPr id="1499" name="Rectangle 1498">
                <a:extLst>
                  <a:ext uri="{FF2B5EF4-FFF2-40B4-BE49-F238E27FC236}">
                    <a16:creationId xmlns:a16="http://schemas.microsoft.com/office/drawing/2014/main" xmlns="" id="{6785D422-6211-4928-AF8D-F6B4DB60164A}"/>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500" name="Rectangle 1499">
                <a:extLst>
                  <a:ext uri="{FF2B5EF4-FFF2-40B4-BE49-F238E27FC236}">
                    <a16:creationId xmlns:a16="http://schemas.microsoft.com/office/drawing/2014/main" xmlns="" id="{A76779AB-4A9B-4EF0-809D-1A33E4EC0DD4}"/>
                  </a:ext>
                </a:extLst>
              </xdr:cNvPr>
              <xdr:cNvSpPr/>
            </xdr:nvSpPr>
            <xdr:spPr>
              <a:xfrm>
                <a:off x="655320" y="0"/>
                <a:ext cx="457200" cy="1371600"/>
              </a:xfrm>
              <a:prstGeom prst="rect">
                <a:avLst/>
              </a:prstGeom>
              <a:gradFill>
                <a:gsLst>
                  <a:gs pos="0">
                    <a:schemeClr val="bg1">
                      <a:lumMod val="95000"/>
                    </a:schemeClr>
                  </a:gs>
                  <a:gs pos="79000">
                    <a:schemeClr val="bg1">
                      <a:lumMod val="95000"/>
                    </a:schemeClr>
                  </a:gs>
                  <a:gs pos="8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501" name="Straight Connector 1500">
                <a:extLst>
                  <a:ext uri="{FF2B5EF4-FFF2-40B4-BE49-F238E27FC236}">
                    <a16:creationId xmlns:a16="http://schemas.microsoft.com/office/drawing/2014/main" xmlns="" id="{4592C436-8091-4F2B-8545-5F1F0E7751CE}"/>
                  </a:ext>
                </a:extLst>
              </xdr:cNvPr>
              <xdr:cNvCxnSpPr/>
            </xdr:nvCxnSpPr>
            <xdr:spPr>
              <a:xfrm flipH="1" flipV="1">
                <a:off x="457200" y="968563"/>
                <a:ext cx="198120" cy="129740"/>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96" name="Thought Bubble: Cloud 1495">
            <a:extLst>
              <a:ext uri="{FF2B5EF4-FFF2-40B4-BE49-F238E27FC236}">
                <a16:creationId xmlns:a16="http://schemas.microsoft.com/office/drawing/2014/main" xmlns="" id="{164D8143-D17D-409C-B1E2-070AB4F28077}"/>
              </a:ext>
            </a:extLst>
          </xdr:cNvPr>
          <xdr:cNvSpPr/>
        </xdr:nvSpPr>
        <xdr:spPr>
          <a:xfrm>
            <a:off x="13801725" y="104774999"/>
            <a:ext cx="1171575" cy="514351"/>
          </a:xfrm>
          <a:prstGeom prst="cloudCallout">
            <a:avLst>
              <a:gd name="adj1" fmla="val -9451"/>
              <a:gd name="adj2" fmla="val 107209"/>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1</xdr:col>
      <xdr:colOff>403860</xdr:colOff>
      <xdr:row>559</xdr:row>
      <xdr:rowOff>72655</xdr:rowOff>
    </xdr:from>
    <xdr:to>
      <xdr:col>3</xdr:col>
      <xdr:colOff>192329</xdr:colOff>
      <xdr:row>570</xdr:row>
      <xdr:rowOff>164757</xdr:rowOff>
    </xdr:to>
    <xdr:grpSp>
      <xdr:nvGrpSpPr>
        <xdr:cNvPr id="1369" name="Group 1368">
          <a:extLst>
            <a:ext uri="{FF2B5EF4-FFF2-40B4-BE49-F238E27FC236}">
              <a16:creationId xmlns:a16="http://schemas.microsoft.com/office/drawing/2014/main" xmlns="" id="{33AFDDE9-178E-4693-911F-DBA563FF6B96}"/>
            </a:ext>
          </a:extLst>
        </xdr:cNvPr>
        <xdr:cNvGrpSpPr>
          <a:grpSpLocks noChangeAspect="1"/>
        </xdr:cNvGrpSpPr>
      </xdr:nvGrpSpPr>
      <xdr:grpSpPr>
        <a:xfrm>
          <a:off x="518160" y="109114855"/>
          <a:ext cx="760019" cy="2054252"/>
          <a:chOff x="13620749" y="104774999"/>
          <a:chExt cx="1352551" cy="3438523"/>
        </a:xfrm>
      </xdr:grpSpPr>
      <xdr:grpSp>
        <xdr:nvGrpSpPr>
          <xdr:cNvPr id="1481" name="Group 1480">
            <a:extLst>
              <a:ext uri="{FF2B5EF4-FFF2-40B4-BE49-F238E27FC236}">
                <a16:creationId xmlns:a16="http://schemas.microsoft.com/office/drawing/2014/main" xmlns="" id="{CA9DABC4-050B-4DAA-9802-BE1F67103123}"/>
              </a:ext>
            </a:extLst>
          </xdr:cNvPr>
          <xdr:cNvGrpSpPr/>
        </xdr:nvGrpSpPr>
        <xdr:grpSpPr>
          <a:xfrm>
            <a:off x="13620749" y="105470322"/>
            <a:ext cx="1053296" cy="2743200"/>
            <a:chOff x="13620749" y="105470322"/>
            <a:chExt cx="1053296" cy="2743200"/>
          </a:xfrm>
        </xdr:grpSpPr>
        <xdr:grpSp>
          <xdr:nvGrpSpPr>
            <xdr:cNvPr id="1483" name="Group 1482">
              <a:extLst>
                <a:ext uri="{FF2B5EF4-FFF2-40B4-BE49-F238E27FC236}">
                  <a16:creationId xmlns:a16="http://schemas.microsoft.com/office/drawing/2014/main" xmlns="" id="{40B585C8-77FE-4120-9FFF-A00F0B43D114}"/>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488" name="Rectangle: Rounded Corners 1487">
                <a:extLst>
                  <a:ext uri="{FF2B5EF4-FFF2-40B4-BE49-F238E27FC236}">
                    <a16:creationId xmlns:a16="http://schemas.microsoft.com/office/drawing/2014/main" xmlns="" id="{808E74F7-0C0A-4130-989F-87D113526363}"/>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89" name="Rectangle: Rounded Corners 1488">
                <a:extLst>
                  <a:ext uri="{FF2B5EF4-FFF2-40B4-BE49-F238E27FC236}">
                    <a16:creationId xmlns:a16="http://schemas.microsoft.com/office/drawing/2014/main" xmlns="" id="{93CDB91B-BC7C-42AD-AE25-FFEC367AA7F6}"/>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90" name="Rectangle: Rounded Corners 1489">
                <a:extLst>
                  <a:ext uri="{FF2B5EF4-FFF2-40B4-BE49-F238E27FC236}">
                    <a16:creationId xmlns:a16="http://schemas.microsoft.com/office/drawing/2014/main" xmlns="" id="{9F64BE3C-8A6B-4FF6-B739-02EF73B2FB5E}"/>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91" name="Rectangle: Rounded Corners 1490">
                <a:extLst>
                  <a:ext uri="{FF2B5EF4-FFF2-40B4-BE49-F238E27FC236}">
                    <a16:creationId xmlns:a16="http://schemas.microsoft.com/office/drawing/2014/main" xmlns="" id="{5926A178-633E-40BE-8742-4188CE5DF477}"/>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92" name="Rectangle: Rounded Corners 1491">
                <a:extLst>
                  <a:ext uri="{FF2B5EF4-FFF2-40B4-BE49-F238E27FC236}">
                    <a16:creationId xmlns:a16="http://schemas.microsoft.com/office/drawing/2014/main" xmlns="" id="{929A41A1-7570-4F78-A485-D835CCAEEF9D}"/>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93" name="Rectangle: Rounded Corners 1492">
                <a:extLst>
                  <a:ext uri="{FF2B5EF4-FFF2-40B4-BE49-F238E27FC236}">
                    <a16:creationId xmlns:a16="http://schemas.microsoft.com/office/drawing/2014/main" xmlns="" id="{6B8BA174-62F4-4FEA-9111-34C451977925}"/>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94" name="Rectangle: Rounded Corners 1493">
                <a:extLst>
                  <a:ext uri="{FF2B5EF4-FFF2-40B4-BE49-F238E27FC236}">
                    <a16:creationId xmlns:a16="http://schemas.microsoft.com/office/drawing/2014/main" xmlns="" id="{AB420B6A-DC1B-46D8-B0AA-7590957D1FE9}"/>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484" name="Group 1483">
              <a:extLst>
                <a:ext uri="{FF2B5EF4-FFF2-40B4-BE49-F238E27FC236}">
                  <a16:creationId xmlns:a16="http://schemas.microsoft.com/office/drawing/2014/main" xmlns="" id="{3D09B59F-055F-4FCB-A728-A7AB622EB8D9}"/>
                </a:ext>
              </a:extLst>
            </xdr:cNvPr>
            <xdr:cNvGrpSpPr/>
          </xdr:nvGrpSpPr>
          <xdr:grpSpPr>
            <a:xfrm>
              <a:off x="13679805" y="106093372"/>
              <a:ext cx="953589" cy="1109382"/>
              <a:chOff x="0" y="0"/>
              <a:chExt cx="1112520" cy="1371600"/>
            </a:xfrm>
          </xdr:grpSpPr>
          <xdr:sp macro="" textlink="">
            <xdr:nvSpPr>
              <xdr:cNvPr id="1485" name="Rectangle 1484">
                <a:extLst>
                  <a:ext uri="{FF2B5EF4-FFF2-40B4-BE49-F238E27FC236}">
                    <a16:creationId xmlns:a16="http://schemas.microsoft.com/office/drawing/2014/main" xmlns="" id="{47F1ECDF-F5CA-45D0-A912-6CFF1B067324}"/>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486" name="Rectangle 1485">
                <a:extLst>
                  <a:ext uri="{FF2B5EF4-FFF2-40B4-BE49-F238E27FC236}">
                    <a16:creationId xmlns:a16="http://schemas.microsoft.com/office/drawing/2014/main" xmlns="" id="{C51D008F-CDE5-4367-BD5E-00DA54F47D68}"/>
                  </a:ext>
                </a:extLst>
              </xdr:cNvPr>
              <xdr:cNvSpPr/>
            </xdr:nvSpPr>
            <xdr:spPr>
              <a:xfrm>
                <a:off x="655320" y="0"/>
                <a:ext cx="457200" cy="1371600"/>
              </a:xfrm>
              <a:prstGeom prst="rect">
                <a:avLst/>
              </a:prstGeom>
              <a:gradFill>
                <a:gsLst>
                  <a:gs pos="0">
                    <a:schemeClr val="bg1">
                      <a:lumMod val="95000"/>
                    </a:schemeClr>
                  </a:gs>
                  <a:gs pos="79000">
                    <a:schemeClr val="bg1">
                      <a:lumMod val="95000"/>
                    </a:schemeClr>
                  </a:gs>
                  <a:gs pos="8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487" name="Straight Connector 1486">
                <a:extLst>
                  <a:ext uri="{FF2B5EF4-FFF2-40B4-BE49-F238E27FC236}">
                    <a16:creationId xmlns:a16="http://schemas.microsoft.com/office/drawing/2014/main" xmlns="" id="{3AF6E182-FC85-49F4-85DA-C5CC20613418}"/>
                  </a:ext>
                </a:extLst>
              </xdr:cNvPr>
              <xdr:cNvCxnSpPr/>
            </xdr:nvCxnSpPr>
            <xdr:spPr>
              <a:xfrm flipH="1" flipV="1">
                <a:off x="457200" y="968563"/>
                <a:ext cx="198120" cy="129740"/>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82" name="Thought Bubble: Cloud 1481">
            <a:extLst>
              <a:ext uri="{FF2B5EF4-FFF2-40B4-BE49-F238E27FC236}">
                <a16:creationId xmlns:a16="http://schemas.microsoft.com/office/drawing/2014/main" xmlns="" id="{22D52683-55C9-46A9-A6FF-8F0203D308A3}"/>
              </a:ext>
            </a:extLst>
          </xdr:cNvPr>
          <xdr:cNvSpPr/>
        </xdr:nvSpPr>
        <xdr:spPr>
          <a:xfrm>
            <a:off x="13801725" y="104774999"/>
            <a:ext cx="1171575" cy="514351"/>
          </a:xfrm>
          <a:prstGeom prst="cloudCallout">
            <a:avLst>
              <a:gd name="adj1" fmla="val -9451"/>
              <a:gd name="adj2" fmla="val 107209"/>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3</xdr:col>
      <xdr:colOff>220980</xdr:colOff>
      <xdr:row>559</xdr:row>
      <xdr:rowOff>40785</xdr:rowOff>
    </xdr:from>
    <xdr:to>
      <xdr:col>5</xdr:col>
      <xdr:colOff>9449</xdr:colOff>
      <xdr:row>570</xdr:row>
      <xdr:rowOff>132887</xdr:rowOff>
    </xdr:to>
    <xdr:grpSp>
      <xdr:nvGrpSpPr>
        <xdr:cNvPr id="1370" name="Group 1369">
          <a:extLst>
            <a:ext uri="{FF2B5EF4-FFF2-40B4-BE49-F238E27FC236}">
              <a16:creationId xmlns:a16="http://schemas.microsoft.com/office/drawing/2014/main" xmlns="" id="{D6708A71-57AF-4C9E-B48A-63E316A5958A}"/>
            </a:ext>
          </a:extLst>
        </xdr:cNvPr>
        <xdr:cNvGrpSpPr>
          <a:grpSpLocks noChangeAspect="1"/>
        </xdr:cNvGrpSpPr>
      </xdr:nvGrpSpPr>
      <xdr:grpSpPr>
        <a:xfrm>
          <a:off x="1306830" y="109082985"/>
          <a:ext cx="760019" cy="2054252"/>
          <a:chOff x="13620749" y="104774999"/>
          <a:chExt cx="1352551" cy="3438523"/>
        </a:xfrm>
      </xdr:grpSpPr>
      <xdr:grpSp>
        <xdr:nvGrpSpPr>
          <xdr:cNvPr id="1467" name="Group 1466">
            <a:extLst>
              <a:ext uri="{FF2B5EF4-FFF2-40B4-BE49-F238E27FC236}">
                <a16:creationId xmlns:a16="http://schemas.microsoft.com/office/drawing/2014/main" xmlns="" id="{D8F98370-A788-4F5F-902A-7562E125E917}"/>
              </a:ext>
            </a:extLst>
          </xdr:cNvPr>
          <xdr:cNvGrpSpPr/>
        </xdr:nvGrpSpPr>
        <xdr:grpSpPr>
          <a:xfrm>
            <a:off x="13620749" y="105470322"/>
            <a:ext cx="1053296" cy="2743200"/>
            <a:chOff x="13620749" y="105470322"/>
            <a:chExt cx="1053296" cy="2743200"/>
          </a:xfrm>
        </xdr:grpSpPr>
        <xdr:grpSp>
          <xdr:nvGrpSpPr>
            <xdr:cNvPr id="1469" name="Group 1468">
              <a:extLst>
                <a:ext uri="{FF2B5EF4-FFF2-40B4-BE49-F238E27FC236}">
                  <a16:creationId xmlns:a16="http://schemas.microsoft.com/office/drawing/2014/main" xmlns="" id="{800A3DC4-A8B6-4B5D-B65E-64EAE78D2704}"/>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474" name="Rectangle: Rounded Corners 1473">
                <a:extLst>
                  <a:ext uri="{FF2B5EF4-FFF2-40B4-BE49-F238E27FC236}">
                    <a16:creationId xmlns:a16="http://schemas.microsoft.com/office/drawing/2014/main" xmlns="" id="{41775FE9-ABD2-4B35-BC5E-A6C653A5119A}"/>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75" name="Rectangle: Rounded Corners 1474">
                <a:extLst>
                  <a:ext uri="{FF2B5EF4-FFF2-40B4-BE49-F238E27FC236}">
                    <a16:creationId xmlns:a16="http://schemas.microsoft.com/office/drawing/2014/main" xmlns="" id="{E56E2E95-3246-4778-A167-33EB97356359}"/>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76" name="Rectangle: Rounded Corners 1475">
                <a:extLst>
                  <a:ext uri="{FF2B5EF4-FFF2-40B4-BE49-F238E27FC236}">
                    <a16:creationId xmlns:a16="http://schemas.microsoft.com/office/drawing/2014/main" xmlns="" id="{D7BBA3D4-FCA9-4C04-9A20-18BDFAB7BFEF}"/>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77" name="Rectangle: Rounded Corners 1476">
                <a:extLst>
                  <a:ext uri="{FF2B5EF4-FFF2-40B4-BE49-F238E27FC236}">
                    <a16:creationId xmlns:a16="http://schemas.microsoft.com/office/drawing/2014/main" xmlns="" id="{D9F9A33F-BB0A-4CD5-AFD6-3A6CCFDFAD30}"/>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78" name="Rectangle: Rounded Corners 1477">
                <a:extLst>
                  <a:ext uri="{FF2B5EF4-FFF2-40B4-BE49-F238E27FC236}">
                    <a16:creationId xmlns:a16="http://schemas.microsoft.com/office/drawing/2014/main" xmlns="" id="{E1E9D109-A668-4218-B04B-A0A22EC84FD9}"/>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79" name="Rectangle: Rounded Corners 1478">
                <a:extLst>
                  <a:ext uri="{FF2B5EF4-FFF2-40B4-BE49-F238E27FC236}">
                    <a16:creationId xmlns:a16="http://schemas.microsoft.com/office/drawing/2014/main" xmlns="" id="{04293184-9D07-4F2C-A84A-089A83E08F7C}"/>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80" name="Rectangle: Rounded Corners 1479">
                <a:extLst>
                  <a:ext uri="{FF2B5EF4-FFF2-40B4-BE49-F238E27FC236}">
                    <a16:creationId xmlns:a16="http://schemas.microsoft.com/office/drawing/2014/main" xmlns="" id="{665134A7-A43E-463E-9BE1-F5B42065FFC4}"/>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470" name="Group 1469">
              <a:extLst>
                <a:ext uri="{FF2B5EF4-FFF2-40B4-BE49-F238E27FC236}">
                  <a16:creationId xmlns:a16="http://schemas.microsoft.com/office/drawing/2014/main" xmlns="" id="{BE503921-DBB8-425C-8CB9-0B87A6BF517C}"/>
                </a:ext>
              </a:extLst>
            </xdr:cNvPr>
            <xdr:cNvGrpSpPr/>
          </xdr:nvGrpSpPr>
          <xdr:grpSpPr>
            <a:xfrm>
              <a:off x="13679805" y="106093372"/>
              <a:ext cx="953589" cy="1109382"/>
              <a:chOff x="0" y="0"/>
              <a:chExt cx="1112520" cy="1371600"/>
            </a:xfrm>
          </xdr:grpSpPr>
          <xdr:sp macro="" textlink="">
            <xdr:nvSpPr>
              <xdr:cNvPr id="1471" name="Rectangle 1470">
                <a:extLst>
                  <a:ext uri="{FF2B5EF4-FFF2-40B4-BE49-F238E27FC236}">
                    <a16:creationId xmlns:a16="http://schemas.microsoft.com/office/drawing/2014/main" xmlns="" id="{F0A5F2B3-2193-41ED-ADF0-98AB976BB2E9}"/>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472" name="Rectangle 1471">
                <a:extLst>
                  <a:ext uri="{FF2B5EF4-FFF2-40B4-BE49-F238E27FC236}">
                    <a16:creationId xmlns:a16="http://schemas.microsoft.com/office/drawing/2014/main" xmlns="" id="{FF170C3B-DDC5-4D0B-89FC-3D71EC4E73D5}"/>
                  </a:ext>
                </a:extLst>
              </xdr:cNvPr>
              <xdr:cNvSpPr/>
            </xdr:nvSpPr>
            <xdr:spPr>
              <a:xfrm>
                <a:off x="655320" y="0"/>
                <a:ext cx="457200" cy="1371600"/>
              </a:xfrm>
              <a:prstGeom prst="rect">
                <a:avLst/>
              </a:prstGeom>
              <a:gradFill>
                <a:gsLst>
                  <a:gs pos="0">
                    <a:schemeClr val="bg1">
                      <a:lumMod val="95000"/>
                    </a:schemeClr>
                  </a:gs>
                  <a:gs pos="79000">
                    <a:schemeClr val="bg1">
                      <a:lumMod val="95000"/>
                    </a:schemeClr>
                  </a:gs>
                  <a:gs pos="8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473" name="Straight Connector 1472">
                <a:extLst>
                  <a:ext uri="{FF2B5EF4-FFF2-40B4-BE49-F238E27FC236}">
                    <a16:creationId xmlns:a16="http://schemas.microsoft.com/office/drawing/2014/main" xmlns="" id="{FC1385DE-8A16-4E7B-B3A4-1E104EEE740D}"/>
                  </a:ext>
                </a:extLst>
              </xdr:cNvPr>
              <xdr:cNvCxnSpPr/>
            </xdr:nvCxnSpPr>
            <xdr:spPr>
              <a:xfrm flipH="1" flipV="1">
                <a:off x="457200" y="968563"/>
                <a:ext cx="198120" cy="129740"/>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68" name="Thought Bubble: Cloud 1467">
            <a:extLst>
              <a:ext uri="{FF2B5EF4-FFF2-40B4-BE49-F238E27FC236}">
                <a16:creationId xmlns:a16="http://schemas.microsoft.com/office/drawing/2014/main" xmlns="" id="{89CAA039-14C2-44CF-85C5-745A41BF23AC}"/>
              </a:ext>
            </a:extLst>
          </xdr:cNvPr>
          <xdr:cNvSpPr/>
        </xdr:nvSpPr>
        <xdr:spPr>
          <a:xfrm>
            <a:off x="13801725" y="104774999"/>
            <a:ext cx="1171575" cy="514351"/>
          </a:xfrm>
          <a:prstGeom prst="cloudCallout">
            <a:avLst>
              <a:gd name="adj1" fmla="val -9451"/>
              <a:gd name="adj2" fmla="val 107209"/>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10</xdr:col>
      <xdr:colOff>420616</xdr:colOff>
      <xdr:row>559</xdr:row>
      <xdr:rowOff>84802</xdr:rowOff>
    </xdr:from>
    <xdr:to>
      <xdr:col>12</xdr:col>
      <xdr:colOff>119616</xdr:colOff>
      <xdr:row>570</xdr:row>
      <xdr:rowOff>159499</xdr:rowOff>
    </xdr:to>
    <xdr:grpSp>
      <xdr:nvGrpSpPr>
        <xdr:cNvPr id="1375" name="Group 1374">
          <a:extLst>
            <a:ext uri="{FF2B5EF4-FFF2-40B4-BE49-F238E27FC236}">
              <a16:creationId xmlns:a16="http://schemas.microsoft.com/office/drawing/2014/main" xmlns="" id="{B37011FF-D5CF-4A61-9EAD-E41381592E98}"/>
            </a:ext>
          </a:extLst>
        </xdr:cNvPr>
        <xdr:cNvGrpSpPr>
          <a:grpSpLocks noChangeAspect="1"/>
        </xdr:cNvGrpSpPr>
      </xdr:nvGrpSpPr>
      <xdr:grpSpPr>
        <a:xfrm>
          <a:off x="4906891" y="109127002"/>
          <a:ext cx="670550" cy="2036847"/>
          <a:chOff x="14800796" y="104774975"/>
          <a:chExt cx="1197224" cy="3409972"/>
        </a:xfrm>
      </xdr:grpSpPr>
      <xdr:grpSp>
        <xdr:nvGrpSpPr>
          <xdr:cNvPr id="1397" name="Group 1396">
            <a:extLst>
              <a:ext uri="{FF2B5EF4-FFF2-40B4-BE49-F238E27FC236}">
                <a16:creationId xmlns:a16="http://schemas.microsoft.com/office/drawing/2014/main" xmlns="" id="{60E4DBBA-73D4-464E-8702-8BF193CDB5DA}"/>
              </a:ext>
            </a:extLst>
          </xdr:cNvPr>
          <xdr:cNvGrpSpPr/>
        </xdr:nvGrpSpPr>
        <xdr:grpSpPr>
          <a:xfrm>
            <a:off x="14944724" y="105441747"/>
            <a:ext cx="1053296" cy="2743200"/>
            <a:chOff x="14944724" y="105441747"/>
            <a:chExt cx="1053296" cy="2743200"/>
          </a:xfrm>
        </xdr:grpSpPr>
        <xdr:grpSp>
          <xdr:nvGrpSpPr>
            <xdr:cNvPr id="1399" name="Group 1398">
              <a:extLst>
                <a:ext uri="{FF2B5EF4-FFF2-40B4-BE49-F238E27FC236}">
                  <a16:creationId xmlns:a16="http://schemas.microsoft.com/office/drawing/2014/main" xmlns="" id="{5533F5A2-3A73-440B-B446-2AFB29C021AA}"/>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404" name="Rectangle: Rounded Corners 1403">
                <a:extLst>
                  <a:ext uri="{FF2B5EF4-FFF2-40B4-BE49-F238E27FC236}">
                    <a16:creationId xmlns:a16="http://schemas.microsoft.com/office/drawing/2014/main" xmlns="" id="{CBB9B2A5-9DDF-4CE9-8B3D-26A591CD3804}"/>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05" name="Rectangle: Rounded Corners 1404">
                <a:extLst>
                  <a:ext uri="{FF2B5EF4-FFF2-40B4-BE49-F238E27FC236}">
                    <a16:creationId xmlns:a16="http://schemas.microsoft.com/office/drawing/2014/main" xmlns="" id="{10CC45E6-3039-4A0E-A559-AA7924CA2FC1}"/>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06" name="Rectangle: Rounded Corners 1405">
                <a:extLst>
                  <a:ext uri="{FF2B5EF4-FFF2-40B4-BE49-F238E27FC236}">
                    <a16:creationId xmlns:a16="http://schemas.microsoft.com/office/drawing/2014/main" xmlns="" id="{C6D8DDC6-5458-45C7-90F4-8DF78FF2A142}"/>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07" name="Rectangle: Rounded Corners 1406">
                <a:extLst>
                  <a:ext uri="{FF2B5EF4-FFF2-40B4-BE49-F238E27FC236}">
                    <a16:creationId xmlns:a16="http://schemas.microsoft.com/office/drawing/2014/main" xmlns="" id="{5986D9E4-33C9-4094-A214-830C27B38417}"/>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08" name="Rectangle: Rounded Corners 1407">
                <a:extLst>
                  <a:ext uri="{FF2B5EF4-FFF2-40B4-BE49-F238E27FC236}">
                    <a16:creationId xmlns:a16="http://schemas.microsoft.com/office/drawing/2014/main" xmlns="" id="{4015F21A-D5EB-4AB0-9132-82B8A8C258CC}"/>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09" name="Rectangle: Rounded Corners 1408">
                <a:extLst>
                  <a:ext uri="{FF2B5EF4-FFF2-40B4-BE49-F238E27FC236}">
                    <a16:creationId xmlns:a16="http://schemas.microsoft.com/office/drawing/2014/main" xmlns="" id="{720D0C12-1F70-457D-B544-A5B4BBFEDB0D}"/>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10" name="Rectangle: Rounded Corners 1409">
                <a:extLst>
                  <a:ext uri="{FF2B5EF4-FFF2-40B4-BE49-F238E27FC236}">
                    <a16:creationId xmlns:a16="http://schemas.microsoft.com/office/drawing/2014/main" xmlns="" id="{C5176E42-CECE-4A13-A5C9-E1CA1214850A}"/>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400" name="Group 1399">
              <a:extLst>
                <a:ext uri="{FF2B5EF4-FFF2-40B4-BE49-F238E27FC236}">
                  <a16:creationId xmlns:a16="http://schemas.microsoft.com/office/drawing/2014/main" xmlns="" id="{67602BC8-E7E2-440E-961F-C1280725DD8C}"/>
                </a:ext>
              </a:extLst>
            </xdr:cNvPr>
            <xdr:cNvGrpSpPr/>
          </xdr:nvGrpSpPr>
          <xdr:grpSpPr>
            <a:xfrm>
              <a:off x="15001875" y="106064797"/>
              <a:ext cx="953589" cy="1109382"/>
              <a:chOff x="-11112" y="0"/>
              <a:chExt cx="1112519" cy="1371600"/>
            </a:xfrm>
          </xdr:grpSpPr>
          <xdr:sp macro="" textlink="">
            <xdr:nvSpPr>
              <xdr:cNvPr id="1401" name="Rectangle 1400">
                <a:extLst>
                  <a:ext uri="{FF2B5EF4-FFF2-40B4-BE49-F238E27FC236}">
                    <a16:creationId xmlns:a16="http://schemas.microsoft.com/office/drawing/2014/main" xmlns="" id="{CC76951B-DDFF-4904-98A2-48805F74A476}"/>
                  </a:ext>
                </a:extLst>
              </xdr:cNvPr>
              <xdr:cNvSpPr/>
            </xdr:nvSpPr>
            <xdr:spPr>
              <a:xfrm>
                <a:off x="-11112" y="0"/>
                <a:ext cx="457200" cy="1371600"/>
              </a:xfrm>
              <a:prstGeom prst="rect">
                <a:avLst/>
              </a:prstGeom>
              <a:gradFill>
                <a:gsLst>
                  <a:gs pos="0">
                    <a:schemeClr val="bg1">
                      <a:lumMod val="95000"/>
                    </a:schemeClr>
                  </a:gs>
                  <a:gs pos="79000">
                    <a:schemeClr val="bg1">
                      <a:lumMod val="95000"/>
                    </a:schemeClr>
                  </a:gs>
                  <a:gs pos="8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402" name="Rectangle 1401">
                <a:extLst>
                  <a:ext uri="{FF2B5EF4-FFF2-40B4-BE49-F238E27FC236}">
                    <a16:creationId xmlns:a16="http://schemas.microsoft.com/office/drawing/2014/main" xmlns="" id="{7DA21822-A5E0-4265-8716-2C7CF40A1BD9}"/>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403" name="Straight Connector 1402">
                <a:extLst>
                  <a:ext uri="{FF2B5EF4-FFF2-40B4-BE49-F238E27FC236}">
                    <a16:creationId xmlns:a16="http://schemas.microsoft.com/office/drawing/2014/main" xmlns="" id="{DB153DBE-5A02-47E9-A921-E2FB7D3E7543}"/>
                  </a:ext>
                </a:extLst>
              </xdr:cNvPr>
              <xdr:cNvCxnSpPr/>
            </xdr:nvCxnSpPr>
            <xdr:spPr>
              <a:xfrm flipV="1">
                <a:off x="446088" y="967135"/>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398" name="Thought Bubble: Cloud 1397">
            <a:extLst>
              <a:ext uri="{FF2B5EF4-FFF2-40B4-BE49-F238E27FC236}">
                <a16:creationId xmlns:a16="http://schemas.microsoft.com/office/drawing/2014/main" xmlns="" id="{E4158E66-65BD-43D3-9901-53926527BFF3}"/>
              </a:ext>
            </a:extLst>
          </xdr:cNvPr>
          <xdr:cNvSpPr/>
        </xdr:nvSpPr>
        <xdr:spPr>
          <a:xfrm flipH="1">
            <a:off x="14800796" y="104774975"/>
            <a:ext cx="1171577" cy="514351"/>
          </a:xfrm>
          <a:prstGeom prst="cloudCallout">
            <a:avLst>
              <a:gd name="adj1" fmla="val -7012"/>
              <a:gd name="adj2" fmla="val 109061"/>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2</xdr:col>
      <xdr:colOff>180685</xdr:colOff>
      <xdr:row>563</xdr:row>
      <xdr:rowOff>162842</xdr:rowOff>
    </xdr:from>
    <xdr:to>
      <xdr:col>6</xdr:col>
      <xdr:colOff>353203</xdr:colOff>
      <xdr:row>574</xdr:row>
      <xdr:rowOff>89301</xdr:rowOff>
    </xdr:to>
    <xdr:grpSp>
      <xdr:nvGrpSpPr>
        <xdr:cNvPr id="1371" name="Group 1370">
          <a:extLst>
            <a:ext uri="{FF2B5EF4-FFF2-40B4-BE49-F238E27FC236}">
              <a16:creationId xmlns:a16="http://schemas.microsoft.com/office/drawing/2014/main" xmlns="" id="{4233B72A-2C4F-4F80-811B-CAAAB0DAA83B}"/>
            </a:ext>
          </a:extLst>
        </xdr:cNvPr>
        <xdr:cNvGrpSpPr>
          <a:grpSpLocks noChangeAspect="1"/>
        </xdr:cNvGrpSpPr>
      </xdr:nvGrpSpPr>
      <xdr:grpSpPr>
        <a:xfrm>
          <a:off x="780760" y="109890842"/>
          <a:ext cx="2115618" cy="1907659"/>
          <a:chOff x="16602074" y="105297915"/>
          <a:chExt cx="3415676" cy="2925132"/>
        </a:xfrm>
      </xdr:grpSpPr>
      <xdr:grpSp>
        <xdr:nvGrpSpPr>
          <xdr:cNvPr id="1453" name="Group 1452">
            <a:extLst>
              <a:ext uri="{FF2B5EF4-FFF2-40B4-BE49-F238E27FC236}">
                <a16:creationId xmlns:a16="http://schemas.microsoft.com/office/drawing/2014/main" xmlns="" id="{C02B8888-6FC5-471A-9D68-41E0FF3AF827}"/>
              </a:ext>
            </a:extLst>
          </xdr:cNvPr>
          <xdr:cNvGrpSpPr/>
        </xdr:nvGrpSpPr>
        <xdr:grpSpPr>
          <a:xfrm>
            <a:off x="16602074" y="105479847"/>
            <a:ext cx="1053296" cy="2743200"/>
            <a:chOff x="16602074" y="105479847"/>
            <a:chExt cx="1053296" cy="2743200"/>
          </a:xfrm>
        </xdr:grpSpPr>
        <xdr:grpSp>
          <xdr:nvGrpSpPr>
            <xdr:cNvPr id="1455" name="Group 1454">
              <a:extLst>
                <a:ext uri="{FF2B5EF4-FFF2-40B4-BE49-F238E27FC236}">
                  <a16:creationId xmlns:a16="http://schemas.microsoft.com/office/drawing/2014/main" xmlns="" id="{DCC7D508-D1EC-4871-831C-2E8D99873C78}"/>
                </a:ext>
              </a:extLst>
            </xdr:cNvPr>
            <xdr:cNvGrpSpPr>
              <a:grpSpLocks noChangeAspect="1"/>
            </xdr:cNvGrpSpPr>
          </xdr:nvGrpSpPr>
          <xdr:grpSpPr>
            <a:xfrm>
              <a:off x="16602074" y="105479847"/>
              <a:ext cx="1053296" cy="2743200"/>
              <a:chOff x="4819649" y="104755947"/>
              <a:chExt cx="2600325" cy="6772277"/>
            </a:xfrm>
            <a:solidFill>
              <a:srgbClr val="00B0F0"/>
            </a:solidFill>
          </xdr:grpSpPr>
          <xdr:sp macro="" textlink="">
            <xdr:nvSpPr>
              <xdr:cNvPr id="1460" name="Rectangle: Rounded Corners 1459">
                <a:extLst>
                  <a:ext uri="{FF2B5EF4-FFF2-40B4-BE49-F238E27FC236}">
                    <a16:creationId xmlns:a16="http://schemas.microsoft.com/office/drawing/2014/main" xmlns="" id="{3EB81E84-D814-493F-A071-CB65A736EE5E}"/>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61" name="Rectangle: Rounded Corners 1460">
                <a:extLst>
                  <a:ext uri="{FF2B5EF4-FFF2-40B4-BE49-F238E27FC236}">
                    <a16:creationId xmlns:a16="http://schemas.microsoft.com/office/drawing/2014/main" xmlns="" id="{C097F8D6-929F-428A-A65C-A022D2626375}"/>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62" name="Rectangle: Rounded Corners 1461">
                <a:extLst>
                  <a:ext uri="{FF2B5EF4-FFF2-40B4-BE49-F238E27FC236}">
                    <a16:creationId xmlns:a16="http://schemas.microsoft.com/office/drawing/2014/main" xmlns="" id="{CED3025A-1AF9-4D89-A050-D54D9116B053}"/>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63" name="Rectangle: Rounded Corners 1462">
                <a:extLst>
                  <a:ext uri="{FF2B5EF4-FFF2-40B4-BE49-F238E27FC236}">
                    <a16:creationId xmlns:a16="http://schemas.microsoft.com/office/drawing/2014/main" xmlns="" id="{034BAC9B-CB57-42EE-8667-1CE176FD1ED8}"/>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64" name="Rectangle: Rounded Corners 1463">
                <a:extLst>
                  <a:ext uri="{FF2B5EF4-FFF2-40B4-BE49-F238E27FC236}">
                    <a16:creationId xmlns:a16="http://schemas.microsoft.com/office/drawing/2014/main" xmlns="" id="{6198FF95-758A-4629-B9FD-F20771B609D5}"/>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65" name="Rectangle: Rounded Corners 1464">
                <a:extLst>
                  <a:ext uri="{FF2B5EF4-FFF2-40B4-BE49-F238E27FC236}">
                    <a16:creationId xmlns:a16="http://schemas.microsoft.com/office/drawing/2014/main" xmlns="" id="{4165D5BD-8D17-4DDD-B798-7A312B3B4826}"/>
                  </a:ext>
                </a:extLst>
              </xdr:cNvPr>
              <xdr:cNvSpPr/>
            </xdr:nvSpPr>
            <xdr:spPr>
              <a:xfrm>
                <a:off x="5419725" y="106499024"/>
                <a:ext cx="640080" cy="5029200"/>
              </a:xfrm>
              <a:prstGeom prst="roundRect">
                <a:avLst>
                  <a:gd name="adj" fmla="val 47917"/>
                </a:avLst>
              </a:prstGeom>
              <a:gradFill>
                <a:gsLst>
                  <a:gs pos="0">
                    <a:srgbClr val="00B0F0"/>
                  </a:gs>
                  <a:gs pos="75000">
                    <a:srgbClr val="00B0F0"/>
                  </a:gs>
                  <a:gs pos="100000">
                    <a:srgbClr val="00206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66" name="Rectangle: Rounded Corners 1465">
                <a:extLst>
                  <a:ext uri="{FF2B5EF4-FFF2-40B4-BE49-F238E27FC236}">
                    <a16:creationId xmlns:a16="http://schemas.microsoft.com/office/drawing/2014/main" xmlns="" id="{EB2E93E6-A93A-4861-A45D-8E4A07F9964C}"/>
                  </a:ext>
                </a:extLst>
              </xdr:cNvPr>
              <xdr:cNvSpPr/>
            </xdr:nvSpPr>
            <xdr:spPr>
              <a:xfrm>
                <a:off x="6200775" y="106499024"/>
                <a:ext cx="640080" cy="5029200"/>
              </a:xfrm>
              <a:prstGeom prst="roundRect">
                <a:avLst>
                  <a:gd name="adj" fmla="val 47917"/>
                </a:avLst>
              </a:prstGeom>
              <a:gradFill>
                <a:gsLst>
                  <a:gs pos="0">
                    <a:srgbClr val="00B0F0"/>
                  </a:gs>
                  <a:gs pos="75000">
                    <a:srgbClr val="00B0F0"/>
                  </a:gs>
                  <a:gs pos="100000">
                    <a:srgbClr val="00206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456" name="Group 1455">
              <a:extLst>
                <a:ext uri="{FF2B5EF4-FFF2-40B4-BE49-F238E27FC236}">
                  <a16:creationId xmlns:a16="http://schemas.microsoft.com/office/drawing/2014/main" xmlns="" id="{C5ACC54F-726C-4F3E-B03D-D1182E0722F6}"/>
                </a:ext>
              </a:extLst>
            </xdr:cNvPr>
            <xdr:cNvGrpSpPr/>
          </xdr:nvGrpSpPr>
          <xdr:grpSpPr>
            <a:xfrm>
              <a:off x="16655688" y="106112422"/>
              <a:ext cx="953589" cy="1109382"/>
              <a:chOff x="1638300" y="0"/>
              <a:chExt cx="1112520" cy="1371600"/>
            </a:xfrm>
          </xdr:grpSpPr>
          <xdr:sp macro="" textlink="">
            <xdr:nvSpPr>
              <xdr:cNvPr id="1457" name="Rectangle 1456">
                <a:extLst>
                  <a:ext uri="{FF2B5EF4-FFF2-40B4-BE49-F238E27FC236}">
                    <a16:creationId xmlns:a16="http://schemas.microsoft.com/office/drawing/2014/main" xmlns="" id="{62C09487-8E2C-45DE-A53D-C8B27118041E}"/>
                  </a:ext>
                </a:extLst>
              </xdr:cNvPr>
              <xdr:cNvSpPr/>
            </xdr:nvSpPr>
            <xdr:spPr>
              <a:xfrm>
                <a:off x="1638300" y="0"/>
                <a:ext cx="457200" cy="1371600"/>
              </a:xfrm>
              <a:prstGeom prst="rect">
                <a:avLst/>
              </a:prstGeom>
              <a:gradFill>
                <a:gsLst>
                  <a:gs pos="0">
                    <a:schemeClr val="bg1">
                      <a:lumMod val="95000"/>
                    </a:schemeClr>
                  </a:gs>
                  <a:gs pos="29000">
                    <a:schemeClr val="bg1">
                      <a:lumMod val="95000"/>
                    </a:schemeClr>
                  </a:gs>
                  <a:gs pos="30000">
                    <a:schemeClr val="accent6">
                      <a:lumMod val="40000"/>
                      <a:lumOff val="60000"/>
                    </a:schemeClr>
                  </a:gs>
                  <a:gs pos="100000">
                    <a:schemeClr val="accent6">
                      <a:lumMod val="60000"/>
                      <a:lumOff val="40000"/>
                    </a:schemeClr>
                  </a:gs>
                </a:gsLst>
                <a:lin ang="5400000" scaled="1"/>
              </a:gradFill>
              <a:ln>
                <a:no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458" name="Rectangle 1457">
                <a:extLst>
                  <a:ext uri="{FF2B5EF4-FFF2-40B4-BE49-F238E27FC236}">
                    <a16:creationId xmlns:a16="http://schemas.microsoft.com/office/drawing/2014/main" xmlns="" id="{0A38A2F0-097A-477F-AFC9-95577AF76E3C}"/>
                  </a:ext>
                </a:extLst>
              </xdr:cNvPr>
              <xdr:cNvSpPr/>
            </xdr:nvSpPr>
            <xdr:spPr>
              <a:xfrm>
                <a:off x="2293620" y="0"/>
                <a:ext cx="457200" cy="1371600"/>
              </a:xfrm>
              <a:prstGeom prst="rect">
                <a:avLst/>
              </a:prstGeom>
              <a:gradFill>
                <a:gsLst>
                  <a:gs pos="0">
                    <a:schemeClr val="bg1">
                      <a:lumMod val="95000"/>
                    </a:schemeClr>
                  </a:gs>
                  <a:gs pos="39000">
                    <a:schemeClr val="bg1">
                      <a:lumMod val="95000"/>
                    </a:schemeClr>
                  </a:gs>
                  <a:gs pos="40000">
                    <a:srgbClr val="F0CDFF"/>
                  </a:gs>
                  <a:gs pos="100000">
                    <a:srgbClr val="D7B9FF"/>
                  </a:gs>
                </a:gsLst>
                <a:lin ang="5400000" scaled="1"/>
              </a:gradFill>
              <a:ln>
                <a:no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459" name="Straight Connector 1458">
                <a:extLst>
                  <a:ext uri="{FF2B5EF4-FFF2-40B4-BE49-F238E27FC236}">
                    <a16:creationId xmlns:a16="http://schemas.microsoft.com/office/drawing/2014/main" xmlns="" id="{357DEADA-47D1-4DF0-904C-B4E8EB23248D}"/>
                  </a:ext>
                </a:extLst>
              </xdr:cNvPr>
              <xdr:cNvCxnSpPr/>
            </xdr:nvCxnSpPr>
            <xdr:spPr>
              <a:xfrm flipH="1" flipV="1">
                <a:off x="2095500" y="418496"/>
                <a:ext cx="198120" cy="129739"/>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54" name="Speech Bubble: Oval 1453">
            <a:extLst>
              <a:ext uri="{FF2B5EF4-FFF2-40B4-BE49-F238E27FC236}">
                <a16:creationId xmlns:a16="http://schemas.microsoft.com/office/drawing/2014/main" xmlns="" id="{E250AB16-A6F3-43C3-A316-540C24DC7D7C}"/>
              </a:ext>
            </a:extLst>
          </xdr:cNvPr>
          <xdr:cNvSpPr/>
        </xdr:nvSpPr>
        <xdr:spPr>
          <a:xfrm>
            <a:off x="17419496" y="105297915"/>
            <a:ext cx="2598254" cy="504825"/>
          </a:xfrm>
          <a:prstGeom prst="wedgeEllipseCallout">
            <a:avLst>
              <a:gd name="adj1" fmla="val -48040"/>
              <a:gd name="adj2" fmla="val 49213"/>
            </a:avLst>
          </a:prstGeom>
          <a:solidFill>
            <a:srgbClr val="C2DA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9</xdr:col>
      <xdr:colOff>481570</xdr:colOff>
      <xdr:row>560</xdr:row>
      <xdr:rowOff>64697</xdr:rowOff>
    </xdr:from>
    <xdr:to>
      <xdr:col>11</xdr:col>
      <xdr:colOff>172952</xdr:colOff>
      <xdr:row>571</xdr:row>
      <xdr:rowOff>139394</xdr:rowOff>
    </xdr:to>
    <xdr:grpSp>
      <xdr:nvGrpSpPr>
        <xdr:cNvPr id="1372" name="Group 1371">
          <a:extLst>
            <a:ext uri="{FF2B5EF4-FFF2-40B4-BE49-F238E27FC236}">
              <a16:creationId xmlns:a16="http://schemas.microsoft.com/office/drawing/2014/main" xmlns="" id="{9381BB64-5590-476A-AD8E-A067C6F18244}"/>
            </a:ext>
          </a:extLst>
        </xdr:cNvPr>
        <xdr:cNvGrpSpPr>
          <a:grpSpLocks noChangeAspect="1"/>
        </xdr:cNvGrpSpPr>
      </xdr:nvGrpSpPr>
      <xdr:grpSpPr>
        <a:xfrm>
          <a:off x="4482070" y="109278347"/>
          <a:ext cx="662932" cy="2036847"/>
          <a:chOff x="14814021" y="104774975"/>
          <a:chExt cx="1183999" cy="3409972"/>
        </a:xfrm>
      </xdr:grpSpPr>
      <xdr:grpSp>
        <xdr:nvGrpSpPr>
          <xdr:cNvPr id="1439" name="Group 1438">
            <a:extLst>
              <a:ext uri="{FF2B5EF4-FFF2-40B4-BE49-F238E27FC236}">
                <a16:creationId xmlns:a16="http://schemas.microsoft.com/office/drawing/2014/main" xmlns="" id="{BBC6ACD2-424D-412D-9762-74CCFA7ECD6D}"/>
              </a:ext>
            </a:extLst>
          </xdr:cNvPr>
          <xdr:cNvGrpSpPr/>
        </xdr:nvGrpSpPr>
        <xdr:grpSpPr>
          <a:xfrm>
            <a:off x="14944724" y="105441747"/>
            <a:ext cx="1053296" cy="2743200"/>
            <a:chOff x="14944724" y="105441747"/>
            <a:chExt cx="1053296" cy="2743200"/>
          </a:xfrm>
        </xdr:grpSpPr>
        <xdr:grpSp>
          <xdr:nvGrpSpPr>
            <xdr:cNvPr id="1441" name="Group 1440">
              <a:extLst>
                <a:ext uri="{FF2B5EF4-FFF2-40B4-BE49-F238E27FC236}">
                  <a16:creationId xmlns:a16="http://schemas.microsoft.com/office/drawing/2014/main" xmlns="" id="{4734BCF9-84BE-4509-9E78-CB365007CA07}"/>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446" name="Rectangle: Rounded Corners 1445">
                <a:extLst>
                  <a:ext uri="{FF2B5EF4-FFF2-40B4-BE49-F238E27FC236}">
                    <a16:creationId xmlns:a16="http://schemas.microsoft.com/office/drawing/2014/main" xmlns="" id="{E590845A-95B0-4F49-8F8B-64EADCCF4CE0}"/>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47" name="Rectangle: Rounded Corners 1446">
                <a:extLst>
                  <a:ext uri="{FF2B5EF4-FFF2-40B4-BE49-F238E27FC236}">
                    <a16:creationId xmlns:a16="http://schemas.microsoft.com/office/drawing/2014/main" xmlns="" id="{1ADDB67A-AB54-469F-BA9F-E2513EFA4EBC}"/>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48" name="Rectangle: Rounded Corners 1447">
                <a:extLst>
                  <a:ext uri="{FF2B5EF4-FFF2-40B4-BE49-F238E27FC236}">
                    <a16:creationId xmlns:a16="http://schemas.microsoft.com/office/drawing/2014/main" xmlns="" id="{65FA908D-A97B-476F-8785-919DB56344C4}"/>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49" name="Rectangle: Rounded Corners 1448">
                <a:extLst>
                  <a:ext uri="{FF2B5EF4-FFF2-40B4-BE49-F238E27FC236}">
                    <a16:creationId xmlns:a16="http://schemas.microsoft.com/office/drawing/2014/main" xmlns="" id="{AC138D8F-91D6-41A9-8B52-F3ACBEB4AEC1}"/>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50" name="Rectangle: Rounded Corners 1449">
                <a:extLst>
                  <a:ext uri="{FF2B5EF4-FFF2-40B4-BE49-F238E27FC236}">
                    <a16:creationId xmlns:a16="http://schemas.microsoft.com/office/drawing/2014/main" xmlns="" id="{F0D8FB21-E8AC-45C6-BEE3-130F357E6784}"/>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51" name="Rectangle: Rounded Corners 1450">
                <a:extLst>
                  <a:ext uri="{FF2B5EF4-FFF2-40B4-BE49-F238E27FC236}">
                    <a16:creationId xmlns:a16="http://schemas.microsoft.com/office/drawing/2014/main" xmlns="" id="{E99E6B6A-C589-49DA-91B4-24104C924E2E}"/>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52" name="Rectangle: Rounded Corners 1451">
                <a:extLst>
                  <a:ext uri="{FF2B5EF4-FFF2-40B4-BE49-F238E27FC236}">
                    <a16:creationId xmlns:a16="http://schemas.microsoft.com/office/drawing/2014/main" xmlns="" id="{85420E9C-C80A-41D5-AC5A-8F13A61D726C}"/>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442" name="Group 1441">
              <a:extLst>
                <a:ext uri="{FF2B5EF4-FFF2-40B4-BE49-F238E27FC236}">
                  <a16:creationId xmlns:a16="http://schemas.microsoft.com/office/drawing/2014/main" xmlns="" id="{0732D441-ED00-4304-90D7-002C83D04BAE}"/>
                </a:ext>
              </a:extLst>
            </xdr:cNvPr>
            <xdr:cNvGrpSpPr/>
          </xdr:nvGrpSpPr>
          <xdr:grpSpPr>
            <a:xfrm>
              <a:off x="15001875" y="106064797"/>
              <a:ext cx="953589" cy="1109382"/>
              <a:chOff x="-11112" y="0"/>
              <a:chExt cx="1112519" cy="1371600"/>
            </a:xfrm>
          </xdr:grpSpPr>
          <xdr:sp macro="" textlink="">
            <xdr:nvSpPr>
              <xdr:cNvPr id="1443" name="Rectangle 1442">
                <a:extLst>
                  <a:ext uri="{FF2B5EF4-FFF2-40B4-BE49-F238E27FC236}">
                    <a16:creationId xmlns:a16="http://schemas.microsoft.com/office/drawing/2014/main" xmlns="" id="{DF4B9A21-173B-4A2D-ADC9-EE7F22D2C67D}"/>
                  </a:ext>
                </a:extLst>
              </xdr:cNvPr>
              <xdr:cNvSpPr/>
            </xdr:nvSpPr>
            <xdr:spPr>
              <a:xfrm>
                <a:off x="-11112" y="0"/>
                <a:ext cx="457200" cy="1371600"/>
              </a:xfrm>
              <a:prstGeom prst="rect">
                <a:avLst/>
              </a:prstGeom>
              <a:gradFill>
                <a:gsLst>
                  <a:gs pos="0">
                    <a:schemeClr val="bg1">
                      <a:lumMod val="95000"/>
                    </a:schemeClr>
                  </a:gs>
                  <a:gs pos="79000">
                    <a:schemeClr val="bg1">
                      <a:lumMod val="95000"/>
                    </a:schemeClr>
                  </a:gs>
                  <a:gs pos="8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444" name="Rectangle 1443">
                <a:extLst>
                  <a:ext uri="{FF2B5EF4-FFF2-40B4-BE49-F238E27FC236}">
                    <a16:creationId xmlns:a16="http://schemas.microsoft.com/office/drawing/2014/main" xmlns="" id="{0DA65099-D954-404F-8AE2-77C8FC115C65}"/>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445" name="Straight Connector 1444">
                <a:extLst>
                  <a:ext uri="{FF2B5EF4-FFF2-40B4-BE49-F238E27FC236}">
                    <a16:creationId xmlns:a16="http://schemas.microsoft.com/office/drawing/2014/main" xmlns="" id="{03C32054-D4DE-43B2-9F2C-C773DD3132DC}"/>
                  </a:ext>
                </a:extLst>
              </xdr:cNvPr>
              <xdr:cNvCxnSpPr/>
            </xdr:nvCxnSpPr>
            <xdr:spPr>
              <a:xfrm flipV="1">
                <a:off x="446088" y="967135"/>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40" name="Thought Bubble: Cloud 1439">
            <a:extLst>
              <a:ext uri="{FF2B5EF4-FFF2-40B4-BE49-F238E27FC236}">
                <a16:creationId xmlns:a16="http://schemas.microsoft.com/office/drawing/2014/main" xmlns="" id="{D4E1AE31-974E-4BCD-AFD5-3FC7BAE5DF28}"/>
              </a:ext>
            </a:extLst>
          </xdr:cNvPr>
          <xdr:cNvSpPr/>
        </xdr:nvSpPr>
        <xdr:spPr>
          <a:xfrm flipH="1">
            <a:off x="14814021" y="104774975"/>
            <a:ext cx="1171576" cy="514351"/>
          </a:xfrm>
          <a:prstGeom prst="cloudCallout">
            <a:avLst>
              <a:gd name="adj1" fmla="val -7012"/>
              <a:gd name="adj2" fmla="val 109061"/>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7</xdr:col>
      <xdr:colOff>187817</xdr:colOff>
      <xdr:row>563</xdr:row>
      <xdr:rowOff>162486</xdr:rowOff>
    </xdr:from>
    <xdr:to>
      <xdr:col>11</xdr:col>
      <xdr:colOff>373206</xdr:colOff>
      <xdr:row>574</xdr:row>
      <xdr:rowOff>85531</xdr:rowOff>
    </xdr:to>
    <xdr:grpSp>
      <xdr:nvGrpSpPr>
        <xdr:cNvPr id="1376" name="Group 1375">
          <a:extLst>
            <a:ext uri="{FF2B5EF4-FFF2-40B4-BE49-F238E27FC236}">
              <a16:creationId xmlns:a16="http://schemas.microsoft.com/office/drawing/2014/main" xmlns="" id="{676E9F1F-C9FA-41A9-B47A-C60841EEAD62}"/>
            </a:ext>
          </a:extLst>
        </xdr:cNvPr>
        <xdr:cNvGrpSpPr>
          <a:grpSpLocks noChangeAspect="1"/>
        </xdr:cNvGrpSpPr>
      </xdr:nvGrpSpPr>
      <xdr:grpSpPr>
        <a:xfrm>
          <a:off x="3216767" y="109890486"/>
          <a:ext cx="2128489" cy="1904245"/>
          <a:chOff x="15571811" y="105293615"/>
          <a:chExt cx="3407534" cy="2900857"/>
        </a:xfrm>
      </xdr:grpSpPr>
      <xdr:grpSp>
        <xdr:nvGrpSpPr>
          <xdr:cNvPr id="1383" name="Group 1382">
            <a:extLst>
              <a:ext uri="{FF2B5EF4-FFF2-40B4-BE49-F238E27FC236}">
                <a16:creationId xmlns:a16="http://schemas.microsoft.com/office/drawing/2014/main" xmlns="" id="{85A4B39E-A805-440A-A8B9-99236A1561B0}"/>
              </a:ext>
            </a:extLst>
          </xdr:cNvPr>
          <xdr:cNvGrpSpPr/>
        </xdr:nvGrpSpPr>
        <xdr:grpSpPr>
          <a:xfrm>
            <a:off x="17926049" y="105451272"/>
            <a:ext cx="1053296" cy="2743200"/>
            <a:chOff x="17926049" y="105451272"/>
            <a:chExt cx="1053296" cy="2743200"/>
          </a:xfrm>
        </xdr:grpSpPr>
        <xdr:grpSp>
          <xdr:nvGrpSpPr>
            <xdr:cNvPr id="1385" name="Group 1384">
              <a:extLst>
                <a:ext uri="{FF2B5EF4-FFF2-40B4-BE49-F238E27FC236}">
                  <a16:creationId xmlns:a16="http://schemas.microsoft.com/office/drawing/2014/main" xmlns="" id="{5EAC2AA7-3100-46F3-B410-37048CF00CA8}"/>
                </a:ext>
              </a:extLst>
            </xdr:cNvPr>
            <xdr:cNvGrpSpPr>
              <a:grpSpLocks noChangeAspect="1"/>
            </xdr:cNvGrpSpPr>
          </xdr:nvGrpSpPr>
          <xdr:grpSpPr>
            <a:xfrm>
              <a:off x="17926049" y="105451272"/>
              <a:ext cx="1053296" cy="2743200"/>
              <a:chOff x="4819649" y="104755947"/>
              <a:chExt cx="2600325" cy="6772277"/>
            </a:xfrm>
            <a:solidFill>
              <a:srgbClr val="FF7171"/>
            </a:solidFill>
          </xdr:grpSpPr>
          <xdr:sp macro="" textlink="">
            <xdr:nvSpPr>
              <xdr:cNvPr id="1390" name="Rectangle: Rounded Corners 1389">
                <a:extLst>
                  <a:ext uri="{FF2B5EF4-FFF2-40B4-BE49-F238E27FC236}">
                    <a16:creationId xmlns:a16="http://schemas.microsoft.com/office/drawing/2014/main" xmlns="" id="{107704FF-AA56-4DE7-830E-5DA671632926}"/>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91" name="Rectangle: Rounded Corners 1390">
                <a:extLst>
                  <a:ext uri="{FF2B5EF4-FFF2-40B4-BE49-F238E27FC236}">
                    <a16:creationId xmlns:a16="http://schemas.microsoft.com/office/drawing/2014/main" xmlns="" id="{5F0EE2D3-823F-404C-8692-2A60ED26ED17}"/>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92" name="Rectangle: Rounded Corners 1391">
                <a:extLst>
                  <a:ext uri="{FF2B5EF4-FFF2-40B4-BE49-F238E27FC236}">
                    <a16:creationId xmlns:a16="http://schemas.microsoft.com/office/drawing/2014/main" xmlns="" id="{BFDBAE97-9613-4743-9A4D-DDEC43DBD7DD}"/>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93" name="Rectangle: Rounded Corners 1392">
                <a:extLst>
                  <a:ext uri="{FF2B5EF4-FFF2-40B4-BE49-F238E27FC236}">
                    <a16:creationId xmlns:a16="http://schemas.microsoft.com/office/drawing/2014/main" xmlns="" id="{6AC2DA45-6910-42E2-82F0-486B0B2769EA}"/>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94" name="Rectangle: Rounded Corners 1393">
                <a:extLst>
                  <a:ext uri="{FF2B5EF4-FFF2-40B4-BE49-F238E27FC236}">
                    <a16:creationId xmlns:a16="http://schemas.microsoft.com/office/drawing/2014/main" xmlns="" id="{27D2FFD3-93DF-4E2F-A37F-91284FDC518F}"/>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95" name="Rectangle: Rounded Corners 1394">
                <a:extLst>
                  <a:ext uri="{FF2B5EF4-FFF2-40B4-BE49-F238E27FC236}">
                    <a16:creationId xmlns:a16="http://schemas.microsoft.com/office/drawing/2014/main" xmlns="" id="{481F48E0-ED11-47B1-9578-BDCDD5D0F582}"/>
                  </a:ext>
                </a:extLst>
              </xdr:cNvPr>
              <xdr:cNvSpPr/>
            </xdr:nvSpPr>
            <xdr:spPr>
              <a:xfrm>
                <a:off x="5419725" y="106499024"/>
                <a:ext cx="640080" cy="5029200"/>
              </a:xfrm>
              <a:prstGeom prst="roundRect">
                <a:avLst>
                  <a:gd name="adj" fmla="val 47917"/>
                </a:avLst>
              </a:prstGeom>
              <a:gradFill>
                <a:gsLst>
                  <a:gs pos="0">
                    <a:srgbClr val="FF7171"/>
                  </a:gs>
                  <a:gs pos="75000">
                    <a:srgbClr val="FF7171"/>
                  </a:gs>
                  <a:gs pos="100000">
                    <a:srgbClr val="73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96" name="Rectangle: Rounded Corners 1395">
                <a:extLst>
                  <a:ext uri="{FF2B5EF4-FFF2-40B4-BE49-F238E27FC236}">
                    <a16:creationId xmlns:a16="http://schemas.microsoft.com/office/drawing/2014/main" xmlns="" id="{512E3DA1-D7A0-42C0-8750-810D3DCF3698}"/>
                  </a:ext>
                </a:extLst>
              </xdr:cNvPr>
              <xdr:cNvSpPr/>
            </xdr:nvSpPr>
            <xdr:spPr>
              <a:xfrm>
                <a:off x="6200775" y="106499024"/>
                <a:ext cx="640080" cy="5029200"/>
              </a:xfrm>
              <a:prstGeom prst="roundRect">
                <a:avLst>
                  <a:gd name="adj" fmla="val 47917"/>
                </a:avLst>
              </a:prstGeom>
              <a:gradFill>
                <a:gsLst>
                  <a:gs pos="0">
                    <a:srgbClr val="FF7171"/>
                  </a:gs>
                  <a:gs pos="75000">
                    <a:srgbClr val="FF7171"/>
                  </a:gs>
                  <a:gs pos="100000">
                    <a:srgbClr val="73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386" name="Group 1385">
              <a:extLst>
                <a:ext uri="{FF2B5EF4-FFF2-40B4-BE49-F238E27FC236}">
                  <a16:creationId xmlns:a16="http://schemas.microsoft.com/office/drawing/2014/main" xmlns="" id="{3AC8A6CD-F301-4F55-A8F2-241047EAF7DF}"/>
                </a:ext>
              </a:extLst>
            </xdr:cNvPr>
            <xdr:cNvGrpSpPr/>
          </xdr:nvGrpSpPr>
          <xdr:grpSpPr>
            <a:xfrm>
              <a:off x="17977758" y="106083847"/>
              <a:ext cx="953589" cy="1109382"/>
              <a:chOff x="1638300" y="0"/>
              <a:chExt cx="1112520" cy="1371600"/>
            </a:xfrm>
          </xdr:grpSpPr>
          <xdr:sp macro="" textlink="">
            <xdr:nvSpPr>
              <xdr:cNvPr id="1387" name="Rectangle 1386">
                <a:extLst>
                  <a:ext uri="{FF2B5EF4-FFF2-40B4-BE49-F238E27FC236}">
                    <a16:creationId xmlns:a16="http://schemas.microsoft.com/office/drawing/2014/main" xmlns="" id="{DB0FBDE9-0DD7-4906-82DF-3B2768A77E49}"/>
                  </a:ext>
                </a:extLst>
              </xdr:cNvPr>
              <xdr:cNvSpPr/>
            </xdr:nvSpPr>
            <xdr:spPr>
              <a:xfrm>
                <a:off x="1638300" y="0"/>
                <a:ext cx="457200" cy="1371600"/>
              </a:xfrm>
              <a:prstGeom prst="rect">
                <a:avLst/>
              </a:prstGeom>
              <a:gradFill>
                <a:gsLst>
                  <a:gs pos="0">
                    <a:schemeClr val="bg1">
                      <a:lumMod val="95000"/>
                    </a:schemeClr>
                  </a:gs>
                  <a:gs pos="39000">
                    <a:schemeClr val="bg1">
                      <a:lumMod val="95000"/>
                    </a:schemeClr>
                  </a:gs>
                  <a:gs pos="40000">
                    <a:schemeClr val="accent6">
                      <a:lumMod val="40000"/>
                      <a:lumOff val="60000"/>
                    </a:schemeClr>
                  </a:gs>
                  <a:gs pos="100000">
                    <a:schemeClr val="accent6">
                      <a:lumMod val="60000"/>
                      <a:lumOff val="40000"/>
                    </a:schemeClr>
                  </a:gs>
                </a:gsLst>
                <a:lin ang="5400000" scaled="1"/>
              </a:gradFill>
              <a:ln>
                <a:no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388" name="Rectangle 1387">
                <a:extLst>
                  <a:ext uri="{FF2B5EF4-FFF2-40B4-BE49-F238E27FC236}">
                    <a16:creationId xmlns:a16="http://schemas.microsoft.com/office/drawing/2014/main" xmlns="" id="{6E8CBEBF-D28D-417E-8A42-284075527FC5}"/>
                  </a:ext>
                </a:extLst>
              </xdr:cNvPr>
              <xdr:cNvSpPr/>
            </xdr:nvSpPr>
            <xdr:spPr>
              <a:xfrm>
                <a:off x="2293620" y="0"/>
                <a:ext cx="457200" cy="1371600"/>
              </a:xfrm>
              <a:prstGeom prst="rect">
                <a:avLst/>
              </a:prstGeom>
              <a:gradFill>
                <a:gsLst>
                  <a:gs pos="0">
                    <a:schemeClr val="bg1">
                      <a:lumMod val="95000"/>
                    </a:schemeClr>
                  </a:gs>
                  <a:gs pos="29000">
                    <a:schemeClr val="bg1">
                      <a:lumMod val="95000"/>
                    </a:schemeClr>
                  </a:gs>
                  <a:gs pos="30000">
                    <a:srgbClr val="F0CDFF"/>
                  </a:gs>
                  <a:gs pos="100000">
                    <a:srgbClr val="D7B9FF"/>
                  </a:gs>
                </a:gsLst>
                <a:lin ang="5400000" scaled="1"/>
              </a:gradFill>
              <a:ln>
                <a:no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389" name="Straight Connector 1388">
                <a:extLst>
                  <a:ext uri="{FF2B5EF4-FFF2-40B4-BE49-F238E27FC236}">
                    <a16:creationId xmlns:a16="http://schemas.microsoft.com/office/drawing/2014/main" xmlns="" id="{10051BDF-E48E-4128-8F64-AF0F2713E818}"/>
                  </a:ext>
                </a:extLst>
              </xdr:cNvPr>
              <xdr:cNvCxnSpPr/>
            </xdr:nvCxnSpPr>
            <xdr:spPr>
              <a:xfrm flipV="1">
                <a:off x="2084388" y="411288"/>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384" name="Speech Bubble: Oval 1383">
            <a:extLst>
              <a:ext uri="{FF2B5EF4-FFF2-40B4-BE49-F238E27FC236}">
                <a16:creationId xmlns:a16="http://schemas.microsoft.com/office/drawing/2014/main" xmlns="" id="{2312160F-97E0-4905-A3EA-96AEA22B69CA}"/>
              </a:ext>
            </a:extLst>
          </xdr:cNvPr>
          <xdr:cNvSpPr/>
        </xdr:nvSpPr>
        <xdr:spPr>
          <a:xfrm flipH="1">
            <a:off x="15571811" y="105293615"/>
            <a:ext cx="2541529" cy="504825"/>
          </a:xfrm>
          <a:prstGeom prst="wedgeEllipseCallout">
            <a:avLst>
              <a:gd name="adj1" fmla="val -49376"/>
              <a:gd name="adj2" fmla="val 47104"/>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0</xdr:col>
      <xdr:colOff>68089</xdr:colOff>
      <xdr:row>555</xdr:row>
      <xdr:rowOff>59818</xdr:rowOff>
    </xdr:from>
    <xdr:to>
      <xdr:col>5</xdr:col>
      <xdr:colOff>250969</xdr:colOff>
      <xdr:row>559</xdr:row>
      <xdr:rowOff>75852</xdr:rowOff>
    </xdr:to>
    <xdr:grpSp>
      <xdr:nvGrpSpPr>
        <xdr:cNvPr id="1377" name="Group 1376">
          <a:extLst>
            <a:ext uri="{FF2B5EF4-FFF2-40B4-BE49-F238E27FC236}">
              <a16:creationId xmlns:a16="http://schemas.microsoft.com/office/drawing/2014/main" xmlns="" id="{09402FD6-5A0A-4C63-AB87-66678F804A33}"/>
            </a:ext>
          </a:extLst>
        </xdr:cNvPr>
        <xdr:cNvGrpSpPr/>
      </xdr:nvGrpSpPr>
      <xdr:grpSpPr>
        <a:xfrm>
          <a:off x="68089" y="108416218"/>
          <a:ext cx="2240280" cy="701834"/>
          <a:chOff x="16763508" y="115547025"/>
          <a:chExt cx="2286000" cy="685800"/>
        </a:xfrm>
      </xdr:grpSpPr>
      <xdr:sp macro="" textlink="">
        <xdr:nvSpPr>
          <xdr:cNvPr id="1381" name="Parallelogram 1380">
            <a:extLst>
              <a:ext uri="{FF2B5EF4-FFF2-40B4-BE49-F238E27FC236}">
                <a16:creationId xmlns:a16="http://schemas.microsoft.com/office/drawing/2014/main" xmlns="" id="{E32B0A2B-BD3F-4697-90C9-1A47AA611E4A}"/>
              </a:ext>
            </a:extLst>
          </xdr:cNvPr>
          <xdr:cNvSpPr/>
        </xdr:nvSpPr>
        <xdr:spPr>
          <a:xfrm rot="777534" flipH="1">
            <a:off x="16763508" y="115766132"/>
            <a:ext cx="2286000" cy="228600"/>
          </a:xfrm>
          <a:prstGeom prst="parallelogram">
            <a:avLst/>
          </a:prstGeom>
          <a:solidFill>
            <a:srgbClr val="C2DAF0">
              <a:alpha val="80000"/>
            </a:srgbClr>
          </a:solidFill>
          <a:ln>
            <a:solidFill>
              <a:srgbClr val="9DC3E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82" name="Rectangle 1381">
            <a:extLst>
              <a:ext uri="{FF2B5EF4-FFF2-40B4-BE49-F238E27FC236}">
                <a16:creationId xmlns:a16="http://schemas.microsoft.com/office/drawing/2014/main" xmlns="" id="{7AB23CC6-1027-4E7C-84AF-0681FCF8D99C}"/>
              </a:ext>
            </a:extLst>
          </xdr:cNvPr>
          <xdr:cNvSpPr/>
        </xdr:nvSpPr>
        <xdr:spPr>
          <a:xfrm>
            <a:off x="16883748" y="115547025"/>
            <a:ext cx="2103120" cy="685800"/>
          </a:xfrm>
          <a:prstGeom prst="rect">
            <a:avLst/>
          </a:prstGeom>
          <a:noFill/>
        </xdr:spPr>
        <xdr:txBody>
          <a:bodyPr wrap="none" lIns="91440" tIns="45720" rIns="91440" bIns="45720">
            <a:prstTxWarp prst="textSlantDown">
              <a:avLst>
                <a:gd name="adj" fmla="val 28569"/>
              </a:avLst>
            </a:prstTxWarp>
            <a:spAutoFit/>
          </a:bodyPr>
          <a:lstStyle/>
          <a:p>
            <a:pPr algn="ctr"/>
            <a:r>
              <a:rPr lang="en-US" sz="1100" b="1" cap="none" spc="0">
                <a:ln w="10160">
                  <a:solidFill>
                    <a:schemeClr val="accent6">
                      <a:lumMod val="50000"/>
                    </a:schemeClr>
                  </a:solidFill>
                  <a:prstDash val="solid"/>
                </a:ln>
                <a:solidFill>
                  <a:srgbClr val="C8FFE1"/>
                </a:solidFill>
                <a:effectLst>
                  <a:outerShdw blurRad="38100" dist="22860" dir="5400000" algn="tl" rotWithShape="0">
                    <a:srgbClr val="000000">
                      <a:alpha val="30000"/>
                    </a:srgbClr>
                  </a:outerShdw>
                </a:effectLst>
              </a:rPr>
              <a:t>PSYCHO</a:t>
            </a:r>
            <a:r>
              <a:rPr lang="en-US" sz="1100" b="1" cap="none" spc="0">
                <a:ln w="10160">
                  <a:solidFill>
                    <a:srgbClr val="7030A0"/>
                  </a:solidFill>
                  <a:prstDash val="solid"/>
                </a:ln>
                <a:solidFill>
                  <a:srgbClr val="C8FFE1"/>
                </a:solidFill>
                <a:effectLst>
                  <a:outerShdw blurRad="38100" dist="22860" dir="5400000" algn="tl" rotWithShape="0">
                    <a:srgbClr val="000000">
                      <a:alpha val="30000"/>
                    </a:srgbClr>
                  </a:outerShdw>
                </a:effectLst>
              </a:rPr>
              <a:t>SOCIAL</a:t>
            </a:r>
            <a:r>
              <a:rPr lang="en-US" sz="1100" b="1" cap="none" spc="0">
                <a:ln w="10160">
                  <a:solidFill>
                    <a:schemeClr val="accent5">
                      <a:lumMod val="50000"/>
                    </a:schemeClr>
                  </a:solidFill>
                  <a:prstDash val="solid"/>
                </a:ln>
                <a:solidFill>
                  <a:srgbClr val="C8FFE1"/>
                </a:solidFill>
                <a:effectLst>
                  <a:outerShdw blurRad="38100" dist="22860" dir="5400000" algn="tl" rotWithShape="0">
                    <a:srgbClr val="000000">
                      <a:alpha val="30000"/>
                    </a:srgbClr>
                  </a:outerShdw>
                </a:effectLst>
              </a:rPr>
              <a:t> PRIORITY</a:t>
            </a:r>
          </a:p>
        </xdr:txBody>
      </xdr:sp>
    </xdr:grpSp>
    <xdr:clientData/>
  </xdr:twoCellAnchor>
  <xdr:twoCellAnchor>
    <xdr:from>
      <xdr:col>8</xdr:col>
      <xdr:colOff>239634</xdr:colOff>
      <xdr:row>555</xdr:row>
      <xdr:rowOff>61901</xdr:rowOff>
    </xdr:from>
    <xdr:to>
      <xdr:col>13</xdr:col>
      <xdr:colOff>49134</xdr:colOff>
      <xdr:row>559</xdr:row>
      <xdr:rowOff>69966</xdr:rowOff>
    </xdr:to>
    <xdr:grpSp>
      <xdr:nvGrpSpPr>
        <xdr:cNvPr id="1378" name="Group 1377">
          <a:extLst>
            <a:ext uri="{FF2B5EF4-FFF2-40B4-BE49-F238E27FC236}">
              <a16:creationId xmlns:a16="http://schemas.microsoft.com/office/drawing/2014/main" xmlns="" id="{35F01697-5800-4EBF-B7F0-BDBFBFCE9548}"/>
            </a:ext>
          </a:extLst>
        </xdr:cNvPr>
        <xdr:cNvGrpSpPr/>
      </xdr:nvGrpSpPr>
      <xdr:grpSpPr>
        <a:xfrm>
          <a:off x="3754359" y="108418301"/>
          <a:ext cx="2238375" cy="693865"/>
          <a:chOff x="19541093" y="115533777"/>
          <a:chExt cx="2286000" cy="678179"/>
        </a:xfrm>
      </xdr:grpSpPr>
      <xdr:sp macro="" textlink="">
        <xdr:nvSpPr>
          <xdr:cNvPr id="1379" name="Parallelogram 1378">
            <a:extLst>
              <a:ext uri="{FF2B5EF4-FFF2-40B4-BE49-F238E27FC236}">
                <a16:creationId xmlns:a16="http://schemas.microsoft.com/office/drawing/2014/main" xmlns="" id="{C90AAC09-9CCA-45FC-8967-CC2BB1696A29}"/>
              </a:ext>
            </a:extLst>
          </xdr:cNvPr>
          <xdr:cNvSpPr/>
        </xdr:nvSpPr>
        <xdr:spPr>
          <a:xfrm rot="20822466">
            <a:off x="19541093" y="115769690"/>
            <a:ext cx="2286000" cy="201168"/>
          </a:xfrm>
          <a:prstGeom prst="parallelogram">
            <a:avLst/>
          </a:prstGeom>
          <a:solidFill>
            <a:srgbClr val="FFC1C1">
              <a:alpha val="80000"/>
            </a:srgbClr>
          </a:solidFill>
          <a:l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80" name="Rectangle 1379">
            <a:extLst>
              <a:ext uri="{FF2B5EF4-FFF2-40B4-BE49-F238E27FC236}">
                <a16:creationId xmlns:a16="http://schemas.microsoft.com/office/drawing/2014/main" xmlns="" id="{B88B58C4-5A12-434D-9529-10CDFE36210F}"/>
              </a:ext>
            </a:extLst>
          </xdr:cNvPr>
          <xdr:cNvSpPr/>
        </xdr:nvSpPr>
        <xdr:spPr>
          <a:xfrm>
            <a:off x="19649808" y="115533777"/>
            <a:ext cx="2103120" cy="678179"/>
          </a:xfrm>
          <a:prstGeom prst="rect">
            <a:avLst/>
          </a:prstGeom>
          <a:noFill/>
        </xdr:spPr>
        <xdr:txBody>
          <a:bodyPr wrap="none" lIns="91440" tIns="45720" rIns="91440" bIns="45720">
            <a:prstTxWarp prst="textSlantUp">
              <a:avLst>
                <a:gd name="adj" fmla="val 71431"/>
              </a:avLst>
            </a:prstTxWarp>
            <a:spAutoFit/>
          </a:bodyPr>
          <a:lstStyle/>
          <a:p>
            <a:pPr algn="ctr"/>
            <a:r>
              <a:rPr lang="en-US" sz="1100" b="1" cap="none" spc="0">
                <a:ln w="10160">
                  <a:solidFill>
                    <a:schemeClr val="accent6">
                      <a:lumMod val="50000"/>
                    </a:schemeClr>
                  </a:solidFill>
                  <a:prstDash val="solid"/>
                </a:ln>
                <a:solidFill>
                  <a:srgbClr val="C8FFE1"/>
                </a:solidFill>
                <a:effectLst>
                  <a:outerShdw blurRad="38100" dist="22860" dir="5400000" algn="tl" rotWithShape="0">
                    <a:srgbClr val="000000">
                      <a:alpha val="30000"/>
                    </a:srgbClr>
                  </a:outerShdw>
                </a:effectLst>
              </a:rPr>
              <a:t>PSYCHO</a:t>
            </a:r>
            <a:r>
              <a:rPr lang="en-US" sz="1100" b="1" cap="none" spc="0">
                <a:ln w="10160">
                  <a:solidFill>
                    <a:srgbClr val="7030A0"/>
                  </a:solidFill>
                  <a:prstDash val="solid"/>
                </a:ln>
                <a:solidFill>
                  <a:srgbClr val="C8FFE1"/>
                </a:solidFill>
                <a:effectLst>
                  <a:outerShdw blurRad="38100" dist="22860" dir="5400000" algn="tl" rotWithShape="0">
                    <a:srgbClr val="000000">
                      <a:alpha val="30000"/>
                    </a:srgbClr>
                  </a:outerShdw>
                </a:effectLst>
              </a:rPr>
              <a:t>SOCIAL</a:t>
            </a:r>
            <a:r>
              <a:rPr lang="en-US" sz="1100" b="1" cap="none" spc="0">
                <a:ln w="10160">
                  <a:solidFill>
                    <a:srgbClr val="7D0000"/>
                  </a:solidFill>
                  <a:prstDash val="solid"/>
                </a:ln>
                <a:solidFill>
                  <a:srgbClr val="C8FFE1"/>
                </a:solidFill>
                <a:effectLst>
                  <a:outerShdw blurRad="38100" dist="22860" dir="5400000" algn="tl" rotWithShape="0">
                    <a:srgbClr val="000000">
                      <a:alpha val="30000"/>
                    </a:srgbClr>
                  </a:outerShdw>
                </a:effectLst>
              </a:rPr>
              <a:t> PRIORITY</a:t>
            </a:r>
          </a:p>
        </xdr:txBody>
      </xdr:sp>
    </xdr:grpSp>
    <xdr:clientData/>
  </xdr:twoCellAnchor>
  <xdr:twoCellAnchor>
    <xdr:from>
      <xdr:col>11</xdr:col>
      <xdr:colOff>313945</xdr:colOff>
      <xdr:row>560</xdr:row>
      <xdr:rowOff>48777</xdr:rowOff>
    </xdr:from>
    <xdr:to>
      <xdr:col>12</xdr:col>
      <xdr:colOff>493472</xdr:colOff>
      <xdr:row>571</xdr:row>
      <xdr:rowOff>123459</xdr:rowOff>
    </xdr:to>
    <xdr:grpSp>
      <xdr:nvGrpSpPr>
        <xdr:cNvPr id="1373" name="Group 1372">
          <a:extLst>
            <a:ext uri="{FF2B5EF4-FFF2-40B4-BE49-F238E27FC236}">
              <a16:creationId xmlns:a16="http://schemas.microsoft.com/office/drawing/2014/main" xmlns="" id="{3468F641-5F42-4C3D-8228-5C726E425E43}"/>
            </a:ext>
          </a:extLst>
        </xdr:cNvPr>
        <xdr:cNvGrpSpPr>
          <a:grpSpLocks noChangeAspect="1"/>
        </xdr:cNvGrpSpPr>
      </xdr:nvGrpSpPr>
      <xdr:grpSpPr>
        <a:xfrm>
          <a:off x="5285995" y="109262427"/>
          <a:ext cx="655777" cy="2036832"/>
          <a:chOff x="14866938" y="104774999"/>
          <a:chExt cx="1171575" cy="3409948"/>
        </a:xfrm>
      </xdr:grpSpPr>
      <xdr:grpSp>
        <xdr:nvGrpSpPr>
          <xdr:cNvPr id="1425" name="Group 1424">
            <a:extLst>
              <a:ext uri="{FF2B5EF4-FFF2-40B4-BE49-F238E27FC236}">
                <a16:creationId xmlns:a16="http://schemas.microsoft.com/office/drawing/2014/main" xmlns="" id="{94D5C819-737B-46B9-A9E1-3B776904D250}"/>
              </a:ext>
            </a:extLst>
          </xdr:cNvPr>
          <xdr:cNvGrpSpPr/>
        </xdr:nvGrpSpPr>
        <xdr:grpSpPr>
          <a:xfrm>
            <a:off x="14944724" y="105441747"/>
            <a:ext cx="1053296" cy="2743200"/>
            <a:chOff x="14944724" y="105441747"/>
            <a:chExt cx="1053296" cy="2743200"/>
          </a:xfrm>
        </xdr:grpSpPr>
        <xdr:grpSp>
          <xdr:nvGrpSpPr>
            <xdr:cNvPr id="1427" name="Group 1426">
              <a:extLst>
                <a:ext uri="{FF2B5EF4-FFF2-40B4-BE49-F238E27FC236}">
                  <a16:creationId xmlns:a16="http://schemas.microsoft.com/office/drawing/2014/main" xmlns="" id="{6076C130-45DA-422B-81AA-5B7797C97176}"/>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432" name="Rectangle: Rounded Corners 1431">
                <a:extLst>
                  <a:ext uri="{FF2B5EF4-FFF2-40B4-BE49-F238E27FC236}">
                    <a16:creationId xmlns:a16="http://schemas.microsoft.com/office/drawing/2014/main" xmlns="" id="{C451025C-BDDE-4322-AF99-3E41B9B9803B}"/>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33" name="Rectangle: Rounded Corners 1432">
                <a:extLst>
                  <a:ext uri="{FF2B5EF4-FFF2-40B4-BE49-F238E27FC236}">
                    <a16:creationId xmlns:a16="http://schemas.microsoft.com/office/drawing/2014/main" xmlns="" id="{B4E75F0A-9887-4201-83BE-6454D85CB360}"/>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34" name="Rectangle: Rounded Corners 1433">
                <a:extLst>
                  <a:ext uri="{FF2B5EF4-FFF2-40B4-BE49-F238E27FC236}">
                    <a16:creationId xmlns:a16="http://schemas.microsoft.com/office/drawing/2014/main" xmlns="" id="{4403A30B-8969-4CAE-BCB7-636804E62D60}"/>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35" name="Rectangle: Rounded Corners 1434">
                <a:extLst>
                  <a:ext uri="{FF2B5EF4-FFF2-40B4-BE49-F238E27FC236}">
                    <a16:creationId xmlns:a16="http://schemas.microsoft.com/office/drawing/2014/main" xmlns="" id="{536F2605-61D7-4270-992A-512FFA016B49}"/>
                  </a:ext>
                </a:extLst>
              </xdr:cNvPr>
              <xdr:cNvSpPr/>
            </xdr:nvSpPr>
            <xdr:spPr>
              <a:xfrm rot="16200000">
                <a:off x="5557838" y="104751184"/>
                <a:ext cx="1133477"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36" name="Rectangle: Rounded Corners 1435">
                <a:extLst>
                  <a:ext uri="{FF2B5EF4-FFF2-40B4-BE49-F238E27FC236}">
                    <a16:creationId xmlns:a16="http://schemas.microsoft.com/office/drawing/2014/main" xmlns="" id="{CCAB19D5-2304-402E-8CD9-11B99F04787F}"/>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37" name="Rectangle: Rounded Corners 1436">
                <a:extLst>
                  <a:ext uri="{FF2B5EF4-FFF2-40B4-BE49-F238E27FC236}">
                    <a16:creationId xmlns:a16="http://schemas.microsoft.com/office/drawing/2014/main" xmlns="" id="{D1FB0D89-FD70-462A-B4CC-99F66118A972}"/>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438" name="Rectangle: Rounded Corners 1437">
                <a:extLst>
                  <a:ext uri="{FF2B5EF4-FFF2-40B4-BE49-F238E27FC236}">
                    <a16:creationId xmlns:a16="http://schemas.microsoft.com/office/drawing/2014/main" xmlns="" id="{E1F12601-8213-4E59-AAA8-B0F524338002}"/>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428" name="Group 1427">
              <a:extLst>
                <a:ext uri="{FF2B5EF4-FFF2-40B4-BE49-F238E27FC236}">
                  <a16:creationId xmlns:a16="http://schemas.microsoft.com/office/drawing/2014/main" xmlns="" id="{93ECAAAC-1318-4600-A866-5516073E59E6}"/>
                </a:ext>
              </a:extLst>
            </xdr:cNvPr>
            <xdr:cNvGrpSpPr/>
          </xdr:nvGrpSpPr>
          <xdr:grpSpPr>
            <a:xfrm>
              <a:off x="15001875" y="106064797"/>
              <a:ext cx="953589" cy="1109382"/>
              <a:chOff x="-11112" y="0"/>
              <a:chExt cx="1112519" cy="1371600"/>
            </a:xfrm>
          </xdr:grpSpPr>
          <xdr:sp macro="" textlink="">
            <xdr:nvSpPr>
              <xdr:cNvPr id="1429" name="Rectangle 1428">
                <a:extLst>
                  <a:ext uri="{FF2B5EF4-FFF2-40B4-BE49-F238E27FC236}">
                    <a16:creationId xmlns:a16="http://schemas.microsoft.com/office/drawing/2014/main" xmlns="" id="{279991A5-220F-4E3B-AE09-5D03F7E656EF}"/>
                  </a:ext>
                </a:extLst>
              </xdr:cNvPr>
              <xdr:cNvSpPr/>
            </xdr:nvSpPr>
            <xdr:spPr>
              <a:xfrm>
                <a:off x="-11112" y="0"/>
                <a:ext cx="457200" cy="1371600"/>
              </a:xfrm>
              <a:prstGeom prst="rect">
                <a:avLst/>
              </a:prstGeom>
              <a:gradFill>
                <a:gsLst>
                  <a:gs pos="0">
                    <a:schemeClr val="bg1">
                      <a:lumMod val="95000"/>
                    </a:schemeClr>
                  </a:gs>
                  <a:gs pos="79000">
                    <a:schemeClr val="bg1">
                      <a:lumMod val="95000"/>
                    </a:schemeClr>
                  </a:gs>
                  <a:gs pos="8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430" name="Rectangle 1429">
                <a:extLst>
                  <a:ext uri="{FF2B5EF4-FFF2-40B4-BE49-F238E27FC236}">
                    <a16:creationId xmlns:a16="http://schemas.microsoft.com/office/drawing/2014/main" xmlns="" id="{91D133C7-FB7D-4876-9E55-4CB5A2E297F0}"/>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431" name="Straight Connector 1430">
                <a:extLst>
                  <a:ext uri="{FF2B5EF4-FFF2-40B4-BE49-F238E27FC236}">
                    <a16:creationId xmlns:a16="http://schemas.microsoft.com/office/drawing/2014/main" xmlns="" id="{2A0B4910-98F8-4C4C-B55F-49697390280D}"/>
                  </a:ext>
                </a:extLst>
              </xdr:cNvPr>
              <xdr:cNvCxnSpPr/>
            </xdr:nvCxnSpPr>
            <xdr:spPr>
              <a:xfrm flipV="1">
                <a:off x="446088" y="967135"/>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26" name="Thought Bubble: Cloud 1425">
            <a:extLst>
              <a:ext uri="{FF2B5EF4-FFF2-40B4-BE49-F238E27FC236}">
                <a16:creationId xmlns:a16="http://schemas.microsoft.com/office/drawing/2014/main" xmlns="" id="{2A2694E7-7D29-4B96-838F-D2830875E56F}"/>
              </a:ext>
            </a:extLst>
          </xdr:cNvPr>
          <xdr:cNvSpPr/>
        </xdr:nvSpPr>
        <xdr:spPr>
          <a:xfrm>
            <a:off x="14866938" y="104774999"/>
            <a:ext cx="1171575" cy="514351"/>
          </a:xfrm>
          <a:prstGeom prst="cloudCallout">
            <a:avLst>
              <a:gd name="adj1" fmla="val -7012"/>
              <a:gd name="adj2" fmla="val 109061"/>
            </a:avLst>
          </a:prstGeom>
          <a:solidFill>
            <a:srgbClr val="FFC1C1"/>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1</xdr:col>
      <xdr:colOff>1</xdr:colOff>
      <xdr:row>1058</xdr:row>
      <xdr:rowOff>7620</xdr:rowOff>
    </xdr:from>
    <xdr:to>
      <xdr:col>13</xdr:col>
      <xdr:colOff>2</xdr:colOff>
      <xdr:row>1063</xdr:row>
      <xdr:rowOff>7620</xdr:rowOff>
    </xdr:to>
    <xdr:grpSp>
      <xdr:nvGrpSpPr>
        <xdr:cNvPr id="1631" name="Group 1630" hidden="1">
          <a:extLst>
            <a:ext uri="{FF2B5EF4-FFF2-40B4-BE49-F238E27FC236}">
              <a16:creationId xmlns:a16="http://schemas.microsoft.com/office/drawing/2014/main" xmlns="" id="{791F8A9A-C2A6-4CF9-AA79-1DB8CB902FA7}"/>
            </a:ext>
          </a:extLst>
        </xdr:cNvPr>
        <xdr:cNvGrpSpPr/>
      </xdr:nvGrpSpPr>
      <xdr:grpSpPr>
        <a:xfrm>
          <a:off x="114301" y="203756895"/>
          <a:ext cx="5829301" cy="1238250"/>
          <a:chOff x="7787640" y="586740"/>
          <a:chExt cx="2983245" cy="922020"/>
        </a:xfrm>
      </xdr:grpSpPr>
      <xdr:sp macro="" textlink="">
        <xdr:nvSpPr>
          <xdr:cNvPr id="1632" name="Speech Bubble: Rectangle with Corners Rounded 1631">
            <a:extLst>
              <a:ext uri="{FF2B5EF4-FFF2-40B4-BE49-F238E27FC236}">
                <a16:creationId xmlns:a16="http://schemas.microsoft.com/office/drawing/2014/main" xmlns="" id="{D3D824C9-0841-443D-9DEA-8490697217E4}"/>
              </a:ext>
            </a:extLst>
          </xdr:cNvPr>
          <xdr:cNvSpPr/>
        </xdr:nvSpPr>
        <xdr:spPr>
          <a:xfrm>
            <a:off x="7787640" y="586740"/>
            <a:ext cx="1485900" cy="922020"/>
          </a:xfrm>
          <a:prstGeom prst="wedgeRoundRectCallout">
            <a:avLst>
              <a:gd name="adj1" fmla="val -48889"/>
              <a:gd name="adj2" fmla="val 68285"/>
              <a:gd name="adj3" fmla="val 16667"/>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33" name="Speech Bubble: Rectangle with Corners Rounded 1632">
            <a:extLst>
              <a:ext uri="{FF2B5EF4-FFF2-40B4-BE49-F238E27FC236}">
                <a16:creationId xmlns:a16="http://schemas.microsoft.com/office/drawing/2014/main" xmlns="" id="{1F844165-1909-4A0F-8369-A5E30E4DA95F}"/>
              </a:ext>
            </a:extLst>
          </xdr:cNvPr>
          <xdr:cNvSpPr/>
        </xdr:nvSpPr>
        <xdr:spPr>
          <a:xfrm flipH="1">
            <a:off x="9284985" y="586740"/>
            <a:ext cx="1485900" cy="922020"/>
          </a:xfrm>
          <a:prstGeom prst="wedgeRoundRectCallout">
            <a:avLst>
              <a:gd name="adj1" fmla="val -48632"/>
              <a:gd name="adj2" fmla="val 68285"/>
              <a:gd name="adj3" fmla="val 16667"/>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122767</xdr:colOff>
      <xdr:row>1086</xdr:row>
      <xdr:rowOff>15251</xdr:rowOff>
    </xdr:from>
    <xdr:to>
      <xdr:col>6</xdr:col>
      <xdr:colOff>372532</xdr:colOff>
      <xdr:row>1088</xdr:row>
      <xdr:rowOff>27519</xdr:rowOff>
    </xdr:to>
    <xdr:grpSp>
      <xdr:nvGrpSpPr>
        <xdr:cNvPr id="1639" name="Group 1638">
          <a:extLst>
            <a:ext uri="{FF2B5EF4-FFF2-40B4-BE49-F238E27FC236}">
              <a16:creationId xmlns:a16="http://schemas.microsoft.com/office/drawing/2014/main" xmlns="" id="{4A045413-1951-498B-8552-88B654FF6731}"/>
            </a:ext>
          </a:extLst>
        </xdr:cNvPr>
        <xdr:cNvGrpSpPr/>
      </xdr:nvGrpSpPr>
      <xdr:grpSpPr>
        <a:xfrm>
          <a:off x="237067" y="210641576"/>
          <a:ext cx="2678640" cy="507568"/>
          <a:chOff x="6434667" y="11364816"/>
          <a:chExt cx="2726265" cy="511801"/>
        </a:xfrm>
        <a:effectLst>
          <a:outerShdw blurRad="63500" sx="102000" sy="102000" algn="ctr" rotWithShape="0">
            <a:prstClr val="black">
              <a:alpha val="40000"/>
            </a:prstClr>
          </a:outerShdw>
        </a:effectLst>
      </xdr:grpSpPr>
      <xdr:sp macro="" textlink="">
        <xdr:nvSpPr>
          <xdr:cNvPr id="1640" name="Right Brace 1639">
            <a:extLst>
              <a:ext uri="{FF2B5EF4-FFF2-40B4-BE49-F238E27FC236}">
                <a16:creationId xmlns:a16="http://schemas.microsoft.com/office/drawing/2014/main" xmlns="" id="{C7536A80-5D8F-40E8-BB40-4B8F7569BAE6}"/>
              </a:ext>
            </a:extLst>
          </xdr:cNvPr>
          <xdr:cNvSpPr/>
        </xdr:nvSpPr>
        <xdr:spPr>
          <a:xfrm rot="5867747">
            <a:off x="7697893" y="10763672"/>
            <a:ext cx="182880" cy="1828800"/>
          </a:xfrm>
          <a:prstGeom prst="rightBrace">
            <a:avLst>
              <a:gd name="adj1" fmla="val 64950"/>
              <a:gd name="adj2" fmla="val 50000"/>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641" name="Right Bracket 1640">
            <a:extLst>
              <a:ext uri="{FF2B5EF4-FFF2-40B4-BE49-F238E27FC236}">
                <a16:creationId xmlns:a16="http://schemas.microsoft.com/office/drawing/2014/main" xmlns="" id="{72F4586C-ADE6-47AF-9A32-2DED3DC4933E}"/>
              </a:ext>
            </a:extLst>
          </xdr:cNvPr>
          <xdr:cNvSpPr/>
        </xdr:nvSpPr>
        <xdr:spPr>
          <a:xfrm rot="5400000">
            <a:off x="6850803" y="10948680"/>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642" name="Right Bracket 1641">
            <a:extLst>
              <a:ext uri="{FF2B5EF4-FFF2-40B4-BE49-F238E27FC236}">
                <a16:creationId xmlns:a16="http://schemas.microsoft.com/office/drawing/2014/main" xmlns="" id="{BB02F0D4-F5D4-4747-8023-47EFBA1B0F2A}"/>
              </a:ext>
            </a:extLst>
          </xdr:cNvPr>
          <xdr:cNvSpPr/>
        </xdr:nvSpPr>
        <xdr:spPr>
          <a:xfrm rot="5400000">
            <a:off x="8662668" y="11202661"/>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643" name="Flowchart: Delay 1642">
            <a:extLst>
              <a:ext uri="{FF2B5EF4-FFF2-40B4-BE49-F238E27FC236}">
                <a16:creationId xmlns:a16="http://schemas.microsoft.com/office/drawing/2014/main" xmlns="" id="{82B299D4-9EB1-40A6-AB08-71B9155C739C}"/>
              </a:ext>
            </a:extLst>
          </xdr:cNvPr>
          <xdr:cNvSpPr/>
        </xdr:nvSpPr>
        <xdr:spPr>
          <a:xfrm rot="16200000">
            <a:off x="7734299" y="11675533"/>
            <a:ext cx="93134" cy="309034"/>
          </a:xfrm>
          <a:prstGeom prst="flowChartDelay">
            <a:avLst/>
          </a:prstGeom>
          <a:solidFill>
            <a:srgbClr val="C896FF"/>
          </a:solidFill>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7</xdr:col>
      <xdr:colOff>97371</xdr:colOff>
      <xdr:row>1086</xdr:row>
      <xdr:rowOff>15253</xdr:rowOff>
    </xdr:from>
    <xdr:to>
      <xdr:col>12</xdr:col>
      <xdr:colOff>347136</xdr:colOff>
      <xdr:row>1088</xdr:row>
      <xdr:rowOff>27520</xdr:rowOff>
    </xdr:to>
    <xdr:grpSp>
      <xdr:nvGrpSpPr>
        <xdr:cNvPr id="1644" name="Group 1643">
          <a:extLst>
            <a:ext uri="{FF2B5EF4-FFF2-40B4-BE49-F238E27FC236}">
              <a16:creationId xmlns:a16="http://schemas.microsoft.com/office/drawing/2014/main" xmlns="" id="{78F543B0-7D7B-4724-A203-98C62D38DF8B}"/>
            </a:ext>
          </a:extLst>
        </xdr:cNvPr>
        <xdr:cNvGrpSpPr/>
      </xdr:nvGrpSpPr>
      <xdr:grpSpPr>
        <a:xfrm>
          <a:off x="3126321" y="210641578"/>
          <a:ext cx="2678640" cy="507567"/>
          <a:chOff x="9381071" y="11364818"/>
          <a:chExt cx="2726265" cy="511800"/>
        </a:xfrm>
        <a:effectLst>
          <a:outerShdw blurRad="63500" sx="102000" sy="102000" algn="ctr" rotWithShape="0">
            <a:prstClr val="black">
              <a:alpha val="40000"/>
            </a:prstClr>
          </a:outerShdw>
        </a:effectLst>
      </xdr:grpSpPr>
      <xdr:sp macro="" textlink="">
        <xdr:nvSpPr>
          <xdr:cNvPr id="1645" name="Right Brace 1644">
            <a:extLst>
              <a:ext uri="{FF2B5EF4-FFF2-40B4-BE49-F238E27FC236}">
                <a16:creationId xmlns:a16="http://schemas.microsoft.com/office/drawing/2014/main" xmlns="" id="{FAC6C29F-EA8C-4F39-B1CA-F13A0682D4F9}"/>
              </a:ext>
            </a:extLst>
          </xdr:cNvPr>
          <xdr:cNvSpPr/>
        </xdr:nvSpPr>
        <xdr:spPr>
          <a:xfrm rot="4920000">
            <a:off x="10665463" y="10763672"/>
            <a:ext cx="182880" cy="1828800"/>
          </a:xfrm>
          <a:prstGeom prst="rightBrace">
            <a:avLst>
              <a:gd name="adj1" fmla="val 64950"/>
              <a:gd name="adj2" fmla="val 50000"/>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646" name="Right Bracket 1645">
            <a:extLst>
              <a:ext uri="{FF2B5EF4-FFF2-40B4-BE49-F238E27FC236}">
                <a16:creationId xmlns:a16="http://schemas.microsoft.com/office/drawing/2014/main" xmlns="" id="{2625BC48-349E-4A99-8DB4-8B154D5767C1}"/>
              </a:ext>
            </a:extLst>
          </xdr:cNvPr>
          <xdr:cNvSpPr/>
        </xdr:nvSpPr>
        <xdr:spPr>
          <a:xfrm rot="5400000">
            <a:off x="9797207" y="11202661"/>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647" name="Right Bracket 1646">
            <a:extLst>
              <a:ext uri="{FF2B5EF4-FFF2-40B4-BE49-F238E27FC236}">
                <a16:creationId xmlns:a16="http://schemas.microsoft.com/office/drawing/2014/main" xmlns="" id="{7E26964D-1145-4B15-9DE7-AE4D0E5655DE}"/>
              </a:ext>
            </a:extLst>
          </xdr:cNvPr>
          <xdr:cNvSpPr/>
        </xdr:nvSpPr>
        <xdr:spPr>
          <a:xfrm rot="5400000">
            <a:off x="11609072" y="10948682"/>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648" name="Flowchart: Delay 1647">
            <a:extLst>
              <a:ext uri="{FF2B5EF4-FFF2-40B4-BE49-F238E27FC236}">
                <a16:creationId xmlns:a16="http://schemas.microsoft.com/office/drawing/2014/main" xmlns="" id="{EFF9A45D-226B-48C3-B543-1C0B3E115DCE}"/>
              </a:ext>
            </a:extLst>
          </xdr:cNvPr>
          <xdr:cNvSpPr/>
        </xdr:nvSpPr>
        <xdr:spPr>
          <a:xfrm rot="16200000">
            <a:off x="10723033" y="11675534"/>
            <a:ext cx="93134" cy="309034"/>
          </a:xfrm>
          <a:prstGeom prst="flowChartDelay">
            <a:avLst/>
          </a:prstGeom>
          <a:solidFill>
            <a:srgbClr val="C896FF"/>
          </a:solidFill>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0</xdr:col>
      <xdr:colOff>99060</xdr:colOff>
      <xdr:row>1121</xdr:row>
      <xdr:rowOff>167640</xdr:rowOff>
    </xdr:from>
    <xdr:to>
      <xdr:col>6</xdr:col>
      <xdr:colOff>487680</xdr:colOff>
      <xdr:row>1122</xdr:row>
      <xdr:rowOff>365760</xdr:rowOff>
    </xdr:to>
    <xdr:sp macro="" textlink="">
      <xdr:nvSpPr>
        <xdr:cNvPr id="1649" name="Arrow: Left 1648">
          <a:extLst>
            <a:ext uri="{FF2B5EF4-FFF2-40B4-BE49-F238E27FC236}">
              <a16:creationId xmlns:a16="http://schemas.microsoft.com/office/drawing/2014/main" xmlns="" id="{52C032CB-AE92-4CC0-9226-C02EF8B03718}"/>
            </a:ext>
          </a:extLst>
        </xdr:cNvPr>
        <xdr:cNvSpPr/>
      </xdr:nvSpPr>
      <xdr:spPr>
        <a:xfrm>
          <a:off x="6377940" y="28178760"/>
          <a:ext cx="3025140" cy="411480"/>
        </a:xfrm>
        <a:prstGeom prst="leftArrow">
          <a:avLst>
            <a:gd name="adj1" fmla="val 100000"/>
            <a:gd name="adj2" fmla="val 50000"/>
          </a:avLst>
        </a:prstGeom>
        <a:solidFill>
          <a:schemeClr val="accent5">
            <a:lumMod val="20000"/>
            <a:lumOff val="80000"/>
          </a:schemeClr>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2800">
              <a:solidFill>
                <a:srgbClr val="002060"/>
              </a:solidFill>
              <a:effectLst>
                <a:outerShdw blurRad="63500" sx="102000" sy="102000" algn="ctr" rotWithShape="0">
                  <a:prstClr val="black">
                    <a:alpha val="40000"/>
                  </a:prstClr>
                </a:outerShdw>
              </a:effectLst>
              <a:latin typeface="Arial Black" panose="020B0A04020102020204" pitchFamily="34" charset="0"/>
            </a:rPr>
            <a:t>WIDER-focus</a:t>
          </a:r>
        </a:p>
      </xdr:txBody>
    </xdr:sp>
    <xdr:clientData/>
  </xdr:twoCellAnchor>
  <xdr:twoCellAnchor>
    <xdr:from>
      <xdr:col>7</xdr:col>
      <xdr:colOff>7620</xdr:colOff>
      <xdr:row>1121</xdr:row>
      <xdr:rowOff>167640</xdr:rowOff>
    </xdr:from>
    <xdr:to>
      <xdr:col>13</xdr:col>
      <xdr:colOff>22860</xdr:colOff>
      <xdr:row>1122</xdr:row>
      <xdr:rowOff>365760</xdr:rowOff>
    </xdr:to>
    <xdr:sp macro="" textlink="">
      <xdr:nvSpPr>
        <xdr:cNvPr id="1650" name="Arrow: Left 1649">
          <a:extLst>
            <a:ext uri="{FF2B5EF4-FFF2-40B4-BE49-F238E27FC236}">
              <a16:creationId xmlns:a16="http://schemas.microsoft.com/office/drawing/2014/main" xmlns="" id="{9E0655C0-5589-4AD9-A9CB-0D7E8F13A09F}"/>
            </a:ext>
          </a:extLst>
        </xdr:cNvPr>
        <xdr:cNvSpPr/>
      </xdr:nvSpPr>
      <xdr:spPr>
        <a:xfrm flipH="1">
          <a:off x="9425940" y="28178760"/>
          <a:ext cx="3032760" cy="411480"/>
        </a:xfrm>
        <a:prstGeom prst="leftArrow">
          <a:avLst>
            <a:gd name="adj1" fmla="val 100000"/>
            <a:gd name="adj2" fmla="val 50000"/>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2800">
              <a:solidFill>
                <a:srgbClr val="640000"/>
              </a:solidFill>
              <a:effectLst>
                <a:outerShdw blurRad="63500" sx="102000" sy="102000" algn="ctr" rotWithShape="0">
                  <a:prstClr val="black">
                    <a:alpha val="40000"/>
                  </a:prstClr>
                </a:outerShdw>
              </a:effectLst>
              <a:latin typeface="Arial Black" panose="020B0A04020102020204" pitchFamily="34" charset="0"/>
            </a:rPr>
            <a:t>DEEPER-focus</a:t>
          </a:r>
        </a:p>
      </xdr:txBody>
    </xdr:sp>
    <xdr:clientData/>
  </xdr:twoCellAnchor>
  <xdr:twoCellAnchor>
    <xdr:from>
      <xdr:col>1</xdr:col>
      <xdr:colOff>36178</xdr:colOff>
      <xdr:row>1123</xdr:row>
      <xdr:rowOff>374283</xdr:rowOff>
    </xdr:from>
    <xdr:to>
      <xdr:col>12</xdr:col>
      <xdr:colOff>437314</xdr:colOff>
      <xdr:row>1124</xdr:row>
      <xdr:rowOff>169870</xdr:rowOff>
    </xdr:to>
    <xdr:grpSp>
      <xdr:nvGrpSpPr>
        <xdr:cNvPr id="9" name="Group 8">
          <a:extLst>
            <a:ext uri="{FF2B5EF4-FFF2-40B4-BE49-F238E27FC236}">
              <a16:creationId xmlns:a16="http://schemas.microsoft.com/office/drawing/2014/main" xmlns="" id="{B930922B-1851-4096-A37F-011DC69FDCE6}"/>
            </a:ext>
          </a:extLst>
        </xdr:cNvPr>
        <xdr:cNvGrpSpPr/>
      </xdr:nvGrpSpPr>
      <xdr:grpSpPr>
        <a:xfrm>
          <a:off x="150478" y="219354033"/>
          <a:ext cx="5744661" cy="176587"/>
          <a:chOff x="158098" y="155875623"/>
          <a:chExt cx="5849436" cy="176587"/>
        </a:xfrm>
      </xdr:grpSpPr>
      <xdr:sp macro="" textlink="">
        <xdr:nvSpPr>
          <xdr:cNvPr id="1686" name="wide-yet-shallow">
            <a:extLst>
              <a:ext uri="{FF2B5EF4-FFF2-40B4-BE49-F238E27FC236}">
                <a16:creationId xmlns:a16="http://schemas.microsoft.com/office/drawing/2014/main" xmlns="" id="{994C5794-2639-4668-96E8-E4F598AB8F84}"/>
              </a:ext>
            </a:extLst>
          </xdr:cNvPr>
          <xdr:cNvSpPr/>
        </xdr:nvSpPr>
        <xdr:spPr>
          <a:xfrm>
            <a:off x="158098" y="155875623"/>
            <a:ext cx="907363" cy="176587"/>
          </a:xfrm>
          <a:prstGeom prst="rect">
            <a:avLst/>
          </a:prstGeom>
          <a:noFill/>
        </xdr:spPr>
        <xdr:txBody>
          <a:bodyPr wrap="none" lIns="0" tIns="0" rIns="0" bIns="0">
            <a:spAutoFit/>
          </a:bodyPr>
          <a:lstStyle/>
          <a:p>
            <a:pPr algn="ctr"/>
            <a:r>
              <a:rPr lang="en-US" sz="1200" b="1" cap="none" spc="-50" baseline="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rPr>
              <a:t>wide-yet-shallow</a:t>
            </a:r>
            <a:endParaRPr lang="en-US" sz="1100" b="1" cap="none" spc="-50" baseline="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endParaRPr>
          </a:p>
        </xdr:txBody>
      </xdr:sp>
      <xdr:sp macro="" textlink="">
        <xdr:nvSpPr>
          <xdr:cNvPr id="1687" name="wide-then-deep">
            <a:extLst>
              <a:ext uri="{FF2B5EF4-FFF2-40B4-BE49-F238E27FC236}">
                <a16:creationId xmlns:a16="http://schemas.microsoft.com/office/drawing/2014/main" xmlns="" id="{08466053-F3A5-42CF-8C2C-01E651E0212F}"/>
              </a:ext>
            </a:extLst>
          </xdr:cNvPr>
          <xdr:cNvSpPr/>
        </xdr:nvSpPr>
        <xdr:spPr>
          <a:xfrm>
            <a:off x="1145068" y="155875623"/>
            <a:ext cx="925510" cy="176587"/>
          </a:xfrm>
          <a:prstGeom prst="rect">
            <a:avLst/>
          </a:prstGeom>
          <a:noFill/>
        </xdr:spPr>
        <xdr:txBody>
          <a:bodyPr wrap="none" lIns="0" tIns="0" rIns="0" bIns="0">
            <a:spAutoFit/>
          </a:bodyPr>
          <a:lstStyle/>
          <a:p>
            <a:pPr algn="ctr"/>
            <a:r>
              <a:rPr lang="en-US" sz="1200" b="1" cap="none" spc="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rPr>
              <a:t>wide-then-deep</a:t>
            </a:r>
            <a:endParaRPr lang="en-US" sz="1100" b="1" cap="none" spc="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endParaRPr>
          </a:p>
        </xdr:txBody>
      </xdr:sp>
      <xdr:sp macro="" textlink="">
        <xdr:nvSpPr>
          <xdr:cNvPr id="1688" name="wide-and-deep">
            <a:extLst>
              <a:ext uri="{FF2B5EF4-FFF2-40B4-BE49-F238E27FC236}">
                <a16:creationId xmlns:a16="http://schemas.microsoft.com/office/drawing/2014/main" xmlns="" id="{5B804DAF-83D9-451D-83CE-E6ADADF42D12}"/>
              </a:ext>
            </a:extLst>
          </xdr:cNvPr>
          <xdr:cNvSpPr/>
        </xdr:nvSpPr>
        <xdr:spPr>
          <a:xfrm>
            <a:off x="2156667" y="155875623"/>
            <a:ext cx="883512" cy="176587"/>
          </a:xfrm>
          <a:prstGeom prst="rect">
            <a:avLst/>
          </a:prstGeom>
          <a:noFill/>
        </xdr:spPr>
        <xdr:txBody>
          <a:bodyPr wrap="none" lIns="0" tIns="0" rIns="0" bIns="0">
            <a:spAutoFit/>
          </a:bodyPr>
          <a:lstStyle/>
          <a:p>
            <a:pPr algn="ctr"/>
            <a:r>
              <a:rPr lang="en-US" sz="1200" b="1" cap="none" spc="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rPr>
              <a:t>wide-and-deep</a:t>
            </a:r>
            <a:endParaRPr lang="en-US" sz="1100" b="1" cap="none" spc="0">
              <a:ln w="0">
                <a:solidFill>
                  <a:srgbClr val="002060"/>
                </a:solidFill>
              </a:ln>
              <a:solidFill>
                <a:srgbClr val="002060"/>
              </a:solidFill>
              <a:effectLst>
                <a:outerShdw blurRad="38100" dist="19050" dir="2700000" algn="tl" rotWithShape="0">
                  <a:schemeClr val="dk1">
                    <a:alpha val="40000"/>
                  </a:schemeClr>
                </a:outerShdw>
              </a:effectLst>
              <a:latin typeface="Arial Narrow" panose="020B0606020202030204" pitchFamily="34" charset="0"/>
            </a:endParaRPr>
          </a:p>
        </xdr:txBody>
      </xdr:sp>
      <xdr:sp macro="" textlink="">
        <xdr:nvSpPr>
          <xdr:cNvPr id="1689" name="deep-and-wide">
            <a:extLst>
              <a:ext uri="{FF2B5EF4-FFF2-40B4-BE49-F238E27FC236}">
                <a16:creationId xmlns:a16="http://schemas.microsoft.com/office/drawing/2014/main" xmlns="" id="{B5A68295-A7CA-4A3E-8D2A-70BA5474CA02}"/>
              </a:ext>
            </a:extLst>
          </xdr:cNvPr>
          <xdr:cNvSpPr/>
        </xdr:nvSpPr>
        <xdr:spPr>
          <a:xfrm>
            <a:off x="3152710" y="155875623"/>
            <a:ext cx="883512" cy="176587"/>
          </a:xfrm>
          <a:prstGeom prst="rect">
            <a:avLst/>
          </a:prstGeom>
          <a:noFill/>
        </xdr:spPr>
        <xdr:txBody>
          <a:bodyPr wrap="none" lIns="0" tIns="0" rIns="0" bIns="0">
            <a:spAutoFit/>
          </a:bodyPr>
          <a:lstStyle/>
          <a:p>
            <a:pPr algn="ctr"/>
            <a:r>
              <a:rPr lang="en-US" sz="1200" b="1" cap="none" spc="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rPr>
              <a:t>deep-and-wide</a:t>
            </a:r>
            <a:endParaRPr lang="en-US" sz="1100" b="1" cap="none" spc="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endParaRPr>
          </a:p>
        </xdr:txBody>
      </xdr:sp>
      <xdr:sp macro="" textlink="">
        <xdr:nvSpPr>
          <xdr:cNvPr id="1690" name="deep-then-wide">
            <a:extLst>
              <a:ext uri="{FF2B5EF4-FFF2-40B4-BE49-F238E27FC236}">
                <a16:creationId xmlns:a16="http://schemas.microsoft.com/office/drawing/2014/main" xmlns="" id="{3CB60B8C-F3CB-4279-A5D0-3CDF53DC0514}"/>
              </a:ext>
            </a:extLst>
          </xdr:cNvPr>
          <xdr:cNvSpPr/>
        </xdr:nvSpPr>
        <xdr:spPr>
          <a:xfrm>
            <a:off x="4111427" y="155875623"/>
            <a:ext cx="925510" cy="176587"/>
          </a:xfrm>
          <a:prstGeom prst="rect">
            <a:avLst/>
          </a:prstGeom>
          <a:noFill/>
        </xdr:spPr>
        <xdr:txBody>
          <a:bodyPr wrap="none" lIns="0" tIns="0" rIns="0" bIns="0">
            <a:spAutoFit/>
          </a:bodyPr>
          <a:lstStyle/>
          <a:p>
            <a:pPr algn="ctr"/>
            <a:r>
              <a:rPr lang="en-US" sz="1200" b="1" cap="none" spc="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rPr>
              <a:t>deep-then-wide</a:t>
            </a:r>
            <a:endParaRPr lang="en-US" sz="1100" b="1" cap="none" spc="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endParaRPr>
          </a:p>
        </xdr:txBody>
      </xdr:sp>
      <xdr:sp macro="" textlink="">
        <xdr:nvSpPr>
          <xdr:cNvPr id="1691" name="deep-yet-narrow">
            <a:extLst>
              <a:ext uri="{FF2B5EF4-FFF2-40B4-BE49-F238E27FC236}">
                <a16:creationId xmlns:a16="http://schemas.microsoft.com/office/drawing/2014/main" xmlns="" id="{EDDFCA46-C73D-480F-986B-CEE89ECEE6C0}"/>
              </a:ext>
            </a:extLst>
          </xdr:cNvPr>
          <xdr:cNvSpPr/>
        </xdr:nvSpPr>
        <xdr:spPr>
          <a:xfrm>
            <a:off x="5122035" y="155875623"/>
            <a:ext cx="885499" cy="176587"/>
          </a:xfrm>
          <a:prstGeom prst="rect">
            <a:avLst/>
          </a:prstGeom>
          <a:noFill/>
        </xdr:spPr>
        <xdr:txBody>
          <a:bodyPr wrap="none" lIns="0" tIns="0" rIns="0" bIns="0">
            <a:spAutoFit/>
          </a:bodyPr>
          <a:lstStyle/>
          <a:p>
            <a:pPr algn="ctr"/>
            <a:r>
              <a:rPr lang="en-US" sz="1200" b="1" cap="none" spc="-50" baseline="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rPr>
              <a:t>deep-yet-narrow</a:t>
            </a:r>
            <a:endParaRPr lang="en-US" sz="1100" b="1" cap="none" spc="-50" baseline="0">
              <a:ln w="0">
                <a:solidFill>
                  <a:srgbClr val="870000"/>
                </a:solidFill>
              </a:ln>
              <a:solidFill>
                <a:srgbClr val="870000"/>
              </a:solidFill>
              <a:effectLst>
                <a:outerShdw blurRad="38100" dist="19050" dir="2700000" algn="tl" rotWithShape="0">
                  <a:schemeClr val="dk1">
                    <a:alpha val="40000"/>
                  </a:schemeClr>
                </a:outerShdw>
              </a:effectLst>
              <a:latin typeface="Arial Narrow" panose="020B0606020202030204" pitchFamily="34" charset="0"/>
            </a:endParaRPr>
          </a:p>
        </xdr:txBody>
      </xdr:sp>
    </xdr:grpSp>
    <xdr:clientData/>
  </xdr:twoCellAnchor>
  <xdr:twoCellAnchor>
    <xdr:from>
      <xdr:col>1</xdr:col>
      <xdr:colOff>143936</xdr:colOff>
      <xdr:row>1170</xdr:row>
      <xdr:rowOff>176954</xdr:rowOff>
    </xdr:from>
    <xdr:to>
      <xdr:col>6</xdr:col>
      <xdr:colOff>389469</xdr:colOff>
      <xdr:row>1173</xdr:row>
      <xdr:rowOff>6624</xdr:rowOff>
    </xdr:to>
    <xdr:grpSp>
      <xdr:nvGrpSpPr>
        <xdr:cNvPr id="1694" name="Group 1693">
          <a:extLst>
            <a:ext uri="{FF2B5EF4-FFF2-40B4-BE49-F238E27FC236}">
              <a16:creationId xmlns:a16="http://schemas.microsoft.com/office/drawing/2014/main" xmlns="" id="{894DF00B-C2B9-4412-8419-DB7CFBCE3C10}"/>
            </a:ext>
          </a:extLst>
        </xdr:cNvPr>
        <xdr:cNvGrpSpPr>
          <a:grpSpLocks noChangeAspect="1"/>
        </xdr:cNvGrpSpPr>
      </xdr:nvGrpSpPr>
      <xdr:grpSpPr>
        <a:xfrm>
          <a:off x="258236" y="229510379"/>
          <a:ext cx="2674408" cy="572620"/>
          <a:chOff x="6434667" y="11364816"/>
          <a:chExt cx="2726265" cy="511801"/>
        </a:xfrm>
        <a:effectLst>
          <a:outerShdw blurRad="63500" sx="102000" sy="102000" algn="ctr" rotWithShape="0">
            <a:prstClr val="black">
              <a:alpha val="40000"/>
            </a:prstClr>
          </a:outerShdw>
        </a:effectLst>
      </xdr:grpSpPr>
      <xdr:sp macro="" textlink="">
        <xdr:nvSpPr>
          <xdr:cNvPr id="1695" name="Right Brace 1694">
            <a:extLst>
              <a:ext uri="{FF2B5EF4-FFF2-40B4-BE49-F238E27FC236}">
                <a16:creationId xmlns:a16="http://schemas.microsoft.com/office/drawing/2014/main" xmlns="" id="{45163A21-0A00-44C4-8049-2766198B03D1}"/>
              </a:ext>
            </a:extLst>
          </xdr:cNvPr>
          <xdr:cNvSpPr/>
        </xdr:nvSpPr>
        <xdr:spPr>
          <a:xfrm rot="5867747">
            <a:off x="7697893" y="10763672"/>
            <a:ext cx="182880" cy="1828800"/>
          </a:xfrm>
          <a:prstGeom prst="rightBrace">
            <a:avLst>
              <a:gd name="adj1" fmla="val 64950"/>
              <a:gd name="adj2" fmla="val 50000"/>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696" name="Right Bracket 1695">
            <a:extLst>
              <a:ext uri="{FF2B5EF4-FFF2-40B4-BE49-F238E27FC236}">
                <a16:creationId xmlns:a16="http://schemas.microsoft.com/office/drawing/2014/main" xmlns="" id="{C1CBB735-6745-4330-8A14-31254F0CC6E7}"/>
              </a:ext>
            </a:extLst>
          </xdr:cNvPr>
          <xdr:cNvSpPr/>
        </xdr:nvSpPr>
        <xdr:spPr>
          <a:xfrm rot="5400000">
            <a:off x="6850803" y="10948680"/>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697" name="Right Bracket 1696">
            <a:extLst>
              <a:ext uri="{FF2B5EF4-FFF2-40B4-BE49-F238E27FC236}">
                <a16:creationId xmlns:a16="http://schemas.microsoft.com/office/drawing/2014/main" xmlns="" id="{14356CA4-9AF3-4143-B6C1-D33D6C0BB4D0}"/>
              </a:ext>
            </a:extLst>
          </xdr:cNvPr>
          <xdr:cNvSpPr/>
        </xdr:nvSpPr>
        <xdr:spPr>
          <a:xfrm rot="5400000">
            <a:off x="8662668" y="11202661"/>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698" name="Flowchart: Delay 1697">
            <a:extLst>
              <a:ext uri="{FF2B5EF4-FFF2-40B4-BE49-F238E27FC236}">
                <a16:creationId xmlns:a16="http://schemas.microsoft.com/office/drawing/2014/main" xmlns="" id="{77017070-9FE0-43DA-AD05-50E6D08C3F44}"/>
              </a:ext>
            </a:extLst>
          </xdr:cNvPr>
          <xdr:cNvSpPr/>
        </xdr:nvSpPr>
        <xdr:spPr>
          <a:xfrm rot="16200000">
            <a:off x="7734299" y="11675533"/>
            <a:ext cx="93134" cy="309034"/>
          </a:xfrm>
          <a:prstGeom prst="flowChartDelay">
            <a:avLst/>
          </a:prstGeom>
          <a:solidFill>
            <a:schemeClr val="accent4">
              <a:lumMod val="60000"/>
              <a:lumOff val="40000"/>
            </a:schemeClr>
          </a:solidFill>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1</xdr:col>
      <xdr:colOff>110067</xdr:colOff>
      <xdr:row>1163</xdr:row>
      <xdr:rowOff>177799</xdr:rowOff>
    </xdr:from>
    <xdr:to>
      <xdr:col>6</xdr:col>
      <xdr:colOff>355600</xdr:colOff>
      <xdr:row>1166</xdr:row>
      <xdr:rowOff>15089</xdr:rowOff>
    </xdr:to>
    <xdr:grpSp>
      <xdr:nvGrpSpPr>
        <xdr:cNvPr id="1699" name="Group 1698">
          <a:extLst>
            <a:ext uri="{FF2B5EF4-FFF2-40B4-BE49-F238E27FC236}">
              <a16:creationId xmlns:a16="http://schemas.microsoft.com/office/drawing/2014/main" xmlns="" id="{363D63E6-92F0-4CA9-B4AA-1EFBAC74FE2D}"/>
            </a:ext>
          </a:extLst>
        </xdr:cNvPr>
        <xdr:cNvGrpSpPr>
          <a:grpSpLocks noChangeAspect="1"/>
        </xdr:cNvGrpSpPr>
      </xdr:nvGrpSpPr>
      <xdr:grpSpPr>
        <a:xfrm flipH="1">
          <a:off x="224367" y="227777674"/>
          <a:ext cx="2674408" cy="580240"/>
          <a:chOff x="6434667" y="11364816"/>
          <a:chExt cx="2726265" cy="511801"/>
        </a:xfrm>
        <a:effectLst>
          <a:outerShdw blurRad="63500" sx="102000" sy="102000" algn="ctr" rotWithShape="0">
            <a:prstClr val="black">
              <a:alpha val="40000"/>
            </a:prstClr>
          </a:outerShdw>
        </a:effectLst>
      </xdr:grpSpPr>
      <xdr:sp macro="" textlink="">
        <xdr:nvSpPr>
          <xdr:cNvPr id="1700" name="Right Brace 1699">
            <a:extLst>
              <a:ext uri="{FF2B5EF4-FFF2-40B4-BE49-F238E27FC236}">
                <a16:creationId xmlns:a16="http://schemas.microsoft.com/office/drawing/2014/main" xmlns="" id="{CD31F14F-D9E3-4943-AC37-DAF64CC5A75E}"/>
              </a:ext>
            </a:extLst>
          </xdr:cNvPr>
          <xdr:cNvSpPr/>
        </xdr:nvSpPr>
        <xdr:spPr>
          <a:xfrm rot="5867747">
            <a:off x="7697893" y="10763672"/>
            <a:ext cx="182880" cy="1828800"/>
          </a:xfrm>
          <a:prstGeom prst="rightBrace">
            <a:avLst>
              <a:gd name="adj1" fmla="val 64950"/>
              <a:gd name="adj2" fmla="val 50000"/>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701" name="Right Bracket 1700">
            <a:extLst>
              <a:ext uri="{FF2B5EF4-FFF2-40B4-BE49-F238E27FC236}">
                <a16:creationId xmlns:a16="http://schemas.microsoft.com/office/drawing/2014/main" xmlns="" id="{55A4A235-A5D2-4F0A-A47E-642335B38421}"/>
              </a:ext>
            </a:extLst>
          </xdr:cNvPr>
          <xdr:cNvSpPr/>
        </xdr:nvSpPr>
        <xdr:spPr>
          <a:xfrm rot="5400000">
            <a:off x="6850803" y="10948680"/>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702" name="Right Bracket 1701">
            <a:extLst>
              <a:ext uri="{FF2B5EF4-FFF2-40B4-BE49-F238E27FC236}">
                <a16:creationId xmlns:a16="http://schemas.microsoft.com/office/drawing/2014/main" xmlns="" id="{673B7361-1AEC-4E97-A95A-B1F64FFC1A8B}"/>
              </a:ext>
            </a:extLst>
          </xdr:cNvPr>
          <xdr:cNvSpPr/>
        </xdr:nvSpPr>
        <xdr:spPr>
          <a:xfrm rot="5400000">
            <a:off x="8662668" y="11202661"/>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703" name="Flowchart: Delay 1702">
            <a:extLst>
              <a:ext uri="{FF2B5EF4-FFF2-40B4-BE49-F238E27FC236}">
                <a16:creationId xmlns:a16="http://schemas.microsoft.com/office/drawing/2014/main" xmlns="" id="{80F163B9-1BB3-494A-8608-A6CD8AB7E750}"/>
              </a:ext>
            </a:extLst>
          </xdr:cNvPr>
          <xdr:cNvSpPr/>
        </xdr:nvSpPr>
        <xdr:spPr>
          <a:xfrm rot="16200000">
            <a:off x="7734299" y="11675533"/>
            <a:ext cx="93134" cy="309034"/>
          </a:xfrm>
          <a:prstGeom prst="flowChartDelay">
            <a:avLst/>
          </a:prstGeom>
          <a:solidFill>
            <a:schemeClr val="accent4">
              <a:lumMod val="60000"/>
              <a:lumOff val="40000"/>
            </a:schemeClr>
          </a:solidFill>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7</xdr:col>
      <xdr:colOff>143935</xdr:colOff>
      <xdr:row>1170</xdr:row>
      <xdr:rowOff>176954</xdr:rowOff>
    </xdr:from>
    <xdr:to>
      <xdr:col>12</xdr:col>
      <xdr:colOff>389468</xdr:colOff>
      <xdr:row>1173</xdr:row>
      <xdr:rowOff>6624</xdr:rowOff>
    </xdr:to>
    <xdr:grpSp>
      <xdr:nvGrpSpPr>
        <xdr:cNvPr id="1704" name="Group 1703">
          <a:extLst>
            <a:ext uri="{FF2B5EF4-FFF2-40B4-BE49-F238E27FC236}">
              <a16:creationId xmlns:a16="http://schemas.microsoft.com/office/drawing/2014/main" xmlns="" id="{3612E6C4-817F-4437-95C1-7A1F21C860C5}"/>
            </a:ext>
          </a:extLst>
        </xdr:cNvPr>
        <xdr:cNvGrpSpPr>
          <a:grpSpLocks noChangeAspect="1"/>
        </xdr:cNvGrpSpPr>
      </xdr:nvGrpSpPr>
      <xdr:grpSpPr>
        <a:xfrm>
          <a:off x="3172885" y="229510379"/>
          <a:ext cx="2674408" cy="572620"/>
          <a:chOff x="6434667" y="11364816"/>
          <a:chExt cx="2726265" cy="511801"/>
        </a:xfrm>
        <a:effectLst>
          <a:outerShdw blurRad="63500" sx="102000" sy="102000" algn="ctr" rotWithShape="0">
            <a:prstClr val="black">
              <a:alpha val="40000"/>
            </a:prstClr>
          </a:outerShdw>
        </a:effectLst>
      </xdr:grpSpPr>
      <xdr:sp macro="" textlink="">
        <xdr:nvSpPr>
          <xdr:cNvPr id="1705" name="Right Brace 1704">
            <a:extLst>
              <a:ext uri="{FF2B5EF4-FFF2-40B4-BE49-F238E27FC236}">
                <a16:creationId xmlns:a16="http://schemas.microsoft.com/office/drawing/2014/main" xmlns="" id="{D185F24E-462C-483B-849E-21F604F1F751}"/>
              </a:ext>
            </a:extLst>
          </xdr:cNvPr>
          <xdr:cNvSpPr/>
        </xdr:nvSpPr>
        <xdr:spPr>
          <a:xfrm rot="5867747">
            <a:off x="7697893" y="10763672"/>
            <a:ext cx="182880" cy="1828800"/>
          </a:xfrm>
          <a:prstGeom prst="rightBrace">
            <a:avLst>
              <a:gd name="adj1" fmla="val 64950"/>
              <a:gd name="adj2" fmla="val 50000"/>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706" name="Right Bracket 1705">
            <a:extLst>
              <a:ext uri="{FF2B5EF4-FFF2-40B4-BE49-F238E27FC236}">
                <a16:creationId xmlns:a16="http://schemas.microsoft.com/office/drawing/2014/main" xmlns="" id="{480C9A4D-9FAB-4305-8A9F-6B6305346845}"/>
              </a:ext>
            </a:extLst>
          </xdr:cNvPr>
          <xdr:cNvSpPr/>
        </xdr:nvSpPr>
        <xdr:spPr>
          <a:xfrm rot="5400000">
            <a:off x="6850803" y="10948680"/>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707" name="Right Bracket 1706">
            <a:extLst>
              <a:ext uri="{FF2B5EF4-FFF2-40B4-BE49-F238E27FC236}">
                <a16:creationId xmlns:a16="http://schemas.microsoft.com/office/drawing/2014/main" xmlns="" id="{F605497A-8E73-4A78-A197-BCD631C72921}"/>
              </a:ext>
            </a:extLst>
          </xdr:cNvPr>
          <xdr:cNvSpPr/>
        </xdr:nvSpPr>
        <xdr:spPr>
          <a:xfrm rot="5400000">
            <a:off x="8662668" y="11202661"/>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708" name="Flowchart: Delay 1707">
            <a:extLst>
              <a:ext uri="{FF2B5EF4-FFF2-40B4-BE49-F238E27FC236}">
                <a16:creationId xmlns:a16="http://schemas.microsoft.com/office/drawing/2014/main" xmlns="" id="{A809A5B7-0E6B-4D72-81DA-9C4EE7E53868}"/>
              </a:ext>
            </a:extLst>
          </xdr:cNvPr>
          <xdr:cNvSpPr/>
        </xdr:nvSpPr>
        <xdr:spPr>
          <a:xfrm rot="16200000">
            <a:off x="7734299" y="11675533"/>
            <a:ext cx="93134" cy="309034"/>
          </a:xfrm>
          <a:prstGeom prst="flowChartDelay">
            <a:avLst/>
          </a:prstGeom>
          <a:solidFill>
            <a:schemeClr val="accent4">
              <a:lumMod val="60000"/>
              <a:lumOff val="40000"/>
            </a:schemeClr>
          </a:solidFill>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7</xdr:col>
      <xdr:colOff>110066</xdr:colOff>
      <xdr:row>1163</xdr:row>
      <xdr:rowOff>177799</xdr:rowOff>
    </xdr:from>
    <xdr:to>
      <xdr:col>12</xdr:col>
      <xdr:colOff>355599</xdr:colOff>
      <xdr:row>1166</xdr:row>
      <xdr:rowOff>15089</xdr:rowOff>
    </xdr:to>
    <xdr:grpSp>
      <xdr:nvGrpSpPr>
        <xdr:cNvPr id="1709" name="Group 1708">
          <a:extLst>
            <a:ext uri="{FF2B5EF4-FFF2-40B4-BE49-F238E27FC236}">
              <a16:creationId xmlns:a16="http://schemas.microsoft.com/office/drawing/2014/main" xmlns="" id="{AA1F385C-94E9-4E6C-858B-5222B317E607}"/>
            </a:ext>
          </a:extLst>
        </xdr:cNvPr>
        <xdr:cNvGrpSpPr>
          <a:grpSpLocks noChangeAspect="1"/>
        </xdr:cNvGrpSpPr>
      </xdr:nvGrpSpPr>
      <xdr:grpSpPr>
        <a:xfrm flipH="1">
          <a:off x="3139016" y="227777674"/>
          <a:ext cx="2674408" cy="580240"/>
          <a:chOff x="6434667" y="11364816"/>
          <a:chExt cx="2726265" cy="511801"/>
        </a:xfrm>
        <a:effectLst>
          <a:outerShdw blurRad="63500" sx="102000" sy="102000" algn="ctr" rotWithShape="0">
            <a:prstClr val="black">
              <a:alpha val="40000"/>
            </a:prstClr>
          </a:outerShdw>
        </a:effectLst>
      </xdr:grpSpPr>
      <xdr:sp macro="" textlink="">
        <xdr:nvSpPr>
          <xdr:cNvPr id="1710" name="Right Brace 1709">
            <a:extLst>
              <a:ext uri="{FF2B5EF4-FFF2-40B4-BE49-F238E27FC236}">
                <a16:creationId xmlns:a16="http://schemas.microsoft.com/office/drawing/2014/main" xmlns="" id="{6738608C-0D3A-4EF1-8FD6-6C46C38BC975}"/>
              </a:ext>
            </a:extLst>
          </xdr:cNvPr>
          <xdr:cNvSpPr/>
        </xdr:nvSpPr>
        <xdr:spPr>
          <a:xfrm rot="5867747">
            <a:off x="7697893" y="10763672"/>
            <a:ext cx="182880" cy="1828800"/>
          </a:xfrm>
          <a:prstGeom prst="rightBrace">
            <a:avLst>
              <a:gd name="adj1" fmla="val 64950"/>
              <a:gd name="adj2" fmla="val 50000"/>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711" name="Right Bracket 1710">
            <a:extLst>
              <a:ext uri="{FF2B5EF4-FFF2-40B4-BE49-F238E27FC236}">
                <a16:creationId xmlns:a16="http://schemas.microsoft.com/office/drawing/2014/main" xmlns="" id="{12EE46E2-6AE8-45F4-8685-12B677B01A4D}"/>
              </a:ext>
            </a:extLst>
          </xdr:cNvPr>
          <xdr:cNvSpPr/>
        </xdr:nvSpPr>
        <xdr:spPr>
          <a:xfrm rot="5400000">
            <a:off x="6850803" y="10948680"/>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712" name="Right Bracket 1711">
            <a:extLst>
              <a:ext uri="{FF2B5EF4-FFF2-40B4-BE49-F238E27FC236}">
                <a16:creationId xmlns:a16="http://schemas.microsoft.com/office/drawing/2014/main" xmlns="" id="{2F983AAC-F9F8-40ED-8EFB-2338DE905257}"/>
              </a:ext>
            </a:extLst>
          </xdr:cNvPr>
          <xdr:cNvSpPr/>
        </xdr:nvSpPr>
        <xdr:spPr>
          <a:xfrm rot="5400000">
            <a:off x="8662668" y="11202661"/>
            <a:ext cx="82127" cy="914400"/>
          </a:xfrm>
          <a:prstGeom prst="rightBracket">
            <a:avLst/>
          </a:prstGeom>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713" name="Flowchart: Delay 1712">
            <a:extLst>
              <a:ext uri="{FF2B5EF4-FFF2-40B4-BE49-F238E27FC236}">
                <a16:creationId xmlns:a16="http://schemas.microsoft.com/office/drawing/2014/main" xmlns="" id="{9C5380A0-EEAC-40B1-B554-3D04EA9367D7}"/>
              </a:ext>
            </a:extLst>
          </xdr:cNvPr>
          <xdr:cNvSpPr/>
        </xdr:nvSpPr>
        <xdr:spPr>
          <a:xfrm rot="16200000">
            <a:off x="7734299" y="11675533"/>
            <a:ext cx="93134" cy="309034"/>
          </a:xfrm>
          <a:prstGeom prst="flowChartDelay">
            <a:avLst/>
          </a:prstGeom>
          <a:solidFill>
            <a:schemeClr val="accent4">
              <a:lumMod val="60000"/>
              <a:lumOff val="40000"/>
            </a:schemeClr>
          </a:solidFill>
          <a:ln w="19050">
            <a:solidFill>
              <a:schemeClr val="accent4">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clientData/>
  </xdr:twoCellAnchor>
  <xdr:twoCellAnchor>
    <xdr:from>
      <xdr:col>0</xdr:col>
      <xdr:colOff>110066</xdr:colOff>
      <xdr:row>1136</xdr:row>
      <xdr:rowOff>12702</xdr:rowOff>
    </xdr:from>
    <xdr:to>
      <xdr:col>13</xdr:col>
      <xdr:colOff>12699</xdr:colOff>
      <xdr:row>1137</xdr:row>
      <xdr:rowOff>8467</xdr:rowOff>
    </xdr:to>
    <xdr:grpSp>
      <xdr:nvGrpSpPr>
        <xdr:cNvPr id="1716" name="Group 1715">
          <a:extLst>
            <a:ext uri="{FF2B5EF4-FFF2-40B4-BE49-F238E27FC236}">
              <a16:creationId xmlns:a16="http://schemas.microsoft.com/office/drawing/2014/main" xmlns="" id="{97C36494-9E60-4CCF-B881-E99E5187BB76}"/>
            </a:ext>
          </a:extLst>
        </xdr:cNvPr>
        <xdr:cNvGrpSpPr/>
      </xdr:nvGrpSpPr>
      <xdr:grpSpPr>
        <a:xfrm>
          <a:off x="110066" y="221907102"/>
          <a:ext cx="5846233" cy="433915"/>
          <a:chOff x="6341533" y="22263102"/>
          <a:chExt cx="6015566" cy="309032"/>
        </a:xfrm>
      </xdr:grpSpPr>
      <xdr:grpSp>
        <xdr:nvGrpSpPr>
          <xdr:cNvPr id="1717" name="Group 1716">
            <a:extLst>
              <a:ext uri="{FF2B5EF4-FFF2-40B4-BE49-F238E27FC236}">
                <a16:creationId xmlns:a16="http://schemas.microsoft.com/office/drawing/2014/main" xmlns="" id="{AED7B06E-425A-4E80-A8F3-ECDC5A255DEE}"/>
              </a:ext>
            </a:extLst>
          </xdr:cNvPr>
          <xdr:cNvGrpSpPr/>
        </xdr:nvGrpSpPr>
        <xdr:grpSpPr>
          <a:xfrm>
            <a:off x="6356532" y="22265897"/>
            <a:ext cx="5974927" cy="295065"/>
            <a:chOff x="6309361" y="22083931"/>
            <a:chExt cx="5928360" cy="163286"/>
          </a:xfrm>
        </xdr:grpSpPr>
        <xdr:sp macro="" textlink="">
          <xdr:nvSpPr>
            <xdr:cNvPr id="1730" name="Arrow: Left 1729">
              <a:extLst>
                <a:ext uri="{FF2B5EF4-FFF2-40B4-BE49-F238E27FC236}">
                  <a16:creationId xmlns:a16="http://schemas.microsoft.com/office/drawing/2014/main" xmlns="" id="{E8CA167A-0164-428A-A436-71D98582421A}"/>
                </a:ext>
              </a:extLst>
            </xdr:cNvPr>
            <xdr:cNvSpPr/>
          </xdr:nvSpPr>
          <xdr:spPr>
            <a:xfrm>
              <a:off x="6309361" y="22084937"/>
              <a:ext cx="1965960" cy="161926"/>
            </a:xfrm>
            <a:prstGeom prst="leftArrow">
              <a:avLst>
                <a:gd name="adj1" fmla="val 100000"/>
                <a:gd name="adj2" fmla="val 37748"/>
              </a:avLst>
            </a:prstGeom>
            <a:noFill/>
            <a:ln>
              <a:solidFill>
                <a:schemeClr val="accent5">
                  <a:lumMod val="40000"/>
                  <a:lumOff val="6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endParaRPr lang="en-US" sz="1100">
                <a:solidFill>
                  <a:srgbClr val="002060"/>
                </a:solidFill>
                <a:effectLst>
                  <a:outerShdw blurRad="63500" sx="102000" sy="102000" algn="ctr" rotWithShape="0">
                    <a:prstClr val="black">
                      <a:alpha val="40000"/>
                    </a:prstClr>
                  </a:outerShdw>
                </a:effectLst>
                <a:latin typeface="Arial Black" panose="020B0A04020102020204" pitchFamily="34" charset="0"/>
              </a:endParaRPr>
            </a:p>
          </xdr:txBody>
        </xdr:sp>
        <xdr:sp macro="" textlink="">
          <xdr:nvSpPr>
            <xdr:cNvPr id="1731" name="Arrow: Left 1730">
              <a:extLst>
                <a:ext uri="{FF2B5EF4-FFF2-40B4-BE49-F238E27FC236}">
                  <a16:creationId xmlns:a16="http://schemas.microsoft.com/office/drawing/2014/main" xmlns="" id="{5F455E63-8CCD-4A0B-AAF4-FD1E4096E608}"/>
                </a:ext>
              </a:extLst>
            </xdr:cNvPr>
            <xdr:cNvSpPr/>
          </xdr:nvSpPr>
          <xdr:spPr>
            <a:xfrm flipH="1">
              <a:off x="10271761" y="22084964"/>
              <a:ext cx="1965960" cy="161926"/>
            </a:xfrm>
            <a:prstGeom prst="leftArrow">
              <a:avLst>
                <a:gd name="adj1" fmla="val 100000"/>
                <a:gd name="adj2" fmla="val 28555"/>
              </a:avLst>
            </a:prstGeom>
            <a:noFill/>
            <a:ln>
              <a:solidFill>
                <a:schemeClr val="accent2">
                  <a:lumMod val="40000"/>
                  <a:lumOff val="6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endParaRPr lang="en-US" sz="1100">
                <a:solidFill>
                  <a:srgbClr val="002060"/>
                </a:solidFill>
                <a:effectLst>
                  <a:outerShdw blurRad="63500" sx="102000" sy="102000" algn="ctr" rotWithShape="0">
                    <a:prstClr val="black">
                      <a:alpha val="40000"/>
                    </a:prstClr>
                  </a:outerShdw>
                </a:effectLst>
                <a:latin typeface="Arial Black" panose="020B0A04020102020204" pitchFamily="34" charset="0"/>
              </a:endParaRPr>
            </a:p>
          </xdr:txBody>
        </xdr:sp>
        <xdr:sp macro="" textlink="">
          <xdr:nvSpPr>
            <xdr:cNvPr id="1732" name="Arrow: Left-Right 1731">
              <a:extLst>
                <a:ext uri="{FF2B5EF4-FFF2-40B4-BE49-F238E27FC236}">
                  <a16:creationId xmlns:a16="http://schemas.microsoft.com/office/drawing/2014/main" xmlns="" id="{6E719C6B-C597-4905-9855-0AB1FCBF6A29}"/>
                </a:ext>
              </a:extLst>
            </xdr:cNvPr>
            <xdr:cNvSpPr/>
          </xdr:nvSpPr>
          <xdr:spPr>
            <a:xfrm>
              <a:off x="8289469" y="22083931"/>
              <a:ext cx="1965960" cy="163286"/>
            </a:xfrm>
            <a:prstGeom prst="leftRightArrow">
              <a:avLst>
                <a:gd name="adj1" fmla="val 100000"/>
                <a:gd name="adj2" fmla="val 33893"/>
              </a:avLst>
            </a:prstGeom>
            <a:noFill/>
            <a:ln>
              <a:solidFill>
                <a:srgbClr val="C89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718" name="Group 1717">
            <a:extLst>
              <a:ext uri="{FF2B5EF4-FFF2-40B4-BE49-F238E27FC236}">
                <a16:creationId xmlns:a16="http://schemas.microsoft.com/office/drawing/2014/main" xmlns="" id="{D4D8C455-29EB-417C-AC70-D1F0FCE15558}"/>
              </a:ext>
            </a:extLst>
          </xdr:cNvPr>
          <xdr:cNvGrpSpPr/>
        </xdr:nvGrpSpPr>
        <xdr:grpSpPr>
          <a:xfrm>
            <a:off x="6341533" y="22271569"/>
            <a:ext cx="173565" cy="300565"/>
            <a:chOff x="6341533" y="22271569"/>
            <a:chExt cx="173565" cy="300565"/>
          </a:xfrm>
        </xdr:grpSpPr>
        <xdr:sp macro="" textlink="">
          <xdr:nvSpPr>
            <xdr:cNvPr id="1728" name="Right Triangle 1727">
              <a:extLst>
                <a:ext uri="{FF2B5EF4-FFF2-40B4-BE49-F238E27FC236}">
                  <a16:creationId xmlns:a16="http://schemas.microsoft.com/office/drawing/2014/main" xmlns="" id="{B0E91E62-97C6-433D-B821-0AAA96AD2B73}"/>
                </a:ext>
              </a:extLst>
            </xdr:cNvPr>
            <xdr:cNvSpPr/>
          </xdr:nvSpPr>
          <xdr:spPr>
            <a:xfrm>
              <a:off x="6341533" y="22411267"/>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29" name="Right Triangle 1728">
              <a:extLst>
                <a:ext uri="{FF2B5EF4-FFF2-40B4-BE49-F238E27FC236}">
                  <a16:creationId xmlns:a16="http://schemas.microsoft.com/office/drawing/2014/main" xmlns="" id="{9AE1B41D-C5AE-489C-83AE-7AAC2A68FB19}"/>
                </a:ext>
              </a:extLst>
            </xdr:cNvPr>
            <xdr:cNvSpPr/>
          </xdr:nvSpPr>
          <xdr:spPr>
            <a:xfrm rot="5400000">
              <a:off x="6358465" y="22267335"/>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719" name="Group 1718">
            <a:extLst>
              <a:ext uri="{FF2B5EF4-FFF2-40B4-BE49-F238E27FC236}">
                <a16:creationId xmlns:a16="http://schemas.microsoft.com/office/drawing/2014/main" xmlns="" id="{98A1648A-BCFF-4680-A28D-3CFDC6B4FFCD}"/>
              </a:ext>
            </a:extLst>
          </xdr:cNvPr>
          <xdr:cNvGrpSpPr/>
        </xdr:nvGrpSpPr>
        <xdr:grpSpPr>
          <a:xfrm>
            <a:off x="8339667" y="22263102"/>
            <a:ext cx="173565" cy="300565"/>
            <a:chOff x="6341533" y="22271569"/>
            <a:chExt cx="173565" cy="300565"/>
          </a:xfrm>
        </xdr:grpSpPr>
        <xdr:sp macro="" textlink="">
          <xdr:nvSpPr>
            <xdr:cNvPr id="1726" name="Right Triangle 1725">
              <a:extLst>
                <a:ext uri="{FF2B5EF4-FFF2-40B4-BE49-F238E27FC236}">
                  <a16:creationId xmlns:a16="http://schemas.microsoft.com/office/drawing/2014/main" xmlns="" id="{19FDE44B-D825-41D4-B7B3-ADD2338D266B}"/>
                </a:ext>
              </a:extLst>
            </xdr:cNvPr>
            <xdr:cNvSpPr/>
          </xdr:nvSpPr>
          <xdr:spPr>
            <a:xfrm>
              <a:off x="6341533" y="22411267"/>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27" name="Right Triangle 1726">
              <a:extLst>
                <a:ext uri="{FF2B5EF4-FFF2-40B4-BE49-F238E27FC236}">
                  <a16:creationId xmlns:a16="http://schemas.microsoft.com/office/drawing/2014/main" xmlns="" id="{CB85C98B-2A8D-441D-B998-F165C3D0778C}"/>
                </a:ext>
              </a:extLst>
            </xdr:cNvPr>
            <xdr:cNvSpPr/>
          </xdr:nvSpPr>
          <xdr:spPr>
            <a:xfrm rot="5400000">
              <a:off x="6358465" y="22267335"/>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720" name="Group 1719">
            <a:extLst>
              <a:ext uri="{FF2B5EF4-FFF2-40B4-BE49-F238E27FC236}">
                <a16:creationId xmlns:a16="http://schemas.microsoft.com/office/drawing/2014/main" xmlns="" id="{BB7B23AD-BFE7-49B1-B1FA-506E8A401166}"/>
              </a:ext>
            </a:extLst>
          </xdr:cNvPr>
          <xdr:cNvGrpSpPr/>
        </xdr:nvGrpSpPr>
        <xdr:grpSpPr>
          <a:xfrm flipH="1">
            <a:off x="10176934" y="22263102"/>
            <a:ext cx="173565" cy="300565"/>
            <a:chOff x="6341533" y="22271569"/>
            <a:chExt cx="173565" cy="300565"/>
          </a:xfrm>
        </xdr:grpSpPr>
        <xdr:sp macro="" textlink="">
          <xdr:nvSpPr>
            <xdr:cNvPr id="1724" name="Right Triangle 1723">
              <a:extLst>
                <a:ext uri="{FF2B5EF4-FFF2-40B4-BE49-F238E27FC236}">
                  <a16:creationId xmlns:a16="http://schemas.microsoft.com/office/drawing/2014/main" xmlns="" id="{3872F3B2-964C-4808-A727-66445C440A78}"/>
                </a:ext>
              </a:extLst>
            </xdr:cNvPr>
            <xdr:cNvSpPr/>
          </xdr:nvSpPr>
          <xdr:spPr>
            <a:xfrm>
              <a:off x="6341533" y="22411267"/>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25" name="Right Triangle 1724">
              <a:extLst>
                <a:ext uri="{FF2B5EF4-FFF2-40B4-BE49-F238E27FC236}">
                  <a16:creationId xmlns:a16="http://schemas.microsoft.com/office/drawing/2014/main" xmlns="" id="{A8146AD5-E3CF-4031-8F15-3724A38CE7BA}"/>
                </a:ext>
              </a:extLst>
            </xdr:cNvPr>
            <xdr:cNvSpPr/>
          </xdr:nvSpPr>
          <xdr:spPr>
            <a:xfrm rot="5400000">
              <a:off x="6358465" y="22267335"/>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721" name="Group 1720">
            <a:extLst>
              <a:ext uri="{FF2B5EF4-FFF2-40B4-BE49-F238E27FC236}">
                <a16:creationId xmlns:a16="http://schemas.microsoft.com/office/drawing/2014/main" xmlns="" id="{D9665901-8A87-497A-A785-A555435A0D09}"/>
              </a:ext>
            </a:extLst>
          </xdr:cNvPr>
          <xdr:cNvGrpSpPr/>
        </xdr:nvGrpSpPr>
        <xdr:grpSpPr>
          <a:xfrm flipH="1">
            <a:off x="12183534" y="22263102"/>
            <a:ext cx="173565" cy="300565"/>
            <a:chOff x="6341533" y="22271569"/>
            <a:chExt cx="173565" cy="300565"/>
          </a:xfrm>
        </xdr:grpSpPr>
        <xdr:sp macro="" textlink="">
          <xdr:nvSpPr>
            <xdr:cNvPr id="1722" name="Right Triangle 1721">
              <a:extLst>
                <a:ext uri="{FF2B5EF4-FFF2-40B4-BE49-F238E27FC236}">
                  <a16:creationId xmlns:a16="http://schemas.microsoft.com/office/drawing/2014/main" xmlns="" id="{AC5929C6-48D3-4C3A-B592-A8AE22EDDEA8}"/>
                </a:ext>
              </a:extLst>
            </xdr:cNvPr>
            <xdr:cNvSpPr/>
          </xdr:nvSpPr>
          <xdr:spPr>
            <a:xfrm>
              <a:off x="6341533" y="22411267"/>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23" name="Right Triangle 1722">
              <a:extLst>
                <a:ext uri="{FF2B5EF4-FFF2-40B4-BE49-F238E27FC236}">
                  <a16:creationId xmlns:a16="http://schemas.microsoft.com/office/drawing/2014/main" xmlns="" id="{5922EA45-7293-4D64-8557-237C415505C9}"/>
                </a:ext>
              </a:extLst>
            </xdr:cNvPr>
            <xdr:cNvSpPr/>
          </xdr:nvSpPr>
          <xdr:spPr>
            <a:xfrm rot="5400000">
              <a:off x="6358465" y="22267335"/>
              <a:ext cx="152400" cy="160867"/>
            </a:xfrm>
            <a:prstGeom prst="rtTriangle">
              <a:avLst/>
            </a:pr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oneCellAnchor>
    <xdr:from>
      <xdr:col>13</xdr:col>
      <xdr:colOff>18626</xdr:colOff>
      <xdr:row>1484</xdr:row>
      <xdr:rowOff>131336</xdr:rowOff>
    </xdr:from>
    <xdr:ext cx="6450078" cy="3417161"/>
    <xdr:pic>
      <xdr:nvPicPr>
        <xdr:cNvPr id="1735" name="value frame PNP" hidden="1">
          <a:extLst>
            <a:ext uri="{FF2B5EF4-FFF2-40B4-BE49-F238E27FC236}">
              <a16:creationId xmlns:a16="http://schemas.microsoft.com/office/drawing/2014/main" xmlns="" id="{71612546-E703-4D68-8119-F73AAEEB60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86" y="125358416"/>
          <a:ext cx="6450078" cy="3417161"/>
        </a:xfrm>
        <a:prstGeom prst="rect">
          <a:avLst/>
        </a:prstGeom>
      </xdr:spPr>
    </xdr:pic>
    <xdr:clientData/>
  </xdr:oneCellAnchor>
  <xdr:twoCellAnchor>
    <xdr:from>
      <xdr:col>12</xdr:col>
      <xdr:colOff>0</xdr:colOff>
      <xdr:row>1046</xdr:row>
      <xdr:rowOff>175259</xdr:rowOff>
    </xdr:from>
    <xdr:to>
      <xdr:col>12</xdr:col>
      <xdr:colOff>186267</xdr:colOff>
      <xdr:row>1046</xdr:row>
      <xdr:rowOff>178646</xdr:rowOff>
    </xdr:to>
    <xdr:grpSp>
      <xdr:nvGrpSpPr>
        <xdr:cNvPr id="1741" name="dropdown button image" hidden="1">
          <a:extLst>
            <a:ext uri="{FF2B5EF4-FFF2-40B4-BE49-F238E27FC236}">
              <a16:creationId xmlns:a16="http://schemas.microsoft.com/office/drawing/2014/main" xmlns="" id="{CE0E670C-7083-473F-954F-7336964ADC94}"/>
            </a:ext>
          </a:extLst>
        </xdr:cNvPr>
        <xdr:cNvGrpSpPr/>
      </xdr:nvGrpSpPr>
      <xdr:grpSpPr>
        <a:xfrm>
          <a:off x="5457825" y="200295509"/>
          <a:ext cx="186267" cy="3387"/>
          <a:chOff x="11430000" y="1828800"/>
          <a:chExt cx="508000" cy="508000"/>
        </a:xfrm>
      </xdr:grpSpPr>
      <xdr:sp macro="" textlink="">
        <xdr:nvSpPr>
          <xdr:cNvPr id="1742" name="Rectangle 1741">
            <a:extLst>
              <a:ext uri="{FF2B5EF4-FFF2-40B4-BE49-F238E27FC236}">
                <a16:creationId xmlns:a16="http://schemas.microsoft.com/office/drawing/2014/main" xmlns="" id="{96BFED2F-70AE-4450-BBB7-CC51229B5D7F}"/>
              </a:ext>
            </a:extLst>
          </xdr:cNvPr>
          <xdr:cNvSpPr/>
        </xdr:nvSpPr>
        <xdr:spPr>
          <a:xfrm>
            <a:off x="11430000" y="1828800"/>
            <a:ext cx="508000" cy="508000"/>
          </a:xfrm>
          <a:prstGeom prst="rect">
            <a:avLst/>
          </a:prstGeom>
          <a:solidFill>
            <a:schemeClr val="bg1">
              <a:lumMod val="95000"/>
            </a:schemeClr>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43" name="Isosceles Triangle 1742">
            <a:extLst>
              <a:ext uri="{FF2B5EF4-FFF2-40B4-BE49-F238E27FC236}">
                <a16:creationId xmlns:a16="http://schemas.microsoft.com/office/drawing/2014/main" xmlns="" id="{60937C71-F5C9-4E3C-BDB9-D6E42898CE08}"/>
              </a:ext>
            </a:extLst>
          </xdr:cNvPr>
          <xdr:cNvSpPr>
            <a:spLocks noChangeAspect="1"/>
          </xdr:cNvSpPr>
        </xdr:nvSpPr>
        <xdr:spPr>
          <a:xfrm flipV="1">
            <a:off x="11590866" y="2031999"/>
            <a:ext cx="182880" cy="137160"/>
          </a:xfrm>
          <a:prstGeom prst="triangle">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11</xdr:col>
      <xdr:colOff>433091</xdr:colOff>
      <xdr:row>1046</xdr:row>
      <xdr:rowOff>525460</xdr:rowOff>
    </xdr:from>
    <xdr:to>
      <xdr:col>12</xdr:col>
      <xdr:colOff>24997</xdr:colOff>
      <xdr:row>1048</xdr:row>
      <xdr:rowOff>16263</xdr:rowOff>
    </xdr:to>
    <xdr:sp macro="" textlink="">
      <xdr:nvSpPr>
        <xdr:cNvPr id="1744" name="Arrow: Left 1743" hidden="1">
          <a:extLst>
            <a:ext uri="{FF2B5EF4-FFF2-40B4-BE49-F238E27FC236}">
              <a16:creationId xmlns:a16="http://schemas.microsoft.com/office/drawing/2014/main" xmlns="" id="{FD6CCE2C-F8D9-40BA-8165-7F3485ECFE8B}"/>
            </a:ext>
          </a:extLst>
        </xdr:cNvPr>
        <xdr:cNvSpPr>
          <a:spLocks noChangeAspect="1"/>
        </xdr:cNvSpPr>
      </xdr:nvSpPr>
      <xdr:spPr>
        <a:xfrm rot="4020000">
          <a:off x="11784102" y="10068489"/>
          <a:ext cx="252803" cy="94826"/>
        </a:xfrm>
        <a:prstGeom prst="leftArrow">
          <a:avLst>
            <a:gd name="adj1" fmla="val 32353"/>
            <a:gd name="adj2" fmla="val 191176"/>
          </a:avLst>
        </a:prstGeom>
        <a:solidFill>
          <a:sysClr val="window" lastClr="FFFFFF"/>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110067</xdr:colOff>
      <xdr:row>1078</xdr:row>
      <xdr:rowOff>8467</xdr:rowOff>
    </xdr:from>
    <xdr:ext cx="6055204" cy="1548516"/>
    <xdr:pic>
      <xdr:nvPicPr>
        <xdr:cNvPr id="1745" name="Picture 1744" hidden="1">
          <a:extLst>
            <a:ext uri="{FF2B5EF4-FFF2-40B4-BE49-F238E27FC236}">
              <a16:creationId xmlns:a16="http://schemas.microsoft.com/office/drawing/2014/main" xmlns="" id="{1FE728EC-4C68-4979-BFE8-A1E2356DCD4A}"/>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388947" y="18418387"/>
          <a:ext cx="6055204" cy="1548516"/>
        </a:xfrm>
        <a:prstGeom prst="rect">
          <a:avLst/>
        </a:prstGeom>
      </xdr:spPr>
    </xdr:pic>
    <xdr:clientData/>
  </xdr:oneCellAnchor>
  <xdr:twoCellAnchor>
    <xdr:from>
      <xdr:col>0</xdr:col>
      <xdr:colOff>95673</xdr:colOff>
      <xdr:row>1077</xdr:row>
      <xdr:rowOff>228056</xdr:rowOff>
    </xdr:from>
    <xdr:to>
      <xdr:col>13</xdr:col>
      <xdr:colOff>23212</xdr:colOff>
      <xdr:row>1083</xdr:row>
      <xdr:rowOff>227507</xdr:rowOff>
    </xdr:to>
    <xdr:grpSp>
      <xdr:nvGrpSpPr>
        <xdr:cNvPr id="1746" name="Group 1745">
          <a:extLst>
            <a:ext uri="{FF2B5EF4-FFF2-40B4-BE49-F238E27FC236}">
              <a16:creationId xmlns:a16="http://schemas.microsoft.com/office/drawing/2014/main" xmlns="" id="{FBEF9B61-3D5B-43BA-BA7A-5C7825C0C982}"/>
            </a:ext>
          </a:extLst>
        </xdr:cNvPr>
        <xdr:cNvGrpSpPr/>
      </xdr:nvGrpSpPr>
      <xdr:grpSpPr>
        <a:xfrm>
          <a:off x="95673" y="208625531"/>
          <a:ext cx="5871139" cy="1485351"/>
          <a:chOff x="6284806" y="9370364"/>
          <a:chExt cx="5993906" cy="1475191"/>
        </a:xfrm>
      </xdr:grpSpPr>
      <xdr:grpSp>
        <xdr:nvGrpSpPr>
          <xdr:cNvPr id="1747" name="Group LISTEN">
            <a:extLst>
              <a:ext uri="{FF2B5EF4-FFF2-40B4-BE49-F238E27FC236}">
                <a16:creationId xmlns:a16="http://schemas.microsoft.com/office/drawing/2014/main" xmlns="" id="{FD8EAF6A-F430-4437-9665-5A1EF44F7163}"/>
              </a:ext>
            </a:extLst>
          </xdr:cNvPr>
          <xdr:cNvGrpSpPr/>
        </xdr:nvGrpSpPr>
        <xdr:grpSpPr>
          <a:xfrm>
            <a:off x="6311900" y="9384453"/>
            <a:ext cx="5939369" cy="1241214"/>
            <a:chOff x="7787640" y="586740"/>
            <a:chExt cx="2981121" cy="922020"/>
          </a:xfrm>
        </xdr:grpSpPr>
        <xdr:sp macro="" textlink="">
          <xdr:nvSpPr>
            <xdr:cNvPr id="1760" name="Speech Bubble: Rectangle with Corners Rounded 1759">
              <a:extLst>
                <a:ext uri="{FF2B5EF4-FFF2-40B4-BE49-F238E27FC236}">
                  <a16:creationId xmlns:a16="http://schemas.microsoft.com/office/drawing/2014/main" xmlns="" id="{D6439D00-9F25-4474-818E-CDC744A2AEE6}"/>
                </a:ext>
              </a:extLst>
            </xdr:cNvPr>
            <xdr:cNvSpPr/>
          </xdr:nvSpPr>
          <xdr:spPr>
            <a:xfrm>
              <a:off x="7787640" y="586740"/>
              <a:ext cx="1485900" cy="922020"/>
            </a:xfrm>
            <a:prstGeom prst="wedgeRoundRectCallout">
              <a:avLst>
                <a:gd name="adj1" fmla="val -48889"/>
                <a:gd name="adj2" fmla="val 68285"/>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61" name="Speech Bubble: Rectangle with Corners Rounded 1760">
              <a:extLst>
                <a:ext uri="{FF2B5EF4-FFF2-40B4-BE49-F238E27FC236}">
                  <a16:creationId xmlns:a16="http://schemas.microsoft.com/office/drawing/2014/main" xmlns="" id="{7878C3CC-8B95-4AE5-B60F-BFB19DCDB24B}"/>
                </a:ext>
              </a:extLst>
            </xdr:cNvPr>
            <xdr:cNvSpPr/>
          </xdr:nvSpPr>
          <xdr:spPr>
            <a:xfrm flipH="1">
              <a:off x="9282861" y="586740"/>
              <a:ext cx="1485900" cy="922020"/>
            </a:xfrm>
            <a:prstGeom prst="wedgeRoundRectCallout">
              <a:avLst>
                <a:gd name="adj1" fmla="val -48632"/>
                <a:gd name="adj2" fmla="val 68285"/>
                <a:gd name="adj3" fmla="val 16667"/>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748" name="Group 1747">
            <a:extLst>
              <a:ext uri="{FF2B5EF4-FFF2-40B4-BE49-F238E27FC236}">
                <a16:creationId xmlns:a16="http://schemas.microsoft.com/office/drawing/2014/main" xmlns="" id="{8A1B4DEE-B6BD-4F95-9638-3EAEC1F17263}"/>
              </a:ext>
            </a:extLst>
          </xdr:cNvPr>
          <xdr:cNvGrpSpPr/>
        </xdr:nvGrpSpPr>
        <xdr:grpSpPr>
          <a:xfrm>
            <a:off x="6284806" y="9370364"/>
            <a:ext cx="3020866" cy="1307496"/>
            <a:chOff x="6263391" y="9476944"/>
            <a:chExt cx="3010098" cy="1315035"/>
          </a:xfrm>
        </xdr:grpSpPr>
        <xdr:sp macro="" textlink="">
          <xdr:nvSpPr>
            <xdr:cNvPr id="1756" name="Right Triangle 8">
              <a:extLst>
                <a:ext uri="{FF2B5EF4-FFF2-40B4-BE49-F238E27FC236}">
                  <a16:creationId xmlns:a16="http://schemas.microsoft.com/office/drawing/2014/main" xmlns="" id="{41D6B9B4-BB3A-4F82-A269-8C9CC8B2B7BC}"/>
                </a:ext>
              </a:extLst>
            </xdr:cNvPr>
            <xdr:cNvSpPr>
              <a:spLocks noChangeAspect="1"/>
            </xdr:cNvSpPr>
          </xdr:nvSpPr>
          <xdr:spPr>
            <a:xfrm rot="21000000">
              <a:off x="6277782" y="10609099"/>
              <a:ext cx="180819" cy="182880"/>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57" name="Right Triangle 8">
              <a:extLst>
                <a:ext uri="{FF2B5EF4-FFF2-40B4-BE49-F238E27FC236}">
                  <a16:creationId xmlns:a16="http://schemas.microsoft.com/office/drawing/2014/main" xmlns="" id="{AB329251-1364-4CCF-AC39-E944D8D34731}"/>
                </a:ext>
              </a:extLst>
            </xdr:cNvPr>
            <xdr:cNvSpPr>
              <a:spLocks noChangeAspect="1"/>
            </xdr:cNvSpPr>
          </xdr:nvSpPr>
          <xdr:spPr>
            <a:xfrm rot="5400000">
              <a:off x="6268372" y="9474199"/>
              <a:ext cx="179892" cy="189853"/>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58" name="Right Triangle 8">
              <a:extLst>
                <a:ext uri="{FF2B5EF4-FFF2-40B4-BE49-F238E27FC236}">
                  <a16:creationId xmlns:a16="http://schemas.microsoft.com/office/drawing/2014/main" xmlns="" id="{881611C5-C83E-4287-8BA4-EC181EE8706E}"/>
                </a:ext>
              </a:extLst>
            </xdr:cNvPr>
            <xdr:cNvSpPr>
              <a:spLocks noChangeAspect="1"/>
            </xdr:cNvSpPr>
          </xdr:nvSpPr>
          <xdr:spPr>
            <a:xfrm flipH="1">
              <a:off x="9092669" y="10584221"/>
              <a:ext cx="180820" cy="182880"/>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59" name="Right Triangle 8">
              <a:extLst>
                <a:ext uri="{FF2B5EF4-FFF2-40B4-BE49-F238E27FC236}">
                  <a16:creationId xmlns:a16="http://schemas.microsoft.com/office/drawing/2014/main" xmlns="" id="{3D3CB924-F37A-4DC8-A9BE-2CAD0872A7F3}"/>
                </a:ext>
              </a:extLst>
            </xdr:cNvPr>
            <xdr:cNvSpPr>
              <a:spLocks noChangeAspect="1"/>
            </xdr:cNvSpPr>
          </xdr:nvSpPr>
          <xdr:spPr>
            <a:xfrm rot="16200000" flipH="1">
              <a:off x="9072937" y="9477986"/>
              <a:ext cx="184964" cy="182880"/>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749" name="Group 1748">
            <a:extLst>
              <a:ext uri="{FF2B5EF4-FFF2-40B4-BE49-F238E27FC236}">
                <a16:creationId xmlns:a16="http://schemas.microsoft.com/office/drawing/2014/main" xmlns="" id="{58C7EA66-AB63-45BF-9324-E30893108799}"/>
              </a:ext>
            </a:extLst>
          </xdr:cNvPr>
          <xdr:cNvGrpSpPr/>
        </xdr:nvGrpSpPr>
        <xdr:grpSpPr>
          <a:xfrm>
            <a:off x="9269555" y="9370365"/>
            <a:ext cx="3009157" cy="1295696"/>
            <a:chOff x="6263391" y="9476944"/>
            <a:chExt cx="2993468" cy="1303167"/>
          </a:xfrm>
        </xdr:grpSpPr>
        <xdr:sp macro="" textlink="">
          <xdr:nvSpPr>
            <xdr:cNvPr id="1752" name="Right Triangle 8">
              <a:extLst>
                <a:ext uri="{FF2B5EF4-FFF2-40B4-BE49-F238E27FC236}">
                  <a16:creationId xmlns:a16="http://schemas.microsoft.com/office/drawing/2014/main" xmlns="" id="{0F8AD372-108B-403A-B0AA-B3A16C056C62}"/>
                </a:ext>
              </a:extLst>
            </xdr:cNvPr>
            <xdr:cNvSpPr>
              <a:spLocks noChangeAspect="1"/>
            </xdr:cNvSpPr>
          </xdr:nvSpPr>
          <xdr:spPr>
            <a:xfrm rot="21000000">
              <a:off x="6285362" y="10597232"/>
              <a:ext cx="180819" cy="182879"/>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53" name="Right Triangle 8">
              <a:extLst>
                <a:ext uri="{FF2B5EF4-FFF2-40B4-BE49-F238E27FC236}">
                  <a16:creationId xmlns:a16="http://schemas.microsoft.com/office/drawing/2014/main" xmlns="" id="{7FA27C47-6CF3-408A-BE29-0A5426F71ABF}"/>
                </a:ext>
              </a:extLst>
            </xdr:cNvPr>
            <xdr:cNvSpPr>
              <a:spLocks noChangeAspect="1"/>
            </xdr:cNvSpPr>
          </xdr:nvSpPr>
          <xdr:spPr>
            <a:xfrm rot="5400000">
              <a:off x="6268372" y="9474199"/>
              <a:ext cx="179892" cy="189853"/>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54" name="Right Triangle 8">
              <a:extLst>
                <a:ext uri="{FF2B5EF4-FFF2-40B4-BE49-F238E27FC236}">
                  <a16:creationId xmlns:a16="http://schemas.microsoft.com/office/drawing/2014/main" xmlns="" id="{B97CCB31-940D-4E75-B3C3-7EC0AAF168FE}"/>
                </a:ext>
              </a:extLst>
            </xdr:cNvPr>
            <xdr:cNvSpPr>
              <a:spLocks noChangeAspect="1"/>
            </xdr:cNvSpPr>
          </xdr:nvSpPr>
          <xdr:spPr>
            <a:xfrm flipH="1">
              <a:off x="9069045" y="10576610"/>
              <a:ext cx="180820" cy="182880"/>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55" name="Right Triangle 8">
              <a:extLst>
                <a:ext uri="{FF2B5EF4-FFF2-40B4-BE49-F238E27FC236}">
                  <a16:creationId xmlns:a16="http://schemas.microsoft.com/office/drawing/2014/main" xmlns="" id="{2BC07A25-166C-4871-861B-7188274F855C}"/>
                </a:ext>
              </a:extLst>
            </xdr:cNvPr>
            <xdr:cNvSpPr>
              <a:spLocks noChangeAspect="1"/>
            </xdr:cNvSpPr>
          </xdr:nvSpPr>
          <xdr:spPr>
            <a:xfrm rot="16200000" flipH="1">
              <a:off x="9072937" y="9477986"/>
              <a:ext cx="184964" cy="182880"/>
            </a:xfrm>
            <a:custGeom>
              <a:avLst/>
              <a:gdLst>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188720"/>
                <a:gd name="connsiteY0" fmla="*/ 1097280 h 1097280"/>
                <a:gd name="connsiteX1" fmla="*/ 0 w 1188720"/>
                <a:gd name="connsiteY1" fmla="*/ 0 h 1097280"/>
                <a:gd name="connsiteX2" fmla="*/ 1188720 w 1188720"/>
                <a:gd name="connsiteY2" fmla="*/ 1097280 h 1097280"/>
                <a:gd name="connsiteX3" fmla="*/ 0 w 1188720"/>
                <a:gd name="connsiteY3" fmla="*/ 1097280 h 1097280"/>
                <a:gd name="connsiteX0" fmla="*/ 0 w 1213838"/>
                <a:gd name="connsiteY0" fmla="*/ 1108790 h 1108790"/>
                <a:gd name="connsiteX1" fmla="*/ 0 w 1213838"/>
                <a:gd name="connsiteY1" fmla="*/ 11510 h 1108790"/>
                <a:gd name="connsiteX2" fmla="*/ 746760 w 1213838"/>
                <a:gd name="connsiteY2" fmla="*/ 567770 h 1108790"/>
                <a:gd name="connsiteX3" fmla="*/ 1188720 w 1213838"/>
                <a:gd name="connsiteY3" fmla="*/ 1108790 h 1108790"/>
                <a:gd name="connsiteX4" fmla="*/ 0 w 1213838"/>
                <a:gd name="connsiteY4" fmla="*/ 1108790 h 1108790"/>
                <a:gd name="connsiteX0" fmla="*/ 0 w 1203659"/>
                <a:gd name="connsiteY0" fmla="*/ 1106140 h 1106140"/>
                <a:gd name="connsiteX1" fmla="*/ 0 w 1203659"/>
                <a:gd name="connsiteY1" fmla="*/ 8860 h 1106140"/>
                <a:gd name="connsiteX2" fmla="*/ 426720 w 1203659"/>
                <a:gd name="connsiteY2" fmla="*/ 725140 h 1106140"/>
                <a:gd name="connsiteX3" fmla="*/ 1188720 w 1203659"/>
                <a:gd name="connsiteY3" fmla="*/ 1106140 h 1106140"/>
                <a:gd name="connsiteX4" fmla="*/ 0 w 1203659"/>
                <a:gd name="connsiteY4" fmla="*/ 1106140 h 1106140"/>
                <a:gd name="connsiteX0" fmla="*/ 0 w 1203236"/>
                <a:gd name="connsiteY0" fmla="*/ 1106338 h 1106338"/>
                <a:gd name="connsiteX1" fmla="*/ 0 w 1203236"/>
                <a:gd name="connsiteY1" fmla="*/ 9058 h 1106338"/>
                <a:gd name="connsiteX2" fmla="*/ 403860 w 1203236"/>
                <a:gd name="connsiteY2" fmla="*/ 710098 h 1106338"/>
                <a:gd name="connsiteX3" fmla="*/ 1188720 w 1203236"/>
                <a:gd name="connsiteY3" fmla="*/ 1106338 h 1106338"/>
                <a:gd name="connsiteX4" fmla="*/ 0 w 1203236"/>
                <a:gd name="connsiteY4" fmla="*/ 1106338 h 11063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03236" h="1106338">
                  <a:moveTo>
                    <a:pt x="0" y="1106338"/>
                  </a:moveTo>
                  <a:lnTo>
                    <a:pt x="0" y="9058"/>
                  </a:lnTo>
                  <a:cubicBezTo>
                    <a:pt x="124460" y="-81112"/>
                    <a:pt x="205740" y="527218"/>
                    <a:pt x="403860" y="710098"/>
                  </a:cubicBezTo>
                  <a:cubicBezTo>
                    <a:pt x="601980" y="892978"/>
                    <a:pt x="1313180" y="1016168"/>
                    <a:pt x="1188720" y="1106338"/>
                  </a:cubicBezTo>
                  <a:lnTo>
                    <a:pt x="0" y="1106338"/>
                  </a:ln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750" name="Freeform: Shape 1749">
            <a:extLst>
              <a:ext uri="{FF2B5EF4-FFF2-40B4-BE49-F238E27FC236}">
                <a16:creationId xmlns:a16="http://schemas.microsoft.com/office/drawing/2014/main" xmlns="" id="{28C5081F-18D4-482F-B891-8E941B1C935D}"/>
              </a:ext>
            </a:extLst>
          </xdr:cNvPr>
          <xdr:cNvSpPr/>
        </xdr:nvSpPr>
        <xdr:spPr>
          <a:xfrm>
            <a:off x="6387751" y="10609480"/>
            <a:ext cx="1198284" cy="231838"/>
          </a:xfrm>
          <a:custGeom>
            <a:avLst/>
            <a:gdLst>
              <a:gd name="connsiteX0" fmla="*/ 493059 w 1219200"/>
              <a:gd name="connsiteY0" fmla="*/ 0 h 233082"/>
              <a:gd name="connsiteX1" fmla="*/ 0 w 1219200"/>
              <a:gd name="connsiteY1" fmla="*/ 233082 h 233082"/>
              <a:gd name="connsiteX2" fmla="*/ 1219200 w 1219200"/>
              <a:gd name="connsiteY2" fmla="*/ 8965 h 233082"/>
              <a:gd name="connsiteX3" fmla="*/ 493059 w 1219200"/>
              <a:gd name="connsiteY3" fmla="*/ 0 h 233082"/>
              <a:gd name="connsiteX0" fmla="*/ 493059 w 1231853"/>
              <a:gd name="connsiteY0" fmla="*/ 3803 h 236885"/>
              <a:gd name="connsiteX1" fmla="*/ 0 w 1231853"/>
              <a:gd name="connsiteY1" fmla="*/ 236885 h 236885"/>
              <a:gd name="connsiteX2" fmla="*/ 1231853 w 1231853"/>
              <a:gd name="connsiteY2" fmla="*/ 0 h 236885"/>
              <a:gd name="connsiteX3" fmla="*/ 493059 w 1231853"/>
              <a:gd name="connsiteY3" fmla="*/ 3803 h 236885"/>
              <a:gd name="connsiteX0" fmla="*/ 471971 w 1210765"/>
              <a:gd name="connsiteY0" fmla="*/ 3803 h 236885"/>
              <a:gd name="connsiteX1" fmla="*/ 0 w 1210765"/>
              <a:gd name="connsiteY1" fmla="*/ 236885 h 236885"/>
              <a:gd name="connsiteX2" fmla="*/ 1210765 w 1210765"/>
              <a:gd name="connsiteY2" fmla="*/ 0 h 236885"/>
              <a:gd name="connsiteX3" fmla="*/ 471971 w 1210765"/>
              <a:gd name="connsiteY3" fmla="*/ 3803 h 236885"/>
              <a:gd name="connsiteX0" fmla="*/ 467754 w 1206548"/>
              <a:gd name="connsiteY0" fmla="*/ 3803 h 241142"/>
              <a:gd name="connsiteX1" fmla="*/ 0 w 1206548"/>
              <a:gd name="connsiteY1" fmla="*/ 241142 h 241142"/>
              <a:gd name="connsiteX2" fmla="*/ 1206548 w 1206548"/>
              <a:gd name="connsiteY2" fmla="*/ 0 h 241142"/>
              <a:gd name="connsiteX3" fmla="*/ 467754 w 1206548"/>
              <a:gd name="connsiteY3" fmla="*/ 3803 h 241142"/>
              <a:gd name="connsiteX0" fmla="*/ 493061 w 1206548"/>
              <a:gd name="connsiteY0" fmla="*/ 0 h 245851"/>
              <a:gd name="connsiteX1" fmla="*/ 0 w 1206548"/>
              <a:gd name="connsiteY1" fmla="*/ 245851 h 245851"/>
              <a:gd name="connsiteX2" fmla="*/ 1206548 w 1206548"/>
              <a:gd name="connsiteY2" fmla="*/ 4709 h 245851"/>
              <a:gd name="connsiteX3" fmla="*/ 493061 w 1206548"/>
              <a:gd name="connsiteY3" fmla="*/ 0 h 245851"/>
              <a:gd name="connsiteX0" fmla="*/ 480408 w 1193895"/>
              <a:gd name="connsiteY0" fmla="*/ 0 h 233083"/>
              <a:gd name="connsiteX1" fmla="*/ 0 w 1193895"/>
              <a:gd name="connsiteY1" fmla="*/ 233083 h 233083"/>
              <a:gd name="connsiteX2" fmla="*/ 1193895 w 1193895"/>
              <a:gd name="connsiteY2" fmla="*/ 4709 h 233083"/>
              <a:gd name="connsiteX3" fmla="*/ 480408 w 1193895"/>
              <a:gd name="connsiteY3" fmla="*/ 0 h 233083"/>
            </a:gdLst>
            <a:ahLst/>
            <a:cxnLst>
              <a:cxn ang="0">
                <a:pos x="connsiteX0" y="connsiteY0"/>
              </a:cxn>
              <a:cxn ang="0">
                <a:pos x="connsiteX1" y="connsiteY1"/>
              </a:cxn>
              <a:cxn ang="0">
                <a:pos x="connsiteX2" y="connsiteY2"/>
              </a:cxn>
              <a:cxn ang="0">
                <a:pos x="connsiteX3" y="connsiteY3"/>
              </a:cxn>
            </a:cxnLst>
            <a:rect l="l" t="t" r="r" b="b"/>
            <a:pathLst>
              <a:path w="1193895" h="233083">
                <a:moveTo>
                  <a:pt x="480408" y="0"/>
                </a:moveTo>
                <a:lnTo>
                  <a:pt x="0" y="233083"/>
                </a:lnTo>
                <a:lnTo>
                  <a:pt x="1193895" y="4709"/>
                </a:lnTo>
                <a:lnTo>
                  <a:pt x="480408" y="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51" name="Freeform: Shape 1750">
            <a:extLst>
              <a:ext uri="{FF2B5EF4-FFF2-40B4-BE49-F238E27FC236}">
                <a16:creationId xmlns:a16="http://schemas.microsoft.com/office/drawing/2014/main" xmlns="" id="{F0D1A1F2-0C03-4C10-932B-25DCB35E917B}"/>
              </a:ext>
            </a:extLst>
          </xdr:cNvPr>
          <xdr:cNvSpPr/>
        </xdr:nvSpPr>
        <xdr:spPr>
          <a:xfrm flipH="1">
            <a:off x="10980916" y="10613717"/>
            <a:ext cx="1198284" cy="231838"/>
          </a:xfrm>
          <a:custGeom>
            <a:avLst/>
            <a:gdLst>
              <a:gd name="connsiteX0" fmla="*/ 493059 w 1219200"/>
              <a:gd name="connsiteY0" fmla="*/ 0 h 233082"/>
              <a:gd name="connsiteX1" fmla="*/ 0 w 1219200"/>
              <a:gd name="connsiteY1" fmla="*/ 233082 h 233082"/>
              <a:gd name="connsiteX2" fmla="*/ 1219200 w 1219200"/>
              <a:gd name="connsiteY2" fmla="*/ 8965 h 233082"/>
              <a:gd name="connsiteX3" fmla="*/ 493059 w 1219200"/>
              <a:gd name="connsiteY3" fmla="*/ 0 h 233082"/>
              <a:gd name="connsiteX0" fmla="*/ 493059 w 1231853"/>
              <a:gd name="connsiteY0" fmla="*/ 3803 h 236885"/>
              <a:gd name="connsiteX1" fmla="*/ 0 w 1231853"/>
              <a:gd name="connsiteY1" fmla="*/ 236885 h 236885"/>
              <a:gd name="connsiteX2" fmla="*/ 1231853 w 1231853"/>
              <a:gd name="connsiteY2" fmla="*/ 0 h 236885"/>
              <a:gd name="connsiteX3" fmla="*/ 493059 w 1231853"/>
              <a:gd name="connsiteY3" fmla="*/ 3803 h 236885"/>
              <a:gd name="connsiteX0" fmla="*/ 471971 w 1210765"/>
              <a:gd name="connsiteY0" fmla="*/ 3803 h 236885"/>
              <a:gd name="connsiteX1" fmla="*/ 0 w 1210765"/>
              <a:gd name="connsiteY1" fmla="*/ 236885 h 236885"/>
              <a:gd name="connsiteX2" fmla="*/ 1210765 w 1210765"/>
              <a:gd name="connsiteY2" fmla="*/ 0 h 236885"/>
              <a:gd name="connsiteX3" fmla="*/ 471971 w 1210765"/>
              <a:gd name="connsiteY3" fmla="*/ 3803 h 236885"/>
              <a:gd name="connsiteX0" fmla="*/ 467754 w 1206548"/>
              <a:gd name="connsiteY0" fmla="*/ 3803 h 241142"/>
              <a:gd name="connsiteX1" fmla="*/ 0 w 1206548"/>
              <a:gd name="connsiteY1" fmla="*/ 241142 h 241142"/>
              <a:gd name="connsiteX2" fmla="*/ 1206548 w 1206548"/>
              <a:gd name="connsiteY2" fmla="*/ 0 h 241142"/>
              <a:gd name="connsiteX3" fmla="*/ 467754 w 1206548"/>
              <a:gd name="connsiteY3" fmla="*/ 3803 h 241142"/>
              <a:gd name="connsiteX0" fmla="*/ 493061 w 1206548"/>
              <a:gd name="connsiteY0" fmla="*/ 0 h 245851"/>
              <a:gd name="connsiteX1" fmla="*/ 0 w 1206548"/>
              <a:gd name="connsiteY1" fmla="*/ 245851 h 245851"/>
              <a:gd name="connsiteX2" fmla="*/ 1206548 w 1206548"/>
              <a:gd name="connsiteY2" fmla="*/ 4709 h 245851"/>
              <a:gd name="connsiteX3" fmla="*/ 493061 w 1206548"/>
              <a:gd name="connsiteY3" fmla="*/ 0 h 245851"/>
              <a:gd name="connsiteX0" fmla="*/ 480408 w 1193895"/>
              <a:gd name="connsiteY0" fmla="*/ 0 h 233083"/>
              <a:gd name="connsiteX1" fmla="*/ 0 w 1193895"/>
              <a:gd name="connsiteY1" fmla="*/ 233083 h 233083"/>
              <a:gd name="connsiteX2" fmla="*/ 1193895 w 1193895"/>
              <a:gd name="connsiteY2" fmla="*/ 4709 h 233083"/>
              <a:gd name="connsiteX3" fmla="*/ 480408 w 1193895"/>
              <a:gd name="connsiteY3" fmla="*/ 0 h 233083"/>
            </a:gdLst>
            <a:ahLst/>
            <a:cxnLst>
              <a:cxn ang="0">
                <a:pos x="connsiteX0" y="connsiteY0"/>
              </a:cxn>
              <a:cxn ang="0">
                <a:pos x="connsiteX1" y="connsiteY1"/>
              </a:cxn>
              <a:cxn ang="0">
                <a:pos x="connsiteX2" y="connsiteY2"/>
              </a:cxn>
              <a:cxn ang="0">
                <a:pos x="connsiteX3" y="connsiteY3"/>
              </a:cxn>
            </a:cxnLst>
            <a:rect l="l" t="t" r="r" b="b"/>
            <a:pathLst>
              <a:path w="1193895" h="233083">
                <a:moveTo>
                  <a:pt x="480408" y="0"/>
                </a:moveTo>
                <a:lnTo>
                  <a:pt x="0" y="233083"/>
                </a:lnTo>
                <a:lnTo>
                  <a:pt x="1193895" y="4709"/>
                </a:lnTo>
                <a:lnTo>
                  <a:pt x="480408" y="0"/>
                </a:lnTo>
                <a:close/>
              </a:path>
            </a:pathLst>
          </a:custGeom>
          <a:solidFill>
            <a:srgbClr val="FFD7D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D7DC"/>
              </a:solidFill>
            </a:endParaRPr>
          </a:p>
        </xdr:txBody>
      </xdr:sp>
    </xdr:grpSp>
    <xdr:clientData/>
  </xdr:twoCellAnchor>
  <xdr:oneCellAnchor>
    <xdr:from>
      <xdr:col>2</xdr:col>
      <xdr:colOff>426720</xdr:colOff>
      <xdr:row>1048</xdr:row>
      <xdr:rowOff>205740</xdr:rowOff>
    </xdr:from>
    <xdr:ext cx="848412" cy="914400"/>
    <xdr:pic>
      <xdr:nvPicPr>
        <xdr:cNvPr id="1763" name="thumbs down, light red" hidden="1">
          <a:extLst>
            <a:ext uri="{FF2B5EF4-FFF2-40B4-BE49-F238E27FC236}">
              <a16:creationId xmlns:a16="http://schemas.microsoft.com/office/drawing/2014/main" xmlns="" id="{AB92284E-4B11-49DD-A454-54F10293A4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0440" y="10431780"/>
          <a:ext cx="848412" cy="914400"/>
        </a:xfrm>
        <a:prstGeom prst="rect">
          <a:avLst/>
        </a:prstGeom>
      </xdr:spPr>
    </xdr:pic>
    <xdr:clientData/>
  </xdr:oneCellAnchor>
  <xdr:oneCellAnchor>
    <xdr:from>
      <xdr:col>10</xdr:col>
      <xdr:colOff>231420</xdr:colOff>
      <xdr:row>1048</xdr:row>
      <xdr:rowOff>33300</xdr:rowOff>
    </xdr:from>
    <xdr:ext cx="848412" cy="914400"/>
    <xdr:pic>
      <xdr:nvPicPr>
        <xdr:cNvPr id="1764" name="thumbs up, light green" hidden="1">
          <a:extLst>
            <a:ext uri="{FF2B5EF4-FFF2-40B4-BE49-F238E27FC236}">
              <a16:creationId xmlns:a16="http://schemas.microsoft.com/office/drawing/2014/main" xmlns="" id="{1CB3619F-7942-4050-A826-20571E1AE0F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158500" y="10259340"/>
          <a:ext cx="848412" cy="914400"/>
        </a:xfrm>
        <a:prstGeom prst="rect">
          <a:avLst/>
        </a:prstGeom>
      </xdr:spPr>
    </xdr:pic>
    <xdr:clientData/>
  </xdr:oneCellAnchor>
  <xdr:twoCellAnchor>
    <xdr:from>
      <xdr:col>1</xdr:col>
      <xdr:colOff>45720</xdr:colOff>
      <xdr:row>1126</xdr:row>
      <xdr:rowOff>30472</xdr:rowOff>
    </xdr:from>
    <xdr:to>
      <xdr:col>12</xdr:col>
      <xdr:colOff>441960</xdr:colOff>
      <xdr:row>1135</xdr:row>
      <xdr:rowOff>30472</xdr:rowOff>
    </xdr:to>
    <xdr:grpSp>
      <xdr:nvGrpSpPr>
        <xdr:cNvPr id="1765" name="vulnerable needs ICEBERGs">
          <a:extLst>
            <a:ext uri="{FF2B5EF4-FFF2-40B4-BE49-F238E27FC236}">
              <a16:creationId xmlns:a16="http://schemas.microsoft.com/office/drawing/2014/main" xmlns="" id="{86D73A0B-48D3-4C08-9F98-6E65B1A5BF33}"/>
            </a:ext>
          </a:extLst>
        </xdr:cNvPr>
        <xdr:cNvGrpSpPr/>
      </xdr:nvGrpSpPr>
      <xdr:grpSpPr>
        <a:xfrm>
          <a:off x="160020" y="219829372"/>
          <a:ext cx="5739765" cy="1905000"/>
          <a:chOff x="6357620" y="19964193"/>
          <a:chExt cx="5844540" cy="1787520"/>
        </a:xfrm>
      </xdr:grpSpPr>
      <xdr:sp macro="" textlink="">
        <xdr:nvSpPr>
          <xdr:cNvPr id="1766" name="iceberg: far left socialist">
            <a:extLst>
              <a:ext uri="{FF2B5EF4-FFF2-40B4-BE49-F238E27FC236}">
                <a16:creationId xmlns:a16="http://schemas.microsoft.com/office/drawing/2014/main" xmlns="" id="{4DF69C6F-ABDC-4730-8095-241304048DA1}"/>
              </a:ext>
            </a:extLst>
          </xdr:cNvPr>
          <xdr:cNvSpPr/>
        </xdr:nvSpPr>
        <xdr:spPr>
          <a:xfrm>
            <a:off x="635762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4472C4">
              <a:alpha val="10196"/>
            </a:srgbClr>
          </a:solidFill>
          <a:ln>
            <a:solidFill>
              <a:srgbClr val="2F528F">
                <a:alpha val="25098"/>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67" name="iceberg: social progressive">
            <a:extLst>
              <a:ext uri="{FF2B5EF4-FFF2-40B4-BE49-F238E27FC236}">
                <a16:creationId xmlns:a16="http://schemas.microsoft.com/office/drawing/2014/main" xmlns="" id="{A0424DA9-9CAF-4DF1-B301-CEDC678C412C}"/>
              </a:ext>
            </a:extLst>
          </xdr:cNvPr>
          <xdr:cNvSpPr/>
        </xdr:nvSpPr>
        <xdr:spPr>
          <a:xfrm>
            <a:off x="736346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4472C4">
              <a:alpha val="10196"/>
            </a:srgbClr>
          </a:solidFill>
          <a:ln>
            <a:solidFill>
              <a:srgbClr val="2F528F">
                <a:alpha val="25098"/>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68" name="iceberg: center left liberal">
            <a:extLst>
              <a:ext uri="{FF2B5EF4-FFF2-40B4-BE49-F238E27FC236}">
                <a16:creationId xmlns:a16="http://schemas.microsoft.com/office/drawing/2014/main" xmlns="" id="{408A3CAE-5E4F-43C9-A2EB-5EBAAB40DB1E}"/>
              </a:ext>
            </a:extLst>
          </xdr:cNvPr>
          <xdr:cNvSpPr/>
        </xdr:nvSpPr>
        <xdr:spPr>
          <a:xfrm>
            <a:off x="833120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4472C4">
              <a:alpha val="10196"/>
            </a:srgbClr>
          </a:solidFill>
          <a:ln>
            <a:solidFill>
              <a:srgbClr val="2F528F">
                <a:alpha val="25098"/>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69" name="iceberg: center right conserv">
            <a:extLst>
              <a:ext uri="{FF2B5EF4-FFF2-40B4-BE49-F238E27FC236}">
                <a16:creationId xmlns:a16="http://schemas.microsoft.com/office/drawing/2014/main" xmlns="" id="{2FD5C902-3BA3-49CF-9D2E-1F60F97A4646}"/>
              </a:ext>
            </a:extLst>
          </xdr:cNvPr>
          <xdr:cNvSpPr/>
        </xdr:nvSpPr>
        <xdr:spPr>
          <a:xfrm flipH="1">
            <a:off x="932942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FF9999">
              <a:alpha val="10196"/>
            </a:srgbClr>
          </a:solidFill>
          <a:ln>
            <a:solidFill>
              <a:srgbClr val="FF9999">
                <a:alpha val="10196"/>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70" name="iceberg: new rt reactionary">
            <a:extLst>
              <a:ext uri="{FF2B5EF4-FFF2-40B4-BE49-F238E27FC236}">
                <a16:creationId xmlns:a16="http://schemas.microsoft.com/office/drawing/2014/main" xmlns="" id="{400E154C-8714-4B82-A04D-A0E1BA16CD31}"/>
              </a:ext>
            </a:extLst>
          </xdr:cNvPr>
          <xdr:cNvSpPr/>
        </xdr:nvSpPr>
        <xdr:spPr>
          <a:xfrm flipH="1">
            <a:off x="1033526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FF9999">
              <a:alpha val="10196"/>
            </a:srgbClr>
          </a:solidFill>
          <a:ln>
            <a:solidFill>
              <a:srgbClr val="FF9999">
                <a:alpha val="10196"/>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71" name="iceberg: far rt or alt-right">
            <a:extLst>
              <a:ext uri="{FF2B5EF4-FFF2-40B4-BE49-F238E27FC236}">
                <a16:creationId xmlns:a16="http://schemas.microsoft.com/office/drawing/2014/main" xmlns="" id="{7BE0F6CB-1387-4C59-B2E7-8BB3E44063F1}"/>
              </a:ext>
            </a:extLst>
          </xdr:cNvPr>
          <xdr:cNvSpPr/>
        </xdr:nvSpPr>
        <xdr:spPr>
          <a:xfrm flipH="1">
            <a:off x="11303000" y="19965247"/>
            <a:ext cx="899160" cy="1786466"/>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899160" h="1790700">
                <a:moveTo>
                  <a:pt x="22860" y="640080"/>
                </a:moveTo>
                <a:lnTo>
                  <a:pt x="22860" y="640080"/>
                </a:lnTo>
                <a:cubicBezTo>
                  <a:pt x="18967" y="597257"/>
                  <a:pt x="17029" y="552882"/>
                  <a:pt x="7620" y="510540"/>
                </a:cubicBezTo>
                <a:cubicBezTo>
                  <a:pt x="5878" y="502699"/>
                  <a:pt x="2540" y="495300"/>
                  <a:pt x="0" y="487680"/>
                </a:cubicBez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22960" y="419100"/>
                  <a:pt x="822960" y="419100"/>
                </a:cubicBezTo>
                <a:cubicBezTo>
                  <a:pt x="889746" y="485886"/>
                  <a:pt x="808016" y="401167"/>
                  <a:pt x="861060" y="464820"/>
                </a:cubicBezTo>
                <a:cubicBezTo>
                  <a:pt x="909953" y="523492"/>
                  <a:pt x="861322" y="453783"/>
                  <a:pt x="899160" y="510540"/>
                </a:cubicBezTo>
                <a:cubicBezTo>
                  <a:pt x="894080" y="574040"/>
                  <a:pt x="904065" y="640606"/>
                  <a:pt x="883920" y="701040"/>
                </a:cubicBezTo>
                <a:cubicBezTo>
                  <a:pt x="878840" y="716280"/>
                  <a:pt x="872576" y="731175"/>
                  <a:pt x="868680" y="746760"/>
                </a:cubicBezTo>
                <a:cubicBezTo>
                  <a:pt x="866140" y="756920"/>
                  <a:pt x="865744" y="767873"/>
                  <a:pt x="861060" y="777240"/>
                </a:cubicBezTo>
                <a:cubicBezTo>
                  <a:pt x="852869" y="793623"/>
                  <a:pt x="838771" y="806577"/>
                  <a:pt x="830580" y="822960"/>
                </a:cubicBezTo>
                <a:cubicBezTo>
                  <a:pt x="811748" y="860624"/>
                  <a:pt x="818932" y="842664"/>
                  <a:pt x="807720" y="876300"/>
                </a:cubicBezTo>
                <a:cubicBezTo>
                  <a:pt x="810260" y="891540"/>
                  <a:pt x="811593" y="907031"/>
                  <a:pt x="815340" y="922020"/>
                </a:cubicBezTo>
                <a:cubicBezTo>
                  <a:pt x="819236" y="937605"/>
                  <a:pt x="825500" y="952500"/>
                  <a:pt x="830580" y="967740"/>
                </a:cubicBezTo>
                <a:cubicBezTo>
                  <a:pt x="833120" y="975360"/>
                  <a:pt x="836625" y="982724"/>
                  <a:pt x="838200" y="990600"/>
                </a:cubicBezTo>
                <a:cubicBezTo>
                  <a:pt x="847874" y="1038969"/>
                  <a:pt x="842679" y="1016135"/>
                  <a:pt x="853440" y="1059180"/>
                </a:cubicBezTo>
                <a:cubicBezTo>
                  <a:pt x="851026" y="1080909"/>
                  <a:pt x="850966" y="1125088"/>
                  <a:pt x="838200" y="1150620"/>
                </a:cubicBezTo>
                <a:cubicBezTo>
                  <a:pt x="834104" y="1158811"/>
                  <a:pt x="826679" y="1165111"/>
                  <a:pt x="822960" y="1173480"/>
                </a:cubicBezTo>
                <a:cubicBezTo>
                  <a:pt x="816436" y="1188160"/>
                  <a:pt x="816631" y="1205834"/>
                  <a:pt x="807720" y="1219200"/>
                </a:cubicBezTo>
                <a:lnTo>
                  <a:pt x="777240" y="1264920"/>
                </a:lnTo>
                <a:cubicBezTo>
                  <a:pt x="774700" y="1305560"/>
                  <a:pt x="775971" y="1346619"/>
                  <a:pt x="769620" y="1386840"/>
                </a:cubicBezTo>
                <a:cubicBezTo>
                  <a:pt x="768192" y="1395886"/>
                  <a:pt x="758476" y="1401509"/>
                  <a:pt x="754380" y="1409700"/>
                </a:cubicBezTo>
                <a:cubicBezTo>
                  <a:pt x="750788" y="1416884"/>
                  <a:pt x="750661" y="1425539"/>
                  <a:pt x="746760" y="1432560"/>
                </a:cubicBezTo>
                <a:cubicBezTo>
                  <a:pt x="737865" y="1448571"/>
                  <a:pt x="722072" y="1460904"/>
                  <a:pt x="716280" y="1478280"/>
                </a:cubicBezTo>
                <a:lnTo>
                  <a:pt x="685800" y="1569720"/>
                </a:lnTo>
                <a:lnTo>
                  <a:pt x="678180" y="1592580"/>
                </a:lnTo>
                <a:cubicBezTo>
                  <a:pt x="675640" y="1600200"/>
                  <a:pt x="672135" y="1607564"/>
                  <a:pt x="670560" y="1615440"/>
                </a:cubicBezTo>
                <a:cubicBezTo>
                  <a:pt x="655068" y="1692901"/>
                  <a:pt x="670941" y="1621727"/>
                  <a:pt x="655320" y="1676400"/>
                </a:cubicBezTo>
                <a:cubicBezTo>
                  <a:pt x="644282" y="1715033"/>
                  <a:pt x="654556" y="1698806"/>
                  <a:pt x="632460" y="1729740"/>
                </a:cubicBezTo>
                <a:cubicBezTo>
                  <a:pt x="625078" y="1740074"/>
                  <a:pt x="620167" y="1753175"/>
                  <a:pt x="609600" y="1760220"/>
                </a:cubicBezTo>
                <a:cubicBezTo>
                  <a:pt x="596234" y="1769131"/>
                  <a:pt x="579632" y="1772310"/>
                  <a:pt x="563880" y="1775460"/>
                </a:cubicBezTo>
                <a:cubicBezTo>
                  <a:pt x="515511" y="1785134"/>
                  <a:pt x="538345" y="1779939"/>
                  <a:pt x="495300" y="1790700"/>
                </a:cubicBezTo>
                <a:cubicBezTo>
                  <a:pt x="459740" y="1788160"/>
                  <a:pt x="424026" y="1787245"/>
                  <a:pt x="388620" y="1783080"/>
                </a:cubicBezTo>
                <a:cubicBezTo>
                  <a:pt x="360553" y="1779778"/>
                  <a:pt x="364709" y="1770774"/>
                  <a:pt x="342900" y="1752600"/>
                </a:cubicBezTo>
                <a:cubicBezTo>
                  <a:pt x="335865" y="1746737"/>
                  <a:pt x="327075" y="1743223"/>
                  <a:pt x="320040" y="1737360"/>
                </a:cubicBezTo>
                <a:cubicBezTo>
                  <a:pt x="261368" y="1688467"/>
                  <a:pt x="331077" y="1737098"/>
                  <a:pt x="274320" y="1699260"/>
                </a:cubicBezTo>
                <a:cubicBezTo>
                  <a:pt x="229165" y="1631527"/>
                  <a:pt x="287587" y="1727497"/>
                  <a:pt x="251460" y="1546860"/>
                </a:cubicBezTo>
                <a:cubicBezTo>
                  <a:pt x="249347" y="1536293"/>
                  <a:pt x="235499" y="1532279"/>
                  <a:pt x="228600" y="1524000"/>
                </a:cubicBezTo>
                <a:cubicBezTo>
                  <a:pt x="222737" y="1516965"/>
                  <a:pt x="218440" y="1508760"/>
                  <a:pt x="213360" y="1501140"/>
                </a:cubicBezTo>
                <a:cubicBezTo>
                  <a:pt x="210034" y="1457904"/>
                  <a:pt x="207348" y="1394878"/>
                  <a:pt x="198120" y="1348740"/>
                </a:cubicBezTo>
                <a:cubicBezTo>
                  <a:pt x="196545" y="1340864"/>
                  <a:pt x="193040" y="1333500"/>
                  <a:pt x="190500" y="1325880"/>
                </a:cubicBezTo>
                <a:cubicBezTo>
                  <a:pt x="187960" y="1277620"/>
                  <a:pt x="186893" y="1229260"/>
                  <a:pt x="182880" y="1181100"/>
                </a:cubicBezTo>
                <a:cubicBezTo>
                  <a:pt x="181804" y="1168193"/>
                  <a:pt x="175260" y="1155952"/>
                  <a:pt x="175260" y="1143000"/>
                </a:cubicBezTo>
                <a:cubicBezTo>
                  <a:pt x="175260" y="1099117"/>
                  <a:pt x="181298" y="1080749"/>
                  <a:pt x="190500" y="1043940"/>
                </a:cubicBezTo>
                <a:cubicBezTo>
                  <a:pt x="187960" y="1005840"/>
                  <a:pt x="191626" y="966810"/>
                  <a:pt x="182880" y="929640"/>
                </a:cubicBezTo>
                <a:cubicBezTo>
                  <a:pt x="180782" y="920725"/>
                  <a:pt x="168595" y="917616"/>
                  <a:pt x="160020" y="914400"/>
                </a:cubicBezTo>
                <a:cubicBezTo>
                  <a:pt x="147893" y="909852"/>
                  <a:pt x="134415" y="910188"/>
                  <a:pt x="121920" y="906780"/>
                </a:cubicBezTo>
                <a:cubicBezTo>
                  <a:pt x="75882" y="894224"/>
                  <a:pt x="84794" y="897270"/>
                  <a:pt x="53340" y="876300"/>
                </a:cubicBezTo>
                <a:cubicBezTo>
                  <a:pt x="55880" y="845820"/>
                  <a:pt x="57166" y="815209"/>
                  <a:pt x="60960" y="784860"/>
                </a:cubicBezTo>
                <a:cubicBezTo>
                  <a:pt x="62874" y="769551"/>
                  <a:pt x="71139" y="746703"/>
                  <a:pt x="76200" y="731520"/>
                </a:cubicBezTo>
                <a:lnTo>
                  <a:pt x="53340" y="662940"/>
                </a:lnTo>
                <a:lnTo>
                  <a:pt x="45720" y="640080"/>
                </a:lnTo>
                <a:cubicBezTo>
                  <a:pt x="37297" y="614810"/>
                  <a:pt x="26670" y="640080"/>
                  <a:pt x="22860" y="640080"/>
                </a:cubicBezTo>
                <a:close/>
              </a:path>
            </a:pathLst>
          </a:custGeom>
          <a:solidFill>
            <a:srgbClr val="FF9999">
              <a:alpha val="10196"/>
            </a:srgbClr>
          </a:solidFill>
          <a:ln>
            <a:solidFill>
              <a:srgbClr val="FF9999">
                <a:alpha val="10196"/>
              </a:srgbClr>
            </a:solidFill>
          </a:ln>
          <a:effectLst>
            <a:outerShdw blurRad="25400" dist="25400" dir="5400000" sx="103000" sy="103000" algn="t" rotWithShape="0">
              <a:schemeClr val="bg1">
                <a:alpha val="8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72" name="iceberg: center right - tip">
            <a:extLst>
              <a:ext uri="{FF2B5EF4-FFF2-40B4-BE49-F238E27FC236}">
                <a16:creationId xmlns:a16="http://schemas.microsoft.com/office/drawing/2014/main" xmlns="" id="{4EBC902B-0C08-44E6-8F46-2CD35D32DA6A}"/>
              </a:ext>
            </a:extLst>
          </xdr:cNvPr>
          <xdr:cNvSpPr/>
        </xdr:nvSpPr>
        <xdr:spPr>
          <a:xfrm flipH="1">
            <a:off x="9343813" y="19964193"/>
            <a:ext cx="869527" cy="560381"/>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0580 w 899160"/>
              <a:gd name="connsiteY38" fmla="*/ 822960 h 1790700"/>
              <a:gd name="connsiteX39" fmla="*/ 807720 w 899160"/>
              <a:gd name="connsiteY39" fmla="*/ 876300 h 1790700"/>
              <a:gd name="connsiteX40" fmla="*/ 815340 w 899160"/>
              <a:gd name="connsiteY40" fmla="*/ 922020 h 1790700"/>
              <a:gd name="connsiteX41" fmla="*/ 830580 w 899160"/>
              <a:gd name="connsiteY41" fmla="*/ 967740 h 1790700"/>
              <a:gd name="connsiteX42" fmla="*/ 838200 w 899160"/>
              <a:gd name="connsiteY42" fmla="*/ 990600 h 1790700"/>
              <a:gd name="connsiteX43" fmla="*/ 853440 w 899160"/>
              <a:gd name="connsiteY43" fmla="*/ 1059180 h 1790700"/>
              <a:gd name="connsiteX44" fmla="*/ 838200 w 899160"/>
              <a:gd name="connsiteY44" fmla="*/ 1150620 h 1790700"/>
              <a:gd name="connsiteX45" fmla="*/ 822960 w 899160"/>
              <a:gd name="connsiteY45" fmla="*/ 1173480 h 1790700"/>
              <a:gd name="connsiteX46" fmla="*/ 807720 w 899160"/>
              <a:gd name="connsiteY46" fmla="*/ 1219200 h 1790700"/>
              <a:gd name="connsiteX47" fmla="*/ 777240 w 899160"/>
              <a:gd name="connsiteY47" fmla="*/ 1264920 h 1790700"/>
              <a:gd name="connsiteX48" fmla="*/ 769620 w 899160"/>
              <a:gd name="connsiteY48" fmla="*/ 1386840 h 1790700"/>
              <a:gd name="connsiteX49" fmla="*/ 754380 w 899160"/>
              <a:gd name="connsiteY49" fmla="*/ 1409700 h 1790700"/>
              <a:gd name="connsiteX50" fmla="*/ 746760 w 899160"/>
              <a:gd name="connsiteY50" fmla="*/ 1432560 h 1790700"/>
              <a:gd name="connsiteX51" fmla="*/ 716280 w 899160"/>
              <a:gd name="connsiteY51" fmla="*/ 1478280 h 1790700"/>
              <a:gd name="connsiteX52" fmla="*/ 685800 w 899160"/>
              <a:gd name="connsiteY52" fmla="*/ 1569720 h 1790700"/>
              <a:gd name="connsiteX53" fmla="*/ 678180 w 899160"/>
              <a:gd name="connsiteY53" fmla="*/ 1592580 h 1790700"/>
              <a:gd name="connsiteX54" fmla="*/ 670560 w 899160"/>
              <a:gd name="connsiteY54" fmla="*/ 1615440 h 1790700"/>
              <a:gd name="connsiteX55" fmla="*/ 655320 w 899160"/>
              <a:gd name="connsiteY55" fmla="*/ 1676400 h 1790700"/>
              <a:gd name="connsiteX56" fmla="*/ 632460 w 899160"/>
              <a:gd name="connsiteY56" fmla="*/ 1729740 h 1790700"/>
              <a:gd name="connsiteX57" fmla="*/ 609600 w 899160"/>
              <a:gd name="connsiteY57" fmla="*/ 1760220 h 1790700"/>
              <a:gd name="connsiteX58" fmla="*/ 563880 w 899160"/>
              <a:gd name="connsiteY58" fmla="*/ 1775460 h 1790700"/>
              <a:gd name="connsiteX59" fmla="*/ 495300 w 899160"/>
              <a:gd name="connsiteY59" fmla="*/ 1790700 h 1790700"/>
              <a:gd name="connsiteX60" fmla="*/ 388620 w 899160"/>
              <a:gd name="connsiteY60" fmla="*/ 1783080 h 1790700"/>
              <a:gd name="connsiteX61" fmla="*/ 342900 w 899160"/>
              <a:gd name="connsiteY61" fmla="*/ 1752600 h 1790700"/>
              <a:gd name="connsiteX62" fmla="*/ 320040 w 899160"/>
              <a:gd name="connsiteY62" fmla="*/ 1737360 h 1790700"/>
              <a:gd name="connsiteX63" fmla="*/ 274320 w 899160"/>
              <a:gd name="connsiteY63" fmla="*/ 1699260 h 1790700"/>
              <a:gd name="connsiteX64" fmla="*/ 251460 w 899160"/>
              <a:gd name="connsiteY64" fmla="*/ 1546860 h 1790700"/>
              <a:gd name="connsiteX65" fmla="*/ 228600 w 899160"/>
              <a:gd name="connsiteY65" fmla="*/ 1524000 h 1790700"/>
              <a:gd name="connsiteX66" fmla="*/ 213360 w 899160"/>
              <a:gd name="connsiteY66" fmla="*/ 1501140 h 1790700"/>
              <a:gd name="connsiteX67" fmla="*/ 198120 w 899160"/>
              <a:gd name="connsiteY67" fmla="*/ 1348740 h 1790700"/>
              <a:gd name="connsiteX68" fmla="*/ 190500 w 899160"/>
              <a:gd name="connsiteY68" fmla="*/ 1325880 h 1790700"/>
              <a:gd name="connsiteX69" fmla="*/ 182880 w 899160"/>
              <a:gd name="connsiteY69" fmla="*/ 1181100 h 1790700"/>
              <a:gd name="connsiteX70" fmla="*/ 175260 w 899160"/>
              <a:gd name="connsiteY70" fmla="*/ 1143000 h 1790700"/>
              <a:gd name="connsiteX71" fmla="*/ 190500 w 899160"/>
              <a:gd name="connsiteY71" fmla="*/ 1043940 h 1790700"/>
              <a:gd name="connsiteX72" fmla="*/ 182880 w 899160"/>
              <a:gd name="connsiteY72" fmla="*/ 929640 h 1790700"/>
              <a:gd name="connsiteX73" fmla="*/ 160020 w 899160"/>
              <a:gd name="connsiteY73" fmla="*/ 914400 h 1790700"/>
              <a:gd name="connsiteX74" fmla="*/ 121920 w 899160"/>
              <a:gd name="connsiteY74" fmla="*/ 906780 h 1790700"/>
              <a:gd name="connsiteX75" fmla="*/ 53340 w 899160"/>
              <a:gd name="connsiteY75" fmla="*/ 876300 h 1790700"/>
              <a:gd name="connsiteX76" fmla="*/ 60960 w 899160"/>
              <a:gd name="connsiteY76" fmla="*/ 784860 h 1790700"/>
              <a:gd name="connsiteX77" fmla="*/ 76200 w 899160"/>
              <a:gd name="connsiteY77" fmla="*/ 731520 h 1790700"/>
              <a:gd name="connsiteX78" fmla="*/ 53340 w 899160"/>
              <a:gd name="connsiteY78" fmla="*/ 662940 h 1790700"/>
              <a:gd name="connsiteX79" fmla="*/ 45720 w 899160"/>
              <a:gd name="connsiteY79" fmla="*/ 640080 h 1790700"/>
              <a:gd name="connsiteX80" fmla="*/ 22860 w 899160"/>
              <a:gd name="connsiteY8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07720 w 899160"/>
              <a:gd name="connsiteY38" fmla="*/ 876300 h 1790700"/>
              <a:gd name="connsiteX39" fmla="*/ 815340 w 899160"/>
              <a:gd name="connsiteY39" fmla="*/ 922020 h 1790700"/>
              <a:gd name="connsiteX40" fmla="*/ 830580 w 899160"/>
              <a:gd name="connsiteY40" fmla="*/ 967740 h 1790700"/>
              <a:gd name="connsiteX41" fmla="*/ 838200 w 899160"/>
              <a:gd name="connsiteY41" fmla="*/ 990600 h 1790700"/>
              <a:gd name="connsiteX42" fmla="*/ 853440 w 899160"/>
              <a:gd name="connsiteY42" fmla="*/ 1059180 h 1790700"/>
              <a:gd name="connsiteX43" fmla="*/ 838200 w 899160"/>
              <a:gd name="connsiteY43" fmla="*/ 1150620 h 1790700"/>
              <a:gd name="connsiteX44" fmla="*/ 822960 w 899160"/>
              <a:gd name="connsiteY44" fmla="*/ 1173480 h 1790700"/>
              <a:gd name="connsiteX45" fmla="*/ 807720 w 899160"/>
              <a:gd name="connsiteY45" fmla="*/ 1219200 h 1790700"/>
              <a:gd name="connsiteX46" fmla="*/ 777240 w 899160"/>
              <a:gd name="connsiteY46" fmla="*/ 1264920 h 1790700"/>
              <a:gd name="connsiteX47" fmla="*/ 769620 w 899160"/>
              <a:gd name="connsiteY47" fmla="*/ 1386840 h 1790700"/>
              <a:gd name="connsiteX48" fmla="*/ 754380 w 899160"/>
              <a:gd name="connsiteY48" fmla="*/ 1409700 h 1790700"/>
              <a:gd name="connsiteX49" fmla="*/ 746760 w 899160"/>
              <a:gd name="connsiteY49" fmla="*/ 1432560 h 1790700"/>
              <a:gd name="connsiteX50" fmla="*/ 716280 w 899160"/>
              <a:gd name="connsiteY50" fmla="*/ 1478280 h 1790700"/>
              <a:gd name="connsiteX51" fmla="*/ 685800 w 899160"/>
              <a:gd name="connsiteY51" fmla="*/ 1569720 h 1790700"/>
              <a:gd name="connsiteX52" fmla="*/ 678180 w 899160"/>
              <a:gd name="connsiteY52" fmla="*/ 1592580 h 1790700"/>
              <a:gd name="connsiteX53" fmla="*/ 670560 w 899160"/>
              <a:gd name="connsiteY53" fmla="*/ 1615440 h 1790700"/>
              <a:gd name="connsiteX54" fmla="*/ 655320 w 899160"/>
              <a:gd name="connsiteY54" fmla="*/ 1676400 h 1790700"/>
              <a:gd name="connsiteX55" fmla="*/ 632460 w 899160"/>
              <a:gd name="connsiteY55" fmla="*/ 1729740 h 1790700"/>
              <a:gd name="connsiteX56" fmla="*/ 609600 w 899160"/>
              <a:gd name="connsiteY56" fmla="*/ 1760220 h 1790700"/>
              <a:gd name="connsiteX57" fmla="*/ 563880 w 899160"/>
              <a:gd name="connsiteY57" fmla="*/ 1775460 h 1790700"/>
              <a:gd name="connsiteX58" fmla="*/ 495300 w 899160"/>
              <a:gd name="connsiteY58" fmla="*/ 1790700 h 1790700"/>
              <a:gd name="connsiteX59" fmla="*/ 388620 w 899160"/>
              <a:gd name="connsiteY59" fmla="*/ 1783080 h 1790700"/>
              <a:gd name="connsiteX60" fmla="*/ 342900 w 899160"/>
              <a:gd name="connsiteY60" fmla="*/ 1752600 h 1790700"/>
              <a:gd name="connsiteX61" fmla="*/ 320040 w 899160"/>
              <a:gd name="connsiteY61" fmla="*/ 1737360 h 1790700"/>
              <a:gd name="connsiteX62" fmla="*/ 274320 w 899160"/>
              <a:gd name="connsiteY62" fmla="*/ 1699260 h 1790700"/>
              <a:gd name="connsiteX63" fmla="*/ 251460 w 899160"/>
              <a:gd name="connsiteY63" fmla="*/ 1546860 h 1790700"/>
              <a:gd name="connsiteX64" fmla="*/ 228600 w 899160"/>
              <a:gd name="connsiteY64" fmla="*/ 1524000 h 1790700"/>
              <a:gd name="connsiteX65" fmla="*/ 213360 w 899160"/>
              <a:gd name="connsiteY65" fmla="*/ 1501140 h 1790700"/>
              <a:gd name="connsiteX66" fmla="*/ 198120 w 899160"/>
              <a:gd name="connsiteY66" fmla="*/ 1348740 h 1790700"/>
              <a:gd name="connsiteX67" fmla="*/ 190500 w 899160"/>
              <a:gd name="connsiteY67" fmla="*/ 1325880 h 1790700"/>
              <a:gd name="connsiteX68" fmla="*/ 182880 w 899160"/>
              <a:gd name="connsiteY68" fmla="*/ 1181100 h 1790700"/>
              <a:gd name="connsiteX69" fmla="*/ 175260 w 899160"/>
              <a:gd name="connsiteY69" fmla="*/ 1143000 h 1790700"/>
              <a:gd name="connsiteX70" fmla="*/ 190500 w 899160"/>
              <a:gd name="connsiteY70" fmla="*/ 1043940 h 1790700"/>
              <a:gd name="connsiteX71" fmla="*/ 182880 w 899160"/>
              <a:gd name="connsiteY71" fmla="*/ 929640 h 1790700"/>
              <a:gd name="connsiteX72" fmla="*/ 160020 w 899160"/>
              <a:gd name="connsiteY72" fmla="*/ 914400 h 1790700"/>
              <a:gd name="connsiteX73" fmla="*/ 121920 w 899160"/>
              <a:gd name="connsiteY73" fmla="*/ 906780 h 1790700"/>
              <a:gd name="connsiteX74" fmla="*/ 53340 w 899160"/>
              <a:gd name="connsiteY74" fmla="*/ 876300 h 1790700"/>
              <a:gd name="connsiteX75" fmla="*/ 60960 w 899160"/>
              <a:gd name="connsiteY75" fmla="*/ 784860 h 1790700"/>
              <a:gd name="connsiteX76" fmla="*/ 76200 w 899160"/>
              <a:gd name="connsiteY76" fmla="*/ 731520 h 1790700"/>
              <a:gd name="connsiteX77" fmla="*/ 53340 w 899160"/>
              <a:gd name="connsiteY77" fmla="*/ 662940 h 1790700"/>
              <a:gd name="connsiteX78" fmla="*/ 45720 w 899160"/>
              <a:gd name="connsiteY78" fmla="*/ 640080 h 1790700"/>
              <a:gd name="connsiteX79" fmla="*/ 22860 w 899160"/>
              <a:gd name="connsiteY7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990600 h 1790700"/>
              <a:gd name="connsiteX41" fmla="*/ 853440 w 899160"/>
              <a:gd name="connsiteY41" fmla="*/ 1059180 h 1790700"/>
              <a:gd name="connsiteX42" fmla="*/ 838200 w 899160"/>
              <a:gd name="connsiteY42" fmla="*/ 1150620 h 1790700"/>
              <a:gd name="connsiteX43" fmla="*/ 822960 w 899160"/>
              <a:gd name="connsiteY43" fmla="*/ 1173480 h 1790700"/>
              <a:gd name="connsiteX44" fmla="*/ 807720 w 899160"/>
              <a:gd name="connsiteY44" fmla="*/ 1219200 h 1790700"/>
              <a:gd name="connsiteX45" fmla="*/ 777240 w 899160"/>
              <a:gd name="connsiteY45" fmla="*/ 1264920 h 1790700"/>
              <a:gd name="connsiteX46" fmla="*/ 769620 w 899160"/>
              <a:gd name="connsiteY46" fmla="*/ 1386840 h 1790700"/>
              <a:gd name="connsiteX47" fmla="*/ 754380 w 899160"/>
              <a:gd name="connsiteY47" fmla="*/ 1409700 h 1790700"/>
              <a:gd name="connsiteX48" fmla="*/ 746760 w 899160"/>
              <a:gd name="connsiteY48" fmla="*/ 1432560 h 1790700"/>
              <a:gd name="connsiteX49" fmla="*/ 716280 w 899160"/>
              <a:gd name="connsiteY49" fmla="*/ 1478280 h 1790700"/>
              <a:gd name="connsiteX50" fmla="*/ 685800 w 899160"/>
              <a:gd name="connsiteY50" fmla="*/ 1569720 h 1790700"/>
              <a:gd name="connsiteX51" fmla="*/ 678180 w 899160"/>
              <a:gd name="connsiteY51" fmla="*/ 1592580 h 1790700"/>
              <a:gd name="connsiteX52" fmla="*/ 670560 w 899160"/>
              <a:gd name="connsiteY52" fmla="*/ 1615440 h 1790700"/>
              <a:gd name="connsiteX53" fmla="*/ 655320 w 899160"/>
              <a:gd name="connsiteY53" fmla="*/ 1676400 h 1790700"/>
              <a:gd name="connsiteX54" fmla="*/ 632460 w 899160"/>
              <a:gd name="connsiteY54" fmla="*/ 1729740 h 1790700"/>
              <a:gd name="connsiteX55" fmla="*/ 609600 w 899160"/>
              <a:gd name="connsiteY55" fmla="*/ 1760220 h 1790700"/>
              <a:gd name="connsiteX56" fmla="*/ 563880 w 899160"/>
              <a:gd name="connsiteY56" fmla="*/ 1775460 h 1790700"/>
              <a:gd name="connsiteX57" fmla="*/ 495300 w 899160"/>
              <a:gd name="connsiteY57" fmla="*/ 1790700 h 1790700"/>
              <a:gd name="connsiteX58" fmla="*/ 388620 w 899160"/>
              <a:gd name="connsiteY58" fmla="*/ 1783080 h 1790700"/>
              <a:gd name="connsiteX59" fmla="*/ 342900 w 899160"/>
              <a:gd name="connsiteY59" fmla="*/ 1752600 h 1790700"/>
              <a:gd name="connsiteX60" fmla="*/ 320040 w 899160"/>
              <a:gd name="connsiteY60" fmla="*/ 1737360 h 1790700"/>
              <a:gd name="connsiteX61" fmla="*/ 274320 w 899160"/>
              <a:gd name="connsiteY61" fmla="*/ 1699260 h 1790700"/>
              <a:gd name="connsiteX62" fmla="*/ 251460 w 899160"/>
              <a:gd name="connsiteY62" fmla="*/ 1546860 h 1790700"/>
              <a:gd name="connsiteX63" fmla="*/ 228600 w 899160"/>
              <a:gd name="connsiteY63" fmla="*/ 1524000 h 1790700"/>
              <a:gd name="connsiteX64" fmla="*/ 213360 w 899160"/>
              <a:gd name="connsiteY64" fmla="*/ 1501140 h 1790700"/>
              <a:gd name="connsiteX65" fmla="*/ 198120 w 899160"/>
              <a:gd name="connsiteY65" fmla="*/ 1348740 h 1790700"/>
              <a:gd name="connsiteX66" fmla="*/ 190500 w 899160"/>
              <a:gd name="connsiteY66" fmla="*/ 1325880 h 1790700"/>
              <a:gd name="connsiteX67" fmla="*/ 182880 w 899160"/>
              <a:gd name="connsiteY67" fmla="*/ 1181100 h 1790700"/>
              <a:gd name="connsiteX68" fmla="*/ 175260 w 899160"/>
              <a:gd name="connsiteY68" fmla="*/ 1143000 h 1790700"/>
              <a:gd name="connsiteX69" fmla="*/ 190500 w 899160"/>
              <a:gd name="connsiteY69" fmla="*/ 1043940 h 1790700"/>
              <a:gd name="connsiteX70" fmla="*/ 182880 w 899160"/>
              <a:gd name="connsiteY70" fmla="*/ 929640 h 1790700"/>
              <a:gd name="connsiteX71" fmla="*/ 160020 w 899160"/>
              <a:gd name="connsiteY71" fmla="*/ 914400 h 1790700"/>
              <a:gd name="connsiteX72" fmla="*/ 121920 w 899160"/>
              <a:gd name="connsiteY72" fmla="*/ 906780 h 1790700"/>
              <a:gd name="connsiteX73" fmla="*/ 53340 w 899160"/>
              <a:gd name="connsiteY73" fmla="*/ 876300 h 1790700"/>
              <a:gd name="connsiteX74" fmla="*/ 60960 w 899160"/>
              <a:gd name="connsiteY74" fmla="*/ 784860 h 1790700"/>
              <a:gd name="connsiteX75" fmla="*/ 76200 w 899160"/>
              <a:gd name="connsiteY75" fmla="*/ 731520 h 1790700"/>
              <a:gd name="connsiteX76" fmla="*/ 53340 w 899160"/>
              <a:gd name="connsiteY76" fmla="*/ 662940 h 1790700"/>
              <a:gd name="connsiteX77" fmla="*/ 45720 w 899160"/>
              <a:gd name="connsiteY77" fmla="*/ 640080 h 1790700"/>
              <a:gd name="connsiteX78" fmla="*/ 22860 w 899160"/>
              <a:gd name="connsiteY7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53440 w 899160"/>
              <a:gd name="connsiteY40" fmla="*/ 1059180 h 1790700"/>
              <a:gd name="connsiteX41" fmla="*/ 838200 w 899160"/>
              <a:gd name="connsiteY41" fmla="*/ 1150620 h 1790700"/>
              <a:gd name="connsiteX42" fmla="*/ 822960 w 899160"/>
              <a:gd name="connsiteY42" fmla="*/ 1173480 h 1790700"/>
              <a:gd name="connsiteX43" fmla="*/ 807720 w 899160"/>
              <a:gd name="connsiteY43" fmla="*/ 1219200 h 1790700"/>
              <a:gd name="connsiteX44" fmla="*/ 777240 w 899160"/>
              <a:gd name="connsiteY44" fmla="*/ 1264920 h 1790700"/>
              <a:gd name="connsiteX45" fmla="*/ 769620 w 899160"/>
              <a:gd name="connsiteY45" fmla="*/ 1386840 h 1790700"/>
              <a:gd name="connsiteX46" fmla="*/ 754380 w 899160"/>
              <a:gd name="connsiteY46" fmla="*/ 1409700 h 1790700"/>
              <a:gd name="connsiteX47" fmla="*/ 746760 w 899160"/>
              <a:gd name="connsiteY47" fmla="*/ 1432560 h 1790700"/>
              <a:gd name="connsiteX48" fmla="*/ 716280 w 899160"/>
              <a:gd name="connsiteY48" fmla="*/ 1478280 h 1790700"/>
              <a:gd name="connsiteX49" fmla="*/ 685800 w 899160"/>
              <a:gd name="connsiteY49" fmla="*/ 1569720 h 1790700"/>
              <a:gd name="connsiteX50" fmla="*/ 678180 w 899160"/>
              <a:gd name="connsiteY50" fmla="*/ 1592580 h 1790700"/>
              <a:gd name="connsiteX51" fmla="*/ 670560 w 899160"/>
              <a:gd name="connsiteY51" fmla="*/ 1615440 h 1790700"/>
              <a:gd name="connsiteX52" fmla="*/ 655320 w 899160"/>
              <a:gd name="connsiteY52" fmla="*/ 1676400 h 1790700"/>
              <a:gd name="connsiteX53" fmla="*/ 632460 w 899160"/>
              <a:gd name="connsiteY53" fmla="*/ 1729740 h 1790700"/>
              <a:gd name="connsiteX54" fmla="*/ 609600 w 899160"/>
              <a:gd name="connsiteY54" fmla="*/ 1760220 h 1790700"/>
              <a:gd name="connsiteX55" fmla="*/ 563880 w 899160"/>
              <a:gd name="connsiteY55" fmla="*/ 1775460 h 1790700"/>
              <a:gd name="connsiteX56" fmla="*/ 495300 w 899160"/>
              <a:gd name="connsiteY56" fmla="*/ 1790700 h 1790700"/>
              <a:gd name="connsiteX57" fmla="*/ 388620 w 899160"/>
              <a:gd name="connsiteY57" fmla="*/ 1783080 h 1790700"/>
              <a:gd name="connsiteX58" fmla="*/ 342900 w 899160"/>
              <a:gd name="connsiteY58" fmla="*/ 1752600 h 1790700"/>
              <a:gd name="connsiteX59" fmla="*/ 320040 w 899160"/>
              <a:gd name="connsiteY59" fmla="*/ 1737360 h 1790700"/>
              <a:gd name="connsiteX60" fmla="*/ 274320 w 899160"/>
              <a:gd name="connsiteY60" fmla="*/ 1699260 h 1790700"/>
              <a:gd name="connsiteX61" fmla="*/ 251460 w 899160"/>
              <a:gd name="connsiteY61" fmla="*/ 1546860 h 1790700"/>
              <a:gd name="connsiteX62" fmla="*/ 228600 w 899160"/>
              <a:gd name="connsiteY62" fmla="*/ 1524000 h 1790700"/>
              <a:gd name="connsiteX63" fmla="*/ 213360 w 899160"/>
              <a:gd name="connsiteY63" fmla="*/ 1501140 h 1790700"/>
              <a:gd name="connsiteX64" fmla="*/ 198120 w 899160"/>
              <a:gd name="connsiteY64" fmla="*/ 1348740 h 1790700"/>
              <a:gd name="connsiteX65" fmla="*/ 190500 w 899160"/>
              <a:gd name="connsiteY65" fmla="*/ 1325880 h 1790700"/>
              <a:gd name="connsiteX66" fmla="*/ 182880 w 899160"/>
              <a:gd name="connsiteY66" fmla="*/ 1181100 h 1790700"/>
              <a:gd name="connsiteX67" fmla="*/ 175260 w 899160"/>
              <a:gd name="connsiteY67" fmla="*/ 1143000 h 1790700"/>
              <a:gd name="connsiteX68" fmla="*/ 190500 w 899160"/>
              <a:gd name="connsiteY68" fmla="*/ 1043940 h 1790700"/>
              <a:gd name="connsiteX69" fmla="*/ 182880 w 899160"/>
              <a:gd name="connsiteY69" fmla="*/ 929640 h 1790700"/>
              <a:gd name="connsiteX70" fmla="*/ 160020 w 899160"/>
              <a:gd name="connsiteY70" fmla="*/ 914400 h 1790700"/>
              <a:gd name="connsiteX71" fmla="*/ 121920 w 899160"/>
              <a:gd name="connsiteY71" fmla="*/ 906780 h 1790700"/>
              <a:gd name="connsiteX72" fmla="*/ 53340 w 899160"/>
              <a:gd name="connsiteY72" fmla="*/ 876300 h 1790700"/>
              <a:gd name="connsiteX73" fmla="*/ 60960 w 899160"/>
              <a:gd name="connsiteY73" fmla="*/ 784860 h 1790700"/>
              <a:gd name="connsiteX74" fmla="*/ 76200 w 899160"/>
              <a:gd name="connsiteY74" fmla="*/ 731520 h 1790700"/>
              <a:gd name="connsiteX75" fmla="*/ 53340 w 899160"/>
              <a:gd name="connsiteY75" fmla="*/ 662940 h 1790700"/>
              <a:gd name="connsiteX76" fmla="*/ 45720 w 899160"/>
              <a:gd name="connsiteY76" fmla="*/ 640080 h 1790700"/>
              <a:gd name="connsiteX77" fmla="*/ 22860 w 899160"/>
              <a:gd name="connsiteY7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1150620 h 1790700"/>
              <a:gd name="connsiteX41" fmla="*/ 822960 w 899160"/>
              <a:gd name="connsiteY41" fmla="*/ 1173480 h 1790700"/>
              <a:gd name="connsiteX42" fmla="*/ 807720 w 899160"/>
              <a:gd name="connsiteY42" fmla="*/ 1219200 h 1790700"/>
              <a:gd name="connsiteX43" fmla="*/ 777240 w 899160"/>
              <a:gd name="connsiteY43" fmla="*/ 1264920 h 1790700"/>
              <a:gd name="connsiteX44" fmla="*/ 769620 w 899160"/>
              <a:gd name="connsiteY44" fmla="*/ 1386840 h 1790700"/>
              <a:gd name="connsiteX45" fmla="*/ 754380 w 899160"/>
              <a:gd name="connsiteY45" fmla="*/ 1409700 h 1790700"/>
              <a:gd name="connsiteX46" fmla="*/ 746760 w 899160"/>
              <a:gd name="connsiteY46" fmla="*/ 1432560 h 1790700"/>
              <a:gd name="connsiteX47" fmla="*/ 716280 w 899160"/>
              <a:gd name="connsiteY47" fmla="*/ 1478280 h 1790700"/>
              <a:gd name="connsiteX48" fmla="*/ 685800 w 899160"/>
              <a:gd name="connsiteY48" fmla="*/ 1569720 h 1790700"/>
              <a:gd name="connsiteX49" fmla="*/ 678180 w 899160"/>
              <a:gd name="connsiteY49" fmla="*/ 1592580 h 1790700"/>
              <a:gd name="connsiteX50" fmla="*/ 670560 w 899160"/>
              <a:gd name="connsiteY50" fmla="*/ 1615440 h 1790700"/>
              <a:gd name="connsiteX51" fmla="*/ 655320 w 899160"/>
              <a:gd name="connsiteY51" fmla="*/ 1676400 h 1790700"/>
              <a:gd name="connsiteX52" fmla="*/ 632460 w 899160"/>
              <a:gd name="connsiteY52" fmla="*/ 1729740 h 1790700"/>
              <a:gd name="connsiteX53" fmla="*/ 609600 w 899160"/>
              <a:gd name="connsiteY53" fmla="*/ 1760220 h 1790700"/>
              <a:gd name="connsiteX54" fmla="*/ 563880 w 899160"/>
              <a:gd name="connsiteY54" fmla="*/ 1775460 h 1790700"/>
              <a:gd name="connsiteX55" fmla="*/ 495300 w 899160"/>
              <a:gd name="connsiteY55" fmla="*/ 1790700 h 1790700"/>
              <a:gd name="connsiteX56" fmla="*/ 388620 w 899160"/>
              <a:gd name="connsiteY56" fmla="*/ 1783080 h 1790700"/>
              <a:gd name="connsiteX57" fmla="*/ 342900 w 899160"/>
              <a:gd name="connsiteY57" fmla="*/ 1752600 h 1790700"/>
              <a:gd name="connsiteX58" fmla="*/ 320040 w 899160"/>
              <a:gd name="connsiteY58" fmla="*/ 1737360 h 1790700"/>
              <a:gd name="connsiteX59" fmla="*/ 274320 w 899160"/>
              <a:gd name="connsiteY59" fmla="*/ 1699260 h 1790700"/>
              <a:gd name="connsiteX60" fmla="*/ 251460 w 899160"/>
              <a:gd name="connsiteY60" fmla="*/ 1546860 h 1790700"/>
              <a:gd name="connsiteX61" fmla="*/ 228600 w 899160"/>
              <a:gd name="connsiteY61" fmla="*/ 1524000 h 1790700"/>
              <a:gd name="connsiteX62" fmla="*/ 213360 w 899160"/>
              <a:gd name="connsiteY62" fmla="*/ 1501140 h 1790700"/>
              <a:gd name="connsiteX63" fmla="*/ 198120 w 899160"/>
              <a:gd name="connsiteY63" fmla="*/ 1348740 h 1790700"/>
              <a:gd name="connsiteX64" fmla="*/ 190500 w 899160"/>
              <a:gd name="connsiteY64" fmla="*/ 1325880 h 1790700"/>
              <a:gd name="connsiteX65" fmla="*/ 182880 w 899160"/>
              <a:gd name="connsiteY65" fmla="*/ 1181100 h 1790700"/>
              <a:gd name="connsiteX66" fmla="*/ 175260 w 899160"/>
              <a:gd name="connsiteY66" fmla="*/ 1143000 h 1790700"/>
              <a:gd name="connsiteX67" fmla="*/ 190500 w 899160"/>
              <a:gd name="connsiteY67" fmla="*/ 1043940 h 1790700"/>
              <a:gd name="connsiteX68" fmla="*/ 182880 w 899160"/>
              <a:gd name="connsiteY68" fmla="*/ 929640 h 1790700"/>
              <a:gd name="connsiteX69" fmla="*/ 160020 w 899160"/>
              <a:gd name="connsiteY69" fmla="*/ 914400 h 1790700"/>
              <a:gd name="connsiteX70" fmla="*/ 121920 w 899160"/>
              <a:gd name="connsiteY70" fmla="*/ 906780 h 1790700"/>
              <a:gd name="connsiteX71" fmla="*/ 53340 w 899160"/>
              <a:gd name="connsiteY71" fmla="*/ 876300 h 1790700"/>
              <a:gd name="connsiteX72" fmla="*/ 60960 w 899160"/>
              <a:gd name="connsiteY72" fmla="*/ 784860 h 1790700"/>
              <a:gd name="connsiteX73" fmla="*/ 76200 w 899160"/>
              <a:gd name="connsiteY73" fmla="*/ 731520 h 1790700"/>
              <a:gd name="connsiteX74" fmla="*/ 53340 w 899160"/>
              <a:gd name="connsiteY74" fmla="*/ 662940 h 1790700"/>
              <a:gd name="connsiteX75" fmla="*/ 45720 w 899160"/>
              <a:gd name="connsiteY75" fmla="*/ 640080 h 1790700"/>
              <a:gd name="connsiteX76" fmla="*/ 22860 w 899160"/>
              <a:gd name="connsiteY7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8200 w 899160"/>
              <a:gd name="connsiteY39" fmla="*/ 1150620 h 1790700"/>
              <a:gd name="connsiteX40" fmla="*/ 822960 w 899160"/>
              <a:gd name="connsiteY40" fmla="*/ 1173480 h 1790700"/>
              <a:gd name="connsiteX41" fmla="*/ 807720 w 899160"/>
              <a:gd name="connsiteY41" fmla="*/ 1219200 h 1790700"/>
              <a:gd name="connsiteX42" fmla="*/ 777240 w 899160"/>
              <a:gd name="connsiteY42" fmla="*/ 1264920 h 1790700"/>
              <a:gd name="connsiteX43" fmla="*/ 769620 w 899160"/>
              <a:gd name="connsiteY43" fmla="*/ 1386840 h 1790700"/>
              <a:gd name="connsiteX44" fmla="*/ 754380 w 899160"/>
              <a:gd name="connsiteY44" fmla="*/ 1409700 h 1790700"/>
              <a:gd name="connsiteX45" fmla="*/ 746760 w 899160"/>
              <a:gd name="connsiteY45" fmla="*/ 1432560 h 1790700"/>
              <a:gd name="connsiteX46" fmla="*/ 716280 w 899160"/>
              <a:gd name="connsiteY46" fmla="*/ 1478280 h 1790700"/>
              <a:gd name="connsiteX47" fmla="*/ 685800 w 899160"/>
              <a:gd name="connsiteY47" fmla="*/ 1569720 h 1790700"/>
              <a:gd name="connsiteX48" fmla="*/ 678180 w 899160"/>
              <a:gd name="connsiteY48" fmla="*/ 1592580 h 1790700"/>
              <a:gd name="connsiteX49" fmla="*/ 670560 w 899160"/>
              <a:gd name="connsiteY49" fmla="*/ 1615440 h 1790700"/>
              <a:gd name="connsiteX50" fmla="*/ 655320 w 899160"/>
              <a:gd name="connsiteY50" fmla="*/ 1676400 h 1790700"/>
              <a:gd name="connsiteX51" fmla="*/ 632460 w 899160"/>
              <a:gd name="connsiteY51" fmla="*/ 1729740 h 1790700"/>
              <a:gd name="connsiteX52" fmla="*/ 609600 w 899160"/>
              <a:gd name="connsiteY52" fmla="*/ 1760220 h 1790700"/>
              <a:gd name="connsiteX53" fmla="*/ 563880 w 899160"/>
              <a:gd name="connsiteY53" fmla="*/ 1775460 h 1790700"/>
              <a:gd name="connsiteX54" fmla="*/ 495300 w 899160"/>
              <a:gd name="connsiteY54" fmla="*/ 1790700 h 1790700"/>
              <a:gd name="connsiteX55" fmla="*/ 388620 w 899160"/>
              <a:gd name="connsiteY55" fmla="*/ 1783080 h 1790700"/>
              <a:gd name="connsiteX56" fmla="*/ 342900 w 899160"/>
              <a:gd name="connsiteY56" fmla="*/ 1752600 h 1790700"/>
              <a:gd name="connsiteX57" fmla="*/ 320040 w 899160"/>
              <a:gd name="connsiteY57" fmla="*/ 1737360 h 1790700"/>
              <a:gd name="connsiteX58" fmla="*/ 274320 w 899160"/>
              <a:gd name="connsiteY58" fmla="*/ 1699260 h 1790700"/>
              <a:gd name="connsiteX59" fmla="*/ 251460 w 899160"/>
              <a:gd name="connsiteY59" fmla="*/ 1546860 h 1790700"/>
              <a:gd name="connsiteX60" fmla="*/ 228600 w 899160"/>
              <a:gd name="connsiteY60" fmla="*/ 1524000 h 1790700"/>
              <a:gd name="connsiteX61" fmla="*/ 213360 w 899160"/>
              <a:gd name="connsiteY61" fmla="*/ 1501140 h 1790700"/>
              <a:gd name="connsiteX62" fmla="*/ 198120 w 899160"/>
              <a:gd name="connsiteY62" fmla="*/ 1348740 h 1790700"/>
              <a:gd name="connsiteX63" fmla="*/ 190500 w 899160"/>
              <a:gd name="connsiteY63" fmla="*/ 1325880 h 1790700"/>
              <a:gd name="connsiteX64" fmla="*/ 182880 w 899160"/>
              <a:gd name="connsiteY64" fmla="*/ 1181100 h 1790700"/>
              <a:gd name="connsiteX65" fmla="*/ 175260 w 899160"/>
              <a:gd name="connsiteY65" fmla="*/ 1143000 h 1790700"/>
              <a:gd name="connsiteX66" fmla="*/ 190500 w 899160"/>
              <a:gd name="connsiteY66" fmla="*/ 1043940 h 1790700"/>
              <a:gd name="connsiteX67" fmla="*/ 182880 w 899160"/>
              <a:gd name="connsiteY67" fmla="*/ 929640 h 1790700"/>
              <a:gd name="connsiteX68" fmla="*/ 160020 w 899160"/>
              <a:gd name="connsiteY68" fmla="*/ 914400 h 1790700"/>
              <a:gd name="connsiteX69" fmla="*/ 121920 w 899160"/>
              <a:gd name="connsiteY69" fmla="*/ 906780 h 1790700"/>
              <a:gd name="connsiteX70" fmla="*/ 53340 w 899160"/>
              <a:gd name="connsiteY70" fmla="*/ 876300 h 1790700"/>
              <a:gd name="connsiteX71" fmla="*/ 60960 w 899160"/>
              <a:gd name="connsiteY71" fmla="*/ 784860 h 1790700"/>
              <a:gd name="connsiteX72" fmla="*/ 76200 w 899160"/>
              <a:gd name="connsiteY72" fmla="*/ 731520 h 1790700"/>
              <a:gd name="connsiteX73" fmla="*/ 53340 w 899160"/>
              <a:gd name="connsiteY73" fmla="*/ 662940 h 1790700"/>
              <a:gd name="connsiteX74" fmla="*/ 45720 w 899160"/>
              <a:gd name="connsiteY74" fmla="*/ 640080 h 1790700"/>
              <a:gd name="connsiteX75" fmla="*/ 22860 w 899160"/>
              <a:gd name="connsiteY7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807720 w 899160"/>
              <a:gd name="connsiteY40" fmla="*/ 1219200 h 1790700"/>
              <a:gd name="connsiteX41" fmla="*/ 777240 w 899160"/>
              <a:gd name="connsiteY41" fmla="*/ 1264920 h 1790700"/>
              <a:gd name="connsiteX42" fmla="*/ 769620 w 899160"/>
              <a:gd name="connsiteY42" fmla="*/ 1386840 h 1790700"/>
              <a:gd name="connsiteX43" fmla="*/ 754380 w 899160"/>
              <a:gd name="connsiteY43" fmla="*/ 1409700 h 1790700"/>
              <a:gd name="connsiteX44" fmla="*/ 746760 w 899160"/>
              <a:gd name="connsiteY44" fmla="*/ 1432560 h 1790700"/>
              <a:gd name="connsiteX45" fmla="*/ 716280 w 899160"/>
              <a:gd name="connsiteY45" fmla="*/ 1478280 h 1790700"/>
              <a:gd name="connsiteX46" fmla="*/ 685800 w 899160"/>
              <a:gd name="connsiteY46" fmla="*/ 1569720 h 1790700"/>
              <a:gd name="connsiteX47" fmla="*/ 678180 w 899160"/>
              <a:gd name="connsiteY47" fmla="*/ 1592580 h 1790700"/>
              <a:gd name="connsiteX48" fmla="*/ 670560 w 899160"/>
              <a:gd name="connsiteY48" fmla="*/ 1615440 h 1790700"/>
              <a:gd name="connsiteX49" fmla="*/ 655320 w 899160"/>
              <a:gd name="connsiteY49" fmla="*/ 1676400 h 1790700"/>
              <a:gd name="connsiteX50" fmla="*/ 632460 w 899160"/>
              <a:gd name="connsiteY50" fmla="*/ 1729740 h 1790700"/>
              <a:gd name="connsiteX51" fmla="*/ 609600 w 899160"/>
              <a:gd name="connsiteY51" fmla="*/ 1760220 h 1790700"/>
              <a:gd name="connsiteX52" fmla="*/ 563880 w 899160"/>
              <a:gd name="connsiteY52" fmla="*/ 1775460 h 1790700"/>
              <a:gd name="connsiteX53" fmla="*/ 495300 w 899160"/>
              <a:gd name="connsiteY53" fmla="*/ 1790700 h 1790700"/>
              <a:gd name="connsiteX54" fmla="*/ 388620 w 899160"/>
              <a:gd name="connsiteY54" fmla="*/ 1783080 h 1790700"/>
              <a:gd name="connsiteX55" fmla="*/ 342900 w 899160"/>
              <a:gd name="connsiteY55" fmla="*/ 1752600 h 1790700"/>
              <a:gd name="connsiteX56" fmla="*/ 320040 w 899160"/>
              <a:gd name="connsiteY56" fmla="*/ 1737360 h 1790700"/>
              <a:gd name="connsiteX57" fmla="*/ 274320 w 899160"/>
              <a:gd name="connsiteY57" fmla="*/ 1699260 h 1790700"/>
              <a:gd name="connsiteX58" fmla="*/ 251460 w 899160"/>
              <a:gd name="connsiteY58" fmla="*/ 1546860 h 1790700"/>
              <a:gd name="connsiteX59" fmla="*/ 228600 w 899160"/>
              <a:gd name="connsiteY59" fmla="*/ 1524000 h 1790700"/>
              <a:gd name="connsiteX60" fmla="*/ 213360 w 899160"/>
              <a:gd name="connsiteY60" fmla="*/ 1501140 h 1790700"/>
              <a:gd name="connsiteX61" fmla="*/ 198120 w 899160"/>
              <a:gd name="connsiteY61" fmla="*/ 1348740 h 1790700"/>
              <a:gd name="connsiteX62" fmla="*/ 190500 w 899160"/>
              <a:gd name="connsiteY62" fmla="*/ 1325880 h 1790700"/>
              <a:gd name="connsiteX63" fmla="*/ 182880 w 899160"/>
              <a:gd name="connsiteY63" fmla="*/ 1181100 h 1790700"/>
              <a:gd name="connsiteX64" fmla="*/ 175260 w 899160"/>
              <a:gd name="connsiteY64" fmla="*/ 1143000 h 1790700"/>
              <a:gd name="connsiteX65" fmla="*/ 190500 w 899160"/>
              <a:gd name="connsiteY65" fmla="*/ 1043940 h 1790700"/>
              <a:gd name="connsiteX66" fmla="*/ 182880 w 899160"/>
              <a:gd name="connsiteY66" fmla="*/ 929640 h 1790700"/>
              <a:gd name="connsiteX67" fmla="*/ 160020 w 899160"/>
              <a:gd name="connsiteY67" fmla="*/ 914400 h 1790700"/>
              <a:gd name="connsiteX68" fmla="*/ 121920 w 899160"/>
              <a:gd name="connsiteY68" fmla="*/ 906780 h 1790700"/>
              <a:gd name="connsiteX69" fmla="*/ 53340 w 899160"/>
              <a:gd name="connsiteY69" fmla="*/ 876300 h 1790700"/>
              <a:gd name="connsiteX70" fmla="*/ 60960 w 899160"/>
              <a:gd name="connsiteY70" fmla="*/ 784860 h 1790700"/>
              <a:gd name="connsiteX71" fmla="*/ 76200 w 899160"/>
              <a:gd name="connsiteY71" fmla="*/ 731520 h 1790700"/>
              <a:gd name="connsiteX72" fmla="*/ 53340 w 899160"/>
              <a:gd name="connsiteY72" fmla="*/ 662940 h 1790700"/>
              <a:gd name="connsiteX73" fmla="*/ 45720 w 899160"/>
              <a:gd name="connsiteY73" fmla="*/ 640080 h 1790700"/>
              <a:gd name="connsiteX74" fmla="*/ 22860 w 899160"/>
              <a:gd name="connsiteY7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777240 w 899160"/>
              <a:gd name="connsiteY40" fmla="*/ 1264920 h 1790700"/>
              <a:gd name="connsiteX41" fmla="*/ 769620 w 899160"/>
              <a:gd name="connsiteY41" fmla="*/ 1386840 h 1790700"/>
              <a:gd name="connsiteX42" fmla="*/ 754380 w 899160"/>
              <a:gd name="connsiteY42" fmla="*/ 1409700 h 1790700"/>
              <a:gd name="connsiteX43" fmla="*/ 746760 w 899160"/>
              <a:gd name="connsiteY43" fmla="*/ 1432560 h 1790700"/>
              <a:gd name="connsiteX44" fmla="*/ 716280 w 899160"/>
              <a:gd name="connsiteY44" fmla="*/ 1478280 h 1790700"/>
              <a:gd name="connsiteX45" fmla="*/ 685800 w 899160"/>
              <a:gd name="connsiteY45" fmla="*/ 1569720 h 1790700"/>
              <a:gd name="connsiteX46" fmla="*/ 678180 w 899160"/>
              <a:gd name="connsiteY46" fmla="*/ 1592580 h 1790700"/>
              <a:gd name="connsiteX47" fmla="*/ 670560 w 899160"/>
              <a:gd name="connsiteY47" fmla="*/ 1615440 h 1790700"/>
              <a:gd name="connsiteX48" fmla="*/ 655320 w 899160"/>
              <a:gd name="connsiteY48" fmla="*/ 1676400 h 1790700"/>
              <a:gd name="connsiteX49" fmla="*/ 632460 w 899160"/>
              <a:gd name="connsiteY49" fmla="*/ 1729740 h 1790700"/>
              <a:gd name="connsiteX50" fmla="*/ 609600 w 899160"/>
              <a:gd name="connsiteY50" fmla="*/ 1760220 h 1790700"/>
              <a:gd name="connsiteX51" fmla="*/ 563880 w 899160"/>
              <a:gd name="connsiteY51" fmla="*/ 1775460 h 1790700"/>
              <a:gd name="connsiteX52" fmla="*/ 495300 w 899160"/>
              <a:gd name="connsiteY52" fmla="*/ 1790700 h 1790700"/>
              <a:gd name="connsiteX53" fmla="*/ 388620 w 899160"/>
              <a:gd name="connsiteY53" fmla="*/ 1783080 h 1790700"/>
              <a:gd name="connsiteX54" fmla="*/ 342900 w 899160"/>
              <a:gd name="connsiteY54" fmla="*/ 1752600 h 1790700"/>
              <a:gd name="connsiteX55" fmla="*/ 320040 w 899160"/>
              <a:gd name="connsiteY55" fmla="*/ 1737360 h 1790700"/>
              <a:gd name="connsiteX56" fmla="*/ 274320 w 899160"/>
              <a:gd name="connsiteY56" fmla="*/ 1699260 h 1790700"/>
              <a:gd name="connsiteX57" fmla="*/ 251460 w 899160"/>
              <a:gd name="connsiteY57" fmla="*/ 1546860 h 1790700"/>
              <a:gd name="connsiteX58" fmla="*/ 228600 w 899160"/>
              <a:gd name="connsiteY58" fmla="*/ 1524000 h 1790700"/>
              <a:gd name="connsiteX59" fmla="*/ 213360 w 899160"/>
              <a:gd name="connsiteY59" fmla="*/ 1501140 h 1790700"/>
              <a:gd name="connsiteX60" fmla="*/ 198120 w 899160"/>
              <a:gd name="connsiteY60" fmla="*/ 1348740 h 1790700"/>
              <a:gd name="connsiteX61" fmla="*/ 190500 w 899160"/>
              <a:gd name="connsiteY61" fmla="*/ 1325880 h 1790700"/>
              <a:gd name="connsiteX62" fmla="*/ 182880 w 899160"/>
              <a:gd name="connsiteY62" fmla="*/ 1181100 h 1790700"/>
              <a:gd name="connsiteX63" fmla="*/ 175260 w 899160"/>
              <a:gd name="connsiteY63" fmla="*/ 1143000 h 1790700"/>
              <a:gd name="connsiteX64" fmla="*/ 190500 w 899160"/>
              <a:gd name="connsiteY64" fmla="*/ 1043940 h 1790700"/>
              <a:gd name="connsiteX65" fmla="*/ 182880 w 899160"/>
              <a:gd name="connsiteY65" fmla="*/ 929640 h 1790700"/>
              <a:gd name="connsiteX66" fmla="*/ 160020 w 899160"/>
              <a:gd name="connsiteY66" fmla="*/ 914400 h 1790700"/>
              <a:gd name="connsiteX67" fmla="*/ 121920 w 899160"/>
              <a:gd name="connsiteY67" fmla="*/ 906780 h 1790700"/>
              <a:gd name="connsiteX68" fmla="*/ 53340 w 899160"/>
              <a:gd name="connsiteY68" fmla="*/ 876300 h 1790700"/>
              <a:gd name="connsiteX69" fmla="*/ 60960 w 899160"/>
              <a:gd name="connsiteY69" fmla="*/ 784860 h 1790700"/>
              <a:gd name="connsiteX70" fmla="*/ 76200 w 899160"/>
              <a:gd name="connsiteY70" fmla="*/ 731520 h 1790700"/>
              <a:gd name="connsiteX71" fmla="*/ 53340 w 899160"/>
              <a:gd name="connsiteY71" fmla="*/ 662940 h 1790700"/>
              <a:gd name="connsiteX72" fmla="*/ 45720 w 899160"/>
              <a:gd name="connsiteY72" fmla="*/ 640080 h 1790700"/>
              <a:gd name="connsiteX73" fmla="*/ 22860 w 899160"/>
              <a:gd name="connsiteY7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77240 w 899160"/>
              <a:gd name="connsiteY39" fmla="*/ 1264920 h 1790700"/>
              <a:gd name="connsiteX40" fmla="*/ 769620 w 899160"/>
              <a:gd name="connsiteY40" fmla="*/ 1386840 h 1790700"/>
              <a:gd name="connsiteX41" fmla="*/ 754380 w 899160"/>
              <a:gd name="connsiteY41" fmla="*/ 1409700 h 1790700"/>
              <a:gd name="connsiteX42" fmla="*/ 746760 w 899160"/>
              <a:gd name="connsiteY42" fmla="*/ 1432560 h 1790700"/>
              <a:gd name="connsiteX43" fmla="*/ 716280 w 899160"/>
              <a:gd name="connsiteY43" fmla="*/ 1478280 h 1790700"/>
              <a:gd name="connsiteX44" fmla="*/ 685800 w 899160"/>
              <a:gd name="connsiteY44" fmla="*/ 1569720 h 1790700"/>
              <a:gd name="connsiteX45" fmla="*/ 678180 w 899160"/>
              <a:gd name="connsiteY45" fmla="*/ 1592580 h 1790700"/>
              <a:gd name="connsiteX46" fmla="*/ 670560 w 899160"/>
              <a:gd name="connsiteY46" fmla="*/ 1615440 h 1790700"/>
              <a:gd name="connsiteX47" fmla="*/ 655320 w 899160"/>
              <a:gd name="connsiteY47" fmla="*/ 1676400 h 1790700"/>
              <a:gd name="connsiteX48" fmla="*/ 632460 w 899160"/>
              <a:gd name="connsiteY48" fmla="*/ 1729740 h 1790700"/>
              <a:gd name="connsiteX49" fmla="*/ 609600 w 899160"/>
              <a:gd name="connsiteY49" fmla="*/ 1760220 h 1790700"/>
              <a:gd name="connsiteX50" fmla="*/ 563880 w 899160"/>
              <a:gd name="connsiteY50" fmla="*/ 1775460 h 1790700"/>
              <a:gd name="connsiteX51" fmla="*/ 495300 w 899160"/>
              <a:gd name="connsiteY51" fmla="*/ 1790700 h 1790700"/>
              <a:gd name="connsiteX52" fmla="*/ 388620 w 899160"/>
              <a:gd name="connsiteY52" fmla="*/ 1783080 h 1790700"/>
              <a:gd name="connsiteX53" fmla="*/ 342900 w 899160"/>
              <a:gd name="connsiteY53" fmla="*/ 1752600 h 1790700"/>
              <a:gd name="connsiteX54" fmla="*/ 320040 w 899160"/>
              <a:gd name="connsiteY54" fmla="*/ 1737360 h 1790700"/>
              <a:gd name="connsiteX55" fmla="*/ 274320 w 899160"/>
              <a:gd name="connsiteY55" fmla="*/ 1699260 h 1790700"/>
              <a:gd name="connsiteX56" fmla="*/ 251460 w 899160"/>
              <a:gd name="connsiteY56" fmla="*/ 1546860 h 1790700"/>
              <a:gd name="connsiteX57" fmla="*/ 228600 w 899160"/>
              <a:gd name="connsiteY57" fmla="*/ 1524000 h 1790700"/>
              <a:gd name="connsiteX58" fmla="*/ 213360 w 899160"/>
              <a:gd name="connsiteY58" fmla="*/ 1501140 h 1790700"/>
              <a:gd name="connsiteX59" fmla="*/ 198120 w 899160"/>
              <a:gd name="connsiteY59" fmla="*/ 1348740 h 1790700"/>
              <a:gd name="connsiteX60" fmla="*/ 190500 w 899160"/>
              <a:gd name="connsiteY60" fmla="*/ 1325880 h 1790700"/>
              <a:gd name="connsiteX61" fmla="*/ 182880 w 899160"/>
              <a:gd name="connsiteY61" fmla="*/ 1181100 h 1790700"/>
              <a:gd name="connsiteX62" fmla="*/ 175260 w 899160"/>
              <a:gd name="connsiteY62" fmla="*/ 1143000 h 1790700"/>
              <a:gd name="connsiteX63" fmla="*/ 190500 w 899160"/>
              <a:gd name="connsiteY63" fmla="*/ 1043940 h 1790700"/>
              <a:gd name="connsiteX64" fmla="*/ 182880 w 899160"/>
              <a:gd name="connsiteY64" fmla="*/ 929640 h 1790700"/>
              <a:gd name="connsiteX65" fmla="*/ 160020 w 899160"/>
              <a:gd name="connsiteY65" fmla="*/ 914400 h 1790700"/>
              <a:gd name="connsiteX66" fmla="*/ 121920 w 899160"/>
              <a:gd name="connsiteY66" fmla="*/ 906780 h 1790700"/>
              <a:gd name="connsiteX67" fmla="*/ 53340 w 899160"/>
              <a:gd name="connsiteY67" fmla="*/ 876300 h 1790700"/>
              <a:gd name="connsiteX68" fmla="*/ 60960 w 899160"/>
              <a:gd name="connsiteY68" fmla="*/ 784860 h 1790700"/>
              <a:gd name="connsiteX69" fmla="*/ 76200 w 899160"/>
              <a:gd name="connsiteY69" fmla="*/ 731520 h 1790700"/>
              <a:gd name="connsiteX70" fmla="*/ 53340 w 899160"/>
              <a:gd name="connsiteY70" fmla="*/ 662940 h 1790700"/>
              <a:gd name="connsiteX71" fmla="*/ 45720 w 899160"/>
              <a:gd name="connsiteY71" fmla="*/ 640080 h 1790700"/>
              <a:gd name="connsiteX72" fmla="*/ 22860 w 899160"/>
              <a:gd name="connsiteY7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716280 w 899160"/>
              <a:gd name="connsiteY42" fmla="*/ 1478280 h 1790700"/>
              <a:gd name="connsiteX43" fmla="*/ 685800 w 899160"/>
              <a:gd name="connsiteY43" fmla="*/ 1569720 h 1790700"/>
              <a:gd name="connsiteX44" fmla="*/ 678180 w 899160"/>
              <a:gd name="connsiteY44" fmla="*/ 1592580 h 1790700"/>
              <a:gd name="connsiteX45" fmla="*/ 670560 w 899160"/>
              <a:gd name="connsiteY45" fmla="*/ 1615440 h 1790700"/>
              <a:gd name="connsiteX46" fmla="*/ 655320 w 899160"/>
              <a:gd name="connsiteY46" fmla="*/ 1676400 h 1790700"/>
              <a:gd name="connsiteX47" fmla="*/ 632460 w 899160"/>
              <a:gd name="connsiteY47" fmla="*/ 1729740 h 1790700"/>
              <a:gd name="connsiteX48" fmla="*/ 609600 w 899160"/>
              <a:gd name="connsiteY48" fmla="*/ 1760220 h 1790700"/>
              <a:gd name="connsiteX49" fmla="*/ 563880 w 899160"/>
              <a:gd name="connsiteY49" fmla="*/ 1775460 h 1790700"/>
              <a:gd name="connsiteX50" fmla="*/ 495300 w 899160"/>
              <a:gd name="connsiteY50" fmla="*/ 1790700 h 1790700"/>
              <a:gd name="connsiteX51" fmla="*/ 388620 w 899160"/>
              <a:gd name="connsiteY51" fmla="*/ 1783080 h 1790700"/>
              <a:gd name="connsiteX52" fmla="*/ 342900 w 899160"/>
              <a:gd name="connsiteY52" fmla="*/ 1752600 h 1790700"/>
              <a:gd name="connsiteX53" fmla="*/ 320040 w 899160"/>
              <a:gd name="connsiteY53" fmla="*/ 1737360 h 1790700"/>
              <a:gd name="connsiteX54" fmla="*/ 274320 w 899160"/>
              <a:gd name="connsiteY54" fmla="*/ 1699260 h 1790700"/>
              <a:gd name="connsiteX55" fmla="*/ 251460 w 899160"/>
              <a:gd name="connsiteY55" fmla="*/ 1546860 h 1790700"/>
              <a:gd name="connsiteX56" fmla="*/ 228600 w 899160"/>
              <a:gd name="connsiteY56" fmla="*/ 1524000 h 1790700"/>
              <a:gd name="connsiteX57" fmla="*/ 213360 w 899160"/>
              <a:gd name="connsiteY57" fmla="*/ 1501140 h 1790700"/>
              <a:gd name="connsiteX58" fmla="*/ 198120 w 899160"/>
              <a:gd name="connsiteY58" fmla="*/ 1348740 h 1790700"/>
              <a:gd name="connsiteX59" fmla="*/ 190500 w 899160"/>
              <a:gd name="connsiteY59" fmla="*/ 1325880 h 1790700"/>
              <a:gd name="connsiteX60" fmla="*/ 182880 w 899160"/>
              <a:gd name="connsiteY60" fmla="*/ 1181100 h 1790700"/>
              <a:gd name="connsiteX61" fmla="*/ 175260 w 899160"/>
              <a:gd name="connsiteY61" fmla="*/ 1143000 h 1790700"/>
              <a:gd name="connsiteX62" fmla="*/ 190500 w 899160"/>
              <a:gd name="connsiteY62" fmla="*/ 1043940 h 1790700"/>
              <a:gd name="connsiteX63" fmla="*/ 182880 w 899160"/>
              <a:gd name="connsiteY63" fmla="*/ 929640 h 1790700"/>
              <a:gd name="connsiteX64" fmla="*/ 160020 w 899160"/>
              <a:gd name="connsiteY64" fmla="*/ 914400 h 1790700"/>
              <a:gd name="connsiteX65" fmla="*/ 121920 w 899160"/>
              <a:gd name="connsiteY65" fmla="*/ 906780 h 1790700"/>
              <a:gd name="connsiteX66" fmla="*/ 53340 w 899160"/>
              <a:gd name="connsiteY66" fmla="*/ 876300 h 1790700"/>
              <a:gd name="connsiteX67" fmla="*/ 60960 w 899160"/>
              <a:gd name="connsiteY67" fmla="*/ 784860 h 1790700"/>
              <a:gd name="connsiteX68" fmla="*/ 76200 w 899160"/>
              <a:gd name="connsiteY68" fmla="*/ 731520 h 1790700"/>
              <a:gd name="connsiteX69" fmla="*/ 53340 w 899160"/>
              <a:gd name="connsiteY69" fmla="*/ 662940 h 1790700"/>
              <a:gd name="connsiteX70" fmla="*/ 45720 w 899160"/>
              <a:gd name="connsiteY70" fmla="*/ 640080 h 1790700"/>
              <a:gd name="connsiteX71" fmla="*/ 22860 w 899160"/>
              <a:gd name="connsiteY7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70560 w 899160"/>
              <a:gd name="connsiteY44" fmla="*/ 1615440 h 1790700"/>
              <a:gd name="connsiteX45" fmla="*/ 655320 w 899160"/>
              <a:gd name="connsiteY45" fmla="*/ 1676400 h 1790700"/>
              <a:gd name="connsiteX46" fmla="*/ 632460 w 899160"/>
              <a:gd name="connsiteY46" fmla="*/ 1729740 h 1790700"/>
              <a:gd name="connsiteX47" fmla="*/ 609600 w 899160"/>
              <a:gd name="connsiteY47" fmla="*/ 1760220 h 1790700"/>
              <a:gd name="connsiteX48" fmla="*/ 563880 w 899160"/>
              <a:gd name="connsiteY48" fmla="*/ 1775460 h 1790700"/>
              <a:gd name="connsiteX49" fmla="*/ 495300 w 899160"/>
              <a:gd name="connsiteY49" fmla="*/ 1790700 h 1790700"/>
              <a:gd name="connsiteX50" fmla="*/ 388620 w 899160"/>
              <a:gd name="connsiteY50" fmla="*/ 1783080 h 1790700"/>
              <a:gd name="connsiteX51" fmla="*/ 342900 w 899160"/>
              <a:gd name="connsiteY51" fmla="*/ 1752600 h 1790700"/>
              <a:gd name="connsiteX52" fmla="*/ 320040 w 899160"/>
              <a:gd name="connsiteY52" fmla="*/ 1737360 h 1790700"/>
              <a:gd name="connsiteX53" fmla="*/ 274320 w 899160"/>
              <a:gd name="connsiteY53" fmla="*/ 1699260 h 1790700"/>
              <a:gd name="connsiteX54" fmla="*/ 251460 w 899160"/>
              <a:gd name="connsiteY54" fmla="*/ 1546860 h 1790700"/>
              <a:gd name="connsiteX55" fmla="*/ 228600 w 899160"/>
              <a:gd name="connsiteY55" fmla="*/ 1524000 h 1790700"/>
              <a:gd name="connsiteX56" fmla="*/ 213360 w 899160"/>
              <a:gd name="connsiteY56" fmla="*/ 1501140 h 1790700"/>
              <a:gd name="connsiteX57" fmla="*/ 198120 w 899160"/>
              <a:gd name="connsiteY57" fmla="*/ 1348740 h 1790700"/>
              <a:gd name="connsiteX58" fmla="*/ 190500 w 899160"/>
              <a:gd name="connsiteY58" fmla="*/ 1325880 h 1790700"/>
              <a:gd name="connsiteX59" fmla="*/ 182880 w 899160"/>
              <a:gd name="connsiteY59" fmla="*/ 1181100 h 1790700"/>
              <a:gd name="connsiteX60" fmla="*/ 175260 w 899160"/>
              <a:gd name="connsiteY60" fmla="*/ 1143000 h 1790700"/>
              <a:gd name="connsiteX61" fmla="*/ 190500 w 899160"/>
              <a:gd name="connsiteY61" fmla="*/ 1043940 h 1790700"/>
              <a:gd name="connsiteX62" fmla="*/ 182880 w 899160"/>
              <a:gd name="connsiteY62" fmla="*/ 929640 h 1790700"/>
              <a:gd name="connsiteX63" fmla="*/ 160020 w 899160"/>
              <a:gd name="connsiteY63" fmla="*/ 914400 h 1790700"/>
              <a:gd name="connsiteX64" fmla="*/ 121920 w 899160"/>
              <a:gd name="connsiteY64" fmla="*/ 906780 h 1790700"/>
              <a:gd name="connsiteX65" fmla="*/ 53340 w 899160"/>
              <a:gd name="connsiteY65" fmla="*/ 876300 h 1790700"/>
              <a:gd name="connsiteX66" fmla="*/ 60960 w 899160"/>
              <a:gd name="connsiteY66" fmla="*/ 784860 h 1790700"/>
              <a:gd name="connsiteX67" fmla="*/ 76200 w 899160"/>
              <a:gd name="connsiteY67" fmla="*/ 731520 h 1790700"/>
              <a:gd name="connsiteX68" fmla="*/ 53340 w 899160"/>
              <a:gd name="connsiteY68" fmla="*/ 662940 h 1790700"/>
              <a:gd name="connsiteX69" fmla="*/ 45720 w 899160"/>
              <a:gd name="connsiteY69" fmla="*/ 640080 h 1790700"/>
              <a:gd name="connsiteX70" fmla="*/ 22860 w 899160"/>
              <a:gd name="connsiteY7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55320 w 899160"/>
              <a:gd name="connsiteY44" fmla="*/ 1676400 h 1790700"/>
              <a:gd name="connsiteX45" fmla="*/ 632460 w 899160"/>
              <a:gd name="connsiteY45" fmla="*/ 1729740 h 1790700"/>
              <a:gd name="connsiteX46" fmla="*/ 609600 w 899160"/>
              <a:gd name="connsiteY46" fmla="*/ 1760220 h 1790700"/>
              <a:gd name="connsiteX47" fmla="*/ 563880 w 899160"/>
              <a:gd name="connsiteY47" fmla="*/ 1775460 h 1790700"/>
              <a:gd name="connsiteX48" fmla="*/ 495300 w 899160"/>
              <a:gd name="connsiteY48" fmla="*/ 1790700 h 1790700"/>
              <a:gd name="connsiteX49" fmla="*/ 388620 w 899160"/>
              <a:gd name="connsiteY49" fmla="*/ 1783080 h 1790700"/>
              <a:gd name="connsiteX50" fmla="*/ 342900 w 899160"/>
              <a:gd name="connsiteY50" fmla="*/ 1752600 h 1790700"/>
              <a:gd name="connsiteX51" fmla="*/ 320040 w 899160"/>
              <a:gd name="connsiteY51" fmla="*/ 1737360 h 1790700"/>
              <a:gd name="connsiteX52" fmla="*/ 274320 w 899160"/>
              <a:gd name="connsiteY52" fmla="*/ 1699260 h 1790700"/>
              <a:gd name="connsiteX53" fmla="*/ 251460 w 899160"/>
              <a:gd name="connsiteY53" fmla="*/ 1546860 h 1790700"/>
              <a:gd name="connsiteX54" fmla="*/ 228600 w 899160"/>
              <a:gd name="connsiteY54" fmla="*/ 1524000 h 1790700"/>
              <a:gd name="connsiteX55" fmla="*/ 213360 w 899160"/>
              <a:gd name="connsiteY55" fmla="*/ 1501140 h 1790700"/>
              <a:gd name="connsiteX56" fmla="*/ 198120 w 899160"/>
              <a:gd name="connsiteY56" fmla="*/ 1348740 h 1790700"/>
              <a:gd name="connsiteX57" fmla="*/ 190500 w 899160"/>
              <a:gd name="connsiteY57" fmla="*/ 1325880 h 1790700"/>
              <a:gd name="connsiteX58" fmla="*/ 182880 w 899160"/>
              <a:gd name="connsiteY58" fmla="*/ 1181100 h 1790700"/>
              <a:gd name="connsiteX59" fmla="*/ 175260 w 899160"/>
              <a:gd name="connsiteY59" fmla="*/ 1143000 h 1790700"/>
              <a:gd name="connsiteX60" fmla="*/ 190500 w 899160"/>
              <a:gd name="connsiteY60" fmla="*/ 1043940 h 1790700"/>
              <a:gd name="connsiteX61" fmla="*/ 182880 w 899160"/>
              <a:gd name="connsiteY61" fmla="*/ 929640 h 1790700"/>
              <a:gd name="connsiteX62" fmla="*/ 160020 w 899160"/>
              <a:gd name="connsiteY62" fmla="*/ 914400 h 1790700"/>
              <a:gd name="connsiteX63" fmla="*/ 121920 w 899160"/>
              <a:gd name="connsiteY63" fmla="*/ 906780 h 1790700"/>
              <a:gd name="connsiteX64" fmla="*/ 53340 w 899160"/>
              <a:gd name="connsiteY64" fmla="*/ 876300 h 1790700"/>
              <a:gd name="connsiteX65" fmla="*/ 60960 w 899160"/>
              <a:gd name="connsiteY65" fmla="*/ 784860 h 1790700"/>
              <a:gd name="connsiteX66" fmla="*/ 76200 w 899160"/>
              <a:gd name="connsiteY66" fmla="*/ 731520 h 1790700"/>
              <a:gd name="connsiteX67" fmla="*/ 53340 w 899160"/>
              <a:gd name="connsiteY67" fmla="*/ 662940 h 1790700"/>
              <a:gd name="connsiteX68" fmla="*/ 45720 w 899160"/>
              <a:gd name="connsiteY68" fmla="*/ 640080 h 1790700"/>
              <a:gd name="connsiteX69" fmla="*/ 22860 w 899160"/>
              <a:gd name="connsiteY6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32460 w 899160"/>
              <a:gd name="connsiteY44" fmla="*/ 1729740 h 1790700"/>
              <a:gd name="connsiteX45" fmla="*/ 609600 w 899160"/>
              <a:gd name="connsiteY45" fmla="*/ 1760220 h 1790700"/>
              <a:gd name="connsiteX46" fmla="*/ 563880 w 899160"/>
              <a:gd name="connsiteY46" fmla="*/ 1775460 h 1790700"/>
              <a:gd name="connsiteX47" fmla="*/ 495300 w 899160"/>
              <a:gd name="connsiteY47" fmla="*/ 1790700 h 1790700"/>
              <a:gd name="connsiteX48" fmla="*/ 388620 w 899160"/>
              <a:gd name="connsiteY48" fmla="*/ 1783080 h 1790700"/>
              <a:gd name="connsiteX49" fmla="*/ 342900 w 899160"/>
              <a:gd name="connsiteY49" fmla="*/ 1752600 h 1790700"/>
              <a:gd name="connsiteX50" fmla="*/ 320040 w 899160"/>
              <a:gd name="connsiteY50" fmla="*/ 1737360 h 1790700"/>
              <a:gd name="connsiteX51" fmla="*/ 274320 w 899160"/>
              <a:gd name="connsiteY51" fmla="*/ 1699260 h 1790700"/>
              <a:gd name="connsiteX52" fmla="*/ 251460 w 899160"/>
              <a:gd name="connsiteY52" fmla="*/ 1546860 h 1790700"/>
              <a:gd name="connsiteX53" fmla="*/ 228600 w 899160"/>
              <a:gd name="connsiteY53" fmla="*/ 1524000 h 1790700"/>
              <a:gd name="connsiteX54" fmla="*/ 213360 w 899160"/>
              <a:gd name="connsiteY54" fmla="*/ 1501140 h 1790700"/>
              <a:gd name="connsiteX55" fmla="*/ 198120 w 899160"/>
              <a:gd name="connsiteY55" fmla="*/ 1348740 h 1790700"/>
              <a:gd name="connsiteX56" fmla="*/ 190500 w 899160"/>
              <a:gd name="connsiteY56" fmla="*/ 1325880 h 1790700"/>
              <a:gd name="connsiteX57" fmla="*/ 182880 w 899160"/>
              <a:gd name="connsiteY57" fmla="*/ 1181100 h 1790700"/>
              <a:gd name="connsiteX58" fmla="*/ 175260 w 899160"/>
              <a:gd name="connsiteY58" fmla="*/ 1143000 h 1790700"/>
              <a:gd name="connsiteX59" fmla="*/ 190500 w 899160"/>
              <a:gd name="connsiteY59" fmla="*/ 1043940 h 1790700"/>
              <a:gd name="connsiteX60" fmla="*/ 182880 w 899160"/>
              <a:gd name="connsiteY60" fmla="*/ 929640 h 1790700"/>
              <a:gd name="connsiteX61" fmla="*/ 160020 w 899160"/>
              <a:gd name="connsiteY61" fmla="*/ 914400 h 1790700"/>
              <a:gd name="connsiteX62" fmla="*/ 121920 w 899160"/>
              <a:gd name="connsiteY62" fmla="*/ 906780 h 1790700"/>
              <a:gd name="connsiteX63" fmla="*/ 53340 w 899160"/>
              <a:gd name="connsiteY63" fmla="*/ 876300 h 1790700"/>
              <a:gd name="connsiteX64" fmla="*/ 60960 w 899160"/>
              <a:gd name="connsiteY64" fmla="*/ 784860 h 1790700"/>
              <a:gd name="connsiteX65" fmla="*/ 76200 w 899160"/>
              <a:gd name="connsiteY65" fmla="*/ 731520 h 1790700"/>
              <a:gd name="connsiteX66" fmla="*/ 53340 w 899160"/>
              <a:gd name="connsiteY66" fmla="*/ 662940 h 1790700"/>
              <a:gd name="connsiteX67" fmla="*/ 45720 w 899160"/>
              <a:gd name="connsiteY67" fmla="*/ 640080 h 1790700"/>
              <a:gd name="connsiteX68" fmla="*/ 22860 w 899160"/>
              <a:gd name="connsiteY6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685800 w 899160"/>
              <a:gd name="connsiteY41" fmla="*/ 1569720 h 1790700"/>
              <a:gd name="connsiteX42" fmla="*/ 678180 w 899160"/>
              <a:gd name="connsiteY42" fmla="*/ 1592580 h 1790700"/>
              <a:gd name="connsiteX43" fmla="*/ 632460 w 899160"/>
              <a:gd name="connsiteY43" fmla="*/ 1729740 h 1790700"/>
              <a:gd name="connsiteX44" fmla="*/ 609600 w 899160"/>
              <a:gd name="connsiteY44" fmla="*/ 1760220 h 1790700"/>
              <a:gd name="connsiteX45" fmla="*/ 563880 w 899160"/>
              <a:gd name="connsiteY45" fmla="*/ 1775460 h 1790700"/>
              <a:gd name="connsiteX46" fmla="*/ 495300 w 899160"/>
              <a:gd name="connsiteY46" fmla="*/ 1790700 h 1790700"/>
              <a:gd name="connsiteX47" fmla="*/ 388620 w 899160"/>
              <a:gd name="connsiteY47" fmla="*/ 1783080 h 1790700"/>
              <a:gd name="connsiteX48" fmla="*/ 342900 w 899160"/>
              <a:gd name="connsiteY48" fmla="*/ 1752600 h 1790700"/>
              <a:gd name="connsiteX49" fmla="*/ 320040 w 899160"/>
              <a:gd name="connsiteY49" fmla="*/ 1737360 h 1790700"/>
              <a:gd name="connsiteX50" fmla="*/ 274320 w 899160"/>
              <a:gd name="connsiteY50" fmla="*/ 1699260 h 1790700"/>
              <a:gd name="connsiteX51" fmla="*/ 251460 w 899160"/>
              <a:gd name="connsiteY51" fmla="*/ 1546860 h 1790700"/>
              <a:gd name="connsiteX52" fmla="*/ 228600 w 899160"/>
              <a:gd name="connsiteY52" fmla="*/ 1524000 h 1790700"/>
              <a:gd name="connsiteX53" fmla="*/ 213360 w 899160"/>
              <a:gd name="connsiteY53" fmla="*/ 1501140 h 1790700"/>
              <a:gd name="connsiteX54" fmla="*/ 198120 w 899160"/>
              <a:gd name="connsiteY54" fmla="*/ 1348740 h 1790700"/>
              <a:gd name="connsiteX55" fmla="*/ 190500 w 899160"/>
              <a:gd name="connsiteY55" fmla="*/ 1325880 h 1790700"/>
              <a:gd name="connsiteX56" fmla="*/ 182880 w 899160"/>
              <a:gd name="connsiteY56" fmla="*/ 1181100 h 1790700"/>
              <a:gd name="connsiteX57" fmla="*/ 175260 w 899160"/>
              <a:gd name="connsiteY57" fmla="*/ 1143000 h 1790700"/>
              <a:gd name="connsiteX58" fmla="*/ 190500 w 899160"/>
              <a:gd name="connsiteY58" fmla="*/ 1043940 h 1790700"/>
              <a:gd name="connsiteX59" fmla="*/ 182880 w 899160"/>
              <a:gd name="connsiteY59" fmla="*/ 929640 h 1790700"/>
              <a:gd name="connsiteX60" fmla="*/ 160020 w 899160"/>
              <a:gd name="connsiteY60" fmla="*/ 914400 h 1790700"/>
              <a:gd name="connsiteX61" fmla="*/ 121920 w 899160"/>
              <a:gd name="connsiteY61" fmla="*/ 906780 h 1790700"/>
              <a:gd name="connsiteX62" fmla="*/ 53340 w 899160"/>
              <a:gd name="connsiteY62" fmla="*/ 876300 h 1790700"/>
              <a:gd name="connsiteX63" fmla="*/ 60960 w 899160"/>
              <a:gd name="connsiteY63" fmla="*/ 784860 h 1790700"/>
              <a:gd name="connsiteX64" fmla="*/ 76200 w 899160"/>
              <a:gd name="connsiteY64" fmla="*/ 731520 h 1790700"/>
              <a:gd name="connsiteX65" fmla="*/ 53340 w 899160"/>
              <a:gd name="connsiteY65" fmla="*/ 662940 h 1790700"/>
              <a:gd name="connsiteX66" fmla="*/ 45720 w 899160"/>
              <a:gd name="connsiteY66" fmla="*/ 640080 h 1790700"/>
              <a:gd name="connsiteX67" fmla="*/ 22860 w 899160"/>
              <a:gd name="connsiteY6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769620 w 899160"/>
              <a:gd name="connsiteY38" fmla="*/ 1386840 h 1790700"/>
              <a:gd name="connsiteX39" fmla="*/ 754380 w 899160"/>
              <a:gd name="connsiteY39" fmla="*/ 1409700 h 1790700"/>
              <a:gd name="connsiteX40" fmla="*/ 685800 w 899160"/>
              <a:gd name="connsiteY40" fmla="*/ 1569720 h 1790700"/>
              <a:gd name="connsiteX41" fmla="*/ 678180 w 899160"/>
              <a:gd name="connsiteY41" fmla="*/ 1592580 h 1790700"/>
              <a:gd name="connsiteX42" fmla="*/ 632460 w 899160"/>
              <a:gd name="connsiteY42" fmla="*/ 1729740 h 1790700"/>
              <a:gd name="connsiteX43" fmla="*/ 609600 w 899160"/>
              <a:gd name="connsiteY43" fmla="*/ 1760220 h 1790700"/>
              <a:gd name="connsiteX44" fmla="*/ 563880 w 899160"/>
              <a:gd name="connsiteY44" fmla="*/ 1775460 h 1790700"/>
              <a:gd name="connsiteX45" fmla="*/ 495300 w 899160"/>
              <a:gd name="connsiteY45" fmla="*/ 1790700 h 1790700"/>
              <a:gd name="connsiteX46" fmla="*/ 388620 w 899160"/>
              <a:gd name="connsiteY46" fmla="*/ 1783080 h 1790700"/>
              <a:gd name="connsiteX47" fmla="*/ 342900 w 899160"/>
              <a:gd name="connsiteY47" fmla="*/ 1752600 h 1790700"/>
              <a:gd name="connsiteX48" fmla="*/ 320040 w 899160"/>
              <a:gd name="connsiteY48" fmla="*/ 1737360 h 1790700"/>
              <a:gd name="connsiteX49" fmla="*/ 274320 w 899160"/>
              <a:gd name="connsiteY49" fmla="*/ 1699260 h 1790700"/>
              <a:gd name="connsiteX50" fmla="*/ 251460 w 899160"/>
              <a:gd name="connsiteY50" fmla="*/ 1546860 h 1790700"/>
              <a:gd name="connsiteX51" fmla="*/ 228600 w 899160"/>
              <a:gd name="connsiteY51" fmla="*/ 1524000 h 1790700"/>
              <a:gd name="connsiteX52" fmla="*/ 213360 w 899160"/>
              <a:gd name="connsiteY52" fmla="*/ 1501140 h 1790700"/>
              <a:gd name="connsiteX53" fmla="*/ 198120 w 899160"/>
              <a:gd name="connsiteY53" fmla="*/ 1348740 h 1790700"/>
              <a:gd name="connsiteX54" fmla="*/ 190500 w 899160"/>
              <a:gd name="connsiteY54" fmla="*/ 1325880 h 1790700"/>
              <a:gd name="connsiteX55" fmla="*/ 182880 w 899160"/>
              <a:gd name="connsiteY55" fmla="*/ 1181100 h 1790700"/>
              <a:gd name="connsiteX56" fmla="*/ 175260 w 899160"/>
              <a:gd name="connsiteY56" fmla="*/ 1143000 h 1790700"/>
              <a:gd name="connsiteX57" fmla="*/ 190500 w 899160"/>
              <a:gd name="connsiteY57" fmla="*/ 1043940 h 1790700"/>
              <a:gd name="connsiteX58" fmla="*/ 182880 w 899160"/>
              <a:gd name="connsiteY58" fmla="*/ 929640 h 1790700"/>
              <a:gd name="connsiteX59" fmla="*/ 160020 w 899160"/>
              <a:gd name="connsiteY59" fmla="*/ 914400 h 1790700"/>
              <a:gd name="connsiteX60" fmla="*/ 121920 w 899160"/>
              <a:gd name="connsiteY60" fmla="*/ 906780 h 1790700"/>
              <a:gd name="connsiteX61" fmla="*/ 53340 w 899160"/>
              <a:gd name="connsiteY61" fmla="*/ 876300 h 1790700"/>
              <a:gd name="connsiteX62" fmla="*/ 60960 w 899160"/>
              <a:gd name="connsiteY62" fmla="*/ 784860 h 1790700"/>
              <a:gd name="connsiteX63" fmla="*/ 76200 w 899160"/>
              <a:gd name="connsiteY63" fmla="*/ 731520 h 1790700"/>
              <a:gd name="connsiteX64" fmla="*/ 53340 w 899160"/>
              <a:gd name="connsiteY64" fmla="*/ 662940 h 1790700"/>
              <a:gd name="connsiteX65" fmla="*/ 45720 w 899160"/>
              <a:gd name="connsiteY65" fmla="*/ 640080 h 1790700"/>
              <a:gd name="connsiteX66" fmla="*/ 22860 w 899160"/>
              <a:gd name="connsiteY6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769620 w 899160"/>
              <a:gd name="connsiteY37" fmla="*/ 1386840 h 1790700"/>
              <a:gd name="connsiteX38" fmla="*/ 754380 w 899160"/>
              <a:gd name="connsiteY38" fmla="*/ 1409700 h 1790700"/>
              <a:gd name="connsiteX39" fmla="*/ 685800 w 899160"/>
              <a:gd name="connsiteY39" fmla="*/ 1569720 h 1790700"/>
              <a:gd name="connsiteX40" fmla="*/ 678180 w 899160"/>
              <a:gd name="connsiteY40" fmla="*/ 1592580 h 1790700"/>
              <a:gd name="connsiteX41" fmla="*/ 632460 w 899160"/>
              <a:gd name="connsiteY41" fmla="*/ 1729740 h 1790700"/>
              <a:gd name="connsiteX42" fmla="*/ 609600 w 899160"/>
              <a:gd name="connsiteY42" fmla="*/ 1760220 h 1790700"/>
              <a:gd name="connsiteX43" fmla="*/ 563880 w 899160"/>
              <a:gd name="connsiteY43" fmla="*/ 1775460 h 1790700"/>
              <a:gd name="connsiteX44" fmla="*/ 495300 w 899160"/>
              <a:gd name="connsiteY44" fmla="*/ 1790700 h 1790700"/>
              <a:gd name="connsiteX45" fmla="*/ 388620 w 899160"/>
              <a:gd name="connsiteY45" fmla="*/ 1783080 h 1790700"/>
              <a:gd name="connsiteX46" fmla="*/ 342900 w 899160"/>
              <a:gd name="connsiteY46" fmla="*/ 1752600 h 1790700"/>
              <a:gd name="connsiteX47" fmla="*/ 320040 w 899160"/>
              <a:gd name="connsiteY47" fmla="*/ 1737360 h 1790700"/>
              <a:gd name="connsiteX48" fmla="*/ 274320 w 899160"/>
              <a:gd name="connsiteY48" fmla="*/ 1699260 h 1790700"/>
              <a:gd name="connsiteX49" fmla="*/ 251460 w 899160"/>
              <a:gd name="connsiteY49" fmla="*/ 1546860 h 1790700"/>
              <a:gd name="connsiteX50" fmla="*/ 228600 w 899160"/>
              <a:gd name="connsiteY50" fmla="*/ 1524000 h 1790700"/>
              <a:gd name="connsiteX51" fmla="*/ 213360 w 899160"/>
              <a:gd name="connsiteY51" fmla="*/ 1501140 h 1790700"/>
              <a:gd name="connsiteX52" fmla="*/ 198120 w 899160"/>
              <a:gd name="connsiteY52" fmla="*/ 1348740 h 1790700"/>
              <a:gd name="connsiteX53" fmla="*/ 190500 w 899160"/>
              <a:gd name="connsiteY53" fmla="*/ 1325880 h 1790700"/>
              <a:gd name="connsiteX54" fmla="*/ 182880 w 899160"/>
              <a:gd name="connsiteY54" fmla="*/ 1181100 h 1790700"/>
              <a:gd name="connsiteX55" fmla="*/ 175260 w 899160"/>
              <a:gd name="connsiteY55" fmla="*/ 1143000 h 1790700"/>
              <a:gd name="connsiteX56" fmla="*/ 190500 w 899160"/>
              <a:gd name="connsiteY56" fmla="*/ 1043940 h 1790700"/>
              <a:gd name="connsiteX57" fmla="*/ 182880 w 899160"/>
              <a:gd name="connsiteY57" fmla="*/ 929640 h 1790700"/>
              <a:gd name="connsiteX58" fmla="*/ 160020 w 899160"/>
              <a:gd name="connsiteY58" fmla="*/ 914400 h 1790700"/>
              <a:gd name="connsiteX59" fmla="*/ 121920 w 899160"/>
              <a:gd name="connsiteY59" fmla="*/ 906780 h 1790700"/>
              <a:gd name="connsiteX60" fmla="*/ 53340 w 899160"/>
              <a:gd name="connsiteY60" fmla="*/ 876300 h 1790700"/>
              <a:gd name="connsiteX61" fmla="*/ 60960 w 899160"/>
              <a:gd name="connsiteY61" fmla="*/ 784860 h 1790700"/>
              <a:gd name="connsiteX62" fmla="*/ 76200 w 899160"/>
              <a:gd name="connsiteY62" fmla="*/ 731520 h 1790700"/>
              <a:gd name="connsiteX63" fmla="*/ 53340 w 899160"/>
              <a:gd name="connsiteY63" fmla="*/ 662940 h 1790700"/>
              <a:gd name="connsiteX64" fmla="*/ 45720 w 899160"/>
              <a:gd name="connsiteY64" fmla="*/ 640080 h 1790700"/>
              <a:gd name="connsiteX65" fmla="*/ 22860 w 899160"/>
              <a:gd name="connsiteY6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754380 w 899160"/>
              <a:gd name="connsiteY37" fmla="*/ 1409700 h 1790700"/>
              <a:gd name="connsiteX38" fmla="*/ 685800 w 899160"/>
              <a:gd name="connsiteY38" fmla="*/ 1569720 h 1790700"/>
              <a:gd name="connsiteX39" fmla="*/ 678180 w 899160"/>
              <a:gd name="connsiteY39" fmla="*/ 1592580 h 1790700"/>
              <a:gd name="connsiteX40" fmla="*/ 632460 w 899160"/>
              <a:gd name="connsiteY40" fmla="*/ 1729740 h 1790700"/>
              <a:gd name="connsiteX41" fmla="*/ 609600 w 899160"/>
              <a:gd name="connsiteY41" fmla="*/ 1760220 h 1790700"/>
              <a:gd name="connsiteX42" fmla="*/ 563880 w 899160"/>
              <a:gd name="connsiteY42" fmla="*/ 1775460 h 1790700"/>
              <a:gd name="connsiteX43" fmla="*/ 495300 w 899160"/>
              <a:gd name="connsiteY43" fmla="*/ 1790700 h 1790700"/>
              <a:gd name="connsiteX44" fmla="*/ 388620 w 899160"/>
              <a:gd name="connsiteY44" fmla="*/ 1783080 h 1790700"/>
              <a:gd name="connsiteX45" fmla="*/ 342900 w 899160"/>
              <a:gd name="connsiteY45" fmla="*/ 1752600 h 1790700"/>
              <a:gd name="connsiteX46" fmla="*/ 320040 w 899160"/>
              <a:gd name="connsiteY46" fmla="*/ 1737360 h 1790700"/>
              <a:gd name="connsiteX47" fmla="*/ 274320 w 899160"/>
              <a:gd name="connsiteY47" fmla="*/ 1699260 h 1790700"/>
              <a:gd name="connsiteX48" fmla="*/ 251460 w 899160"/>
              <a:gd name="connsiteY48" fmla="*/ 1546860 h 1790700"/>
              <a:gd name="connsiteX49" fmla="*/ 228600 w 899160"/>
              <a:gd name="connsiteY49" fmla="*/ 1524000 h 1790700"/>
              <a:gd name="connsiteX50" fmla="*/ 213360 w 899160"/>
              <a:gd name="connsiteY50" fmla="*/ 1501140 h 1790700"/>
              <a:gd name="connsiteX51" fmla="*/ 198120 w 899160"/>
              <a:gd name="connsiteY51" fmla="*/ 1348740 h 1790700"/>
              <a:gd name="connsiteX52" fmla="*/ 190500 w 899160"/>
              <a:gd name="connsiteY52" fmla="*/ 1325880 h 1790700"/>
              <a:gd name="connsiteX53" fmla="*/ 182880 w 899160"/>
              <a:gd name="connsiteY53" fmla="*/ 1181100 h 1790700"/>
              <a:gd name="connsiteX54" fmla="*/ 175260 w 899160"/>
              <a:gd name="connsiteY54" fmla="*/ 1143000 h 1790700"/>
              <a:gd name="connsiteX55" fmla="*/ 190500 w 899160"/>
              <a:gd name="connsiteY55" fmla="*/ 1043940 h 1790700"/>
              <a:gd name="connsiteX56" fmla="*/ 182880 w 899160"/>
              <a:gd name="connsiteY56" fmla="*/ 929640 h 1790700"/>
              <a:gd name="connsiteX57" fmla="*/ 160020 w 899160"/>
              <a:gd name="connsiteY57" fmla="*/ 914400 h 1790700"/>
              <a:gd name="connsiteX58" fmla="*/ 121920 w 899160"/>
              <a:gd name="connsiteY58" fmla="*/ 906780 h 1790700"/>
              <a:gd name="connsiteX59" fmla="*/ 53340 w 899160"/>
              <a:gd name="connsiteY59" fmla="*/ 876300 h 1790700"/>
              <a:gd name="connsiteX60" fmla="*/ 60960 w 899160"/>
              <a:gd name="connsiteY60" fmla="*/ 784860 h 1790700"/>
              <a:gd name="connsiteX61" fmla="*/ 76200 w 899160"/>
              <a:gd name="connsiteY61" fmla="*/ 731520 h 1790700"/>
              <a:gd name="connsiteX62" fmla="*/ 53340 w 899160"/>
              <a:gd name="connsiteY62" fmla="*/ 662940 h 1790700"/>
              <a:gd name="connsiteX63" fmla="*/ 45720 w 899160"/>
              <a:gd name="connsiteY63" fmla="*/ 640080 h 1790700"/>
              <a:gd name="connsiteX64" fmla="*/ 22860 w 899160"/>
              <a:gd name="connsiteY6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685800 w 899160"/>
              <a:gd name="connsiteY37" fmla="*/ 1569720 h 1790700"/>
              <a:gd name="connsiteX38" fmla="*/ 678180 w 899160"/>
              <a:gd name="connsiteY38" fmla="*/ 1592580 h 1790700"/>
              <a:gd name="connsiteX39" fmla="*/ 632460 w 899160"/>
              <a:gd name="connsiteY39" fmla="*/ 1729740 h 1790700"/>
              <a:gd name="connsiteX40" fmla="*/ 609600 w 899160"/>
              <a:gd name="connsiteY40" fmla="*/ 1760220 h 1790700"/>
              <a:gd name="connsiteX41" fmla="*/ 563880 w 899160"/>
              <a:gd name="connsiteY41" fmla="*/ 1775460 h 1790700"/>
              <a:gd name="connsiteX42" fmla="*/ 495300 w 899160"/>
              <a:gd name="connsiteY42" fmla="*/ 1790700 h 1790700"/>
              <a:gd name="connsiteX43" fmla="*/ 388620 w 899160"/>
              <a:gd name="connsiteY43" fmla="*/ 1783080 h 1790700"/>
              <a:gd name="connsiteX44" fmla="*/ 342900 w 899160"/>
              <a:gd name="connsiteY44" fmla="*/ 1752600 h 1790700"/>
              <a:gd name="connsiteX45" fmla="*/ 320040 w 899160"/>
              <a:gd name="connsiteY45" fmla="*/ 1737360 h 1790700"/>
              <a:gd name="connsiteX46" fmla="*/ 274320 w 899160"/>
              <a:gd name="connsiteY46" fmla="*/ 1699260 h 1790700"/>
              <a:gd name="connsiteX47" fmla="*/ 251460 w 899160"/>
              <a:gd name="connsiteY47" fmla="*/ 1546860 h 1790700"/>
              <a:gd name="connsiteX48" fmla="*/ 228600 w 899160"/>
              <a:gd name="connsiteY48" fmla="*/ 1524000 h 1790700"/>
              <a:gd name="connsiteX49" fmla="*/ 213360 w 899160"/>
              <a:gd name="connsiteY49" fmla="*/ 1501140 h 1790700"/>
              <a:gd name="connsiteX50" fmla="*/ 198120 w 899160"/>
              <a:gd name="connsiteY50" fmla="*/ 1348740 h 1790700"/>
              <a:gd name="connsiteX51" fmla="*/ 190500 w 899160"/>
              <a:gd name="connsiteY51" fmla="*/ 1325880 h 1790700"/>
              <a:gd name="connsiteX52" fmla="*/ 182880 w 899160"/>
              <a:gd name="connsiteY52" fmla="*/ 1181100 h 1790700"/>
              <a:gd name="connsiteX53" fmla="*/ 175260 w 899160"/>
              <a:gd name="connsiteY53" fmla="*/ 1143000 h 1790700"/>
              <a:gd name="connsiteX54" fmla="*/ 190500 w 899160"/>
              <a:gd name="connsiteY54" fmla="*/ 1043940 h 1790700"/>
              <a:gd name="connsiteX55" fmla="*/ 182880 w 899160"/>
              <a:gd name="connsiteY55" fmla="*/ 929640 h 1790700"/>
              <a:gd name="connsiteX56" fmla="*/ 160020 w 899160"/>
              <a:gd name="connsiteY56" fmla="*/ 914400 h 1790700"/>
              <a:gd name="connsiteX57" fmla="*/ 121920 w 899160"/>
              <a:gd name="connsiteY57" fmla="*/ 906780 h 1790700"/>
              <a:gd name="connsiteX58" fmla="*/ 53340 w 899160"/>
              <a:gd name="connsiteY58" fmla="*/ 876300 h 1790700"/>
              <a:gd name="connsiteX59" fmla="*/ 60960 w 899160"/>
              <a:gd name="connsiteY59" fmla="*/ 784860 h 1790700"/>
              <a:gd name="connsiteX60" fmla="*/ 76200 w 899160"/>
              <a:gd name="connsiteY60" fmla="*/ 731520 h 1790700"/>
              <a:gd name="connsiteX61" fmla="*/ 53340 w 899160"/>
              <a:gd name="connsiteY61" fmla="*/ 662940 h 1790700"/>
              <a:gd name="connsiteX62" fmla="*/ 45720 w 899160"/>
              <a:gd name="connsiteY62" fmla="*/ 640080 h 1790700"/>
              <a:gd name="connsiteX63" fmla="*/ 22860 w 899160"/>
              <a:gd name="connsiteY6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78180 w 899160"/>
              <a:gd name="connsiteY37" fmla="*/ 1592580 h 1790700"/>
              <a:gd name="connsiteX38" fmla="*/ 632460 w 899160"/>
              <a:gd name="connsiteY38" fmla="*/ 1729740 h 1790700"/>
              <a:gd name="connsiteX39" fmla="*/ 609600 w 899160"/>
              <a:gd name="connsiteY39" fmla="*/ 1760220 h 1790700"/>
              <a:gd name="connsiteX40" fmla="*/ 563880 w 899160"/>
              <a:gd name="connsiteY40" fmla="*/ 1775460 h 1790700"/>
              <a:gd name="connsiteX41" fmla="*/ 495300 w 899160"/>
              <a:gd name="connsiteY41" fmla="*/ 1790700 h 1790700"/>
              <a:gd name="connsiteX42" fmla="*/ 388620 w 899160"/>
              <a:gd name="connsiteY42" fmla="*/ 1783080 h 1790700"/>
              <a:gd name="connsiteX43" fmla="*/ 342900 w 899160"/>
              <a:gd name="connsiteY43" fmla="*/ 1752600 h 1790700"/>
              <a:gd name="connsiteX44" fmla="*/ 320040 w 899160"/>
              <a:gd name="connsiteY44" fmla="*/ 1737360 h 1790700"/>
              <a:gd name="connsiteX45" fmla="*/ 274320 w 899160"/>
              <a:gd name="connsiteY45" fmla="*/ 1699260 h 1790700"/>
              <a:gd name="connsiteX46" fmla="*/ 251460 w 899160"/>
              <a:gd name="connsiteY46" fmla="*/ 1546860 h 1790700"/>
              <a:gd name="connsiteX47" fmla="*/ 228600 w 899160"/>
              <a:gd name="connsiteY47" fmla="*/ 1524000 h 1790700"/>
              <a:gd name="connsiteX48" fmla="*/ 213360 w 899160"/>
              <a:gd name="connsiteY48" fmla="*/ 1501140 h 1790700"/>
              <a:gd name="connsiteX49" fmla="*/ 198120 w 899160"/>
              <a:gd name="connsiteY49" fmla="*/ 1348740 h 1790700"/>
              <a:gd name="connsiteX50" fmla="*/ 190500 w 899160"/>
              <a:gd name="connsiteY50" fmla="*/ 1325880 h 1790700"/>
              <a:gd name="connsiteX51" fmla="*/ 182880 w 899160"/>
              <a:gd name="connsiteY51" fmla="*/ 1181100 h 1790700"/>
              <a:gd name="connsiteX52" fmla="*/ 175260 w 899160"/>
              <a:gd name="connsiteY52" fmla="*/ 1143000 h 1790700"/>
              <a:gd name="connsiteX53" fmla="*/ 190500 w 899160"/>
              <a:gd name="connsiteY53" fmla="*/ 1043940 h 1790700"/>
              <a:gd name="connsiteX54" fmla="*/ 182880 w 899160"/>
              <a:gd name="connsiteY54" fmla="*/ 929640 h 1790700"/>
              <a:gd name="connsiteX55" fmla="*/ 160020 w 899160"/>
              <a:gd name="connsiteY55" fmla="*/ 914400 h 1790700"/>
              <a:gd name="connsiteX56" fmla="*/ 121920 w 899160"/>
              <a:gd name="connsiteY56" fmla="*/ 906780 h 1790700"/>
              <a:gd name="connsiteX57" fmla="*/ 53340 w 899160"/>
              <a:gd name="connsiteY57" fmla="*/ 876300 h 1790700"/>
              <a:gd name="connsiteX58" fmla="*/ 60960 w 899160"/>
              <a:gd name="connsiteY58" fmla="*/ 784860 h 1790700"/>
              <a:gd name="connsiteX59" fmla="*/ 76200 w 899160"/>
              <a:gd name="connsiteY59" fmla="*/ 731520 h 1790700"/>
              <a:gd name="connsiteX60" fmla="*/ 53340 w 899160"/>
              <a:gd name="connsiteY60" fmla="*/ 662940 h 1790700"/>
              <a:gd name="connsiteX61" fmla="*/ 45720 w 899160"/>
              <a:gd name="connsiteY61" fmla="*/ 640080 h 1790700"/>
              <a:gd name="connsiteX62" fmla="*/ 22860 w 899160"/>
              <a:gd name="connsiteY6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563880 w 899160"/>
              <a:gd name="connsiteY39" fmla="*/ 1775460 h 1790700"/>
              <a:gd name="connsiteX40" fmla="*/ 495300 w 899160"/>
              <a:gd name="connsiteY40" fmla="*/ 1790700 h 1790700"/>
              <a:gd name="connsiteX41" fmla="*/ 388620 w 899160"/>
              <a:gd name="connsiteY41" fmla="*/ 1783080 h 1790700"/>
              <a:gd name="connsiteX42" fmla="*/ 342900 w 899160"/>
              <a:gd name="connsiteY42" fmla="*/ 1752600 h 1790700"/>
              <a:gd name="connsiteX43" fmla="*/ 320040 w 899160"/>
              <a:gd name="connsiteY43" fmla="*/ 1737360 h 1790700"/>
              <a:gd name="connsiteX44" fmla="*/ 274320 w 899160"/>
              <a:gd name="connsiteY44" fmla="*/ 1699260 h 1790700"/>
              <a:gd name="connsiteX45" fmla="*/ 251460 w 899160"/>
              <a:gd name="connsiteY45" fmla="*/ 1546860 h 1790700"/>
              <a:gd name="connsiteX46" fmla="*/ 228600 w 899160"/>
              <a:gd name="connsiteY46" fmla="*/ 1524000 h 1790700"/>
              <a:gd name="connsiteX47" fmla="*/ 213360 w 899160"/>
              <a:gd name="connsiteY47" fmla="*/ 1501140 h 1790700"/>
              <a:gd name="connsiteX48" fmla="*/ 198120 w 899160"/>
              <a:gd name="connsiteY48" fmla="*/ 1348740 h 1790700"/>
              <a:gd name="connsiteX49" fmla="*/ 190500 w 899160"/>
              <a:gd name="connsiteY49" fmla="*/ 1325880 h 1790700"/>
              <a:gd name="connsiteX50" fmla="*/ 182880 w 899160"/>
              <a:gd name="connsiteY50" fmla="*/ 1181100 h 1790700"/>
              <a:gd name="connsiteX51" fmla="*/ 175260 w 899160"/>
              <a:gd name="connsiteY51" fmla="*/ 1143000 h 1790700"/>
              <a:gd name="connsiteX52" fmla="*/ 190500 w 899160"/>
              <a:gd name="connsiteY52" fmla="*/ 1043940 h 1790700"/>
              <a:gd name="connsiteX53" fmla="*/ 182880 w 899160"/>
              <a:gd name="connsiteY53" fmla="*/ 929640 h 1790700"/>
              <a:gd name="connsiteX54" fmla="*/ 160020 w 899160"/>
              <a:gd name="connsiteY54" fmla="*/ 914400 h 1790700"/>
              <a:gd name="connsiteX55" fmla="*/ 121920 w 899160"/>
              <a:gd name="connsiteY55" fmla="*/ 906780 h 1790700"/>
              <a:gd name="connsiteX56" fmla="*/ 53340 w 899160"/>
              <a:gd name="connsiteY56" fmla="*/ 876300 h 1790700"/>
              <a:gd name="connsiteX57" fmla="*/ 60960 w 899160"/>
              <a:gd name="connsiteY57" fmla="*/ 784860 h 1790700"/>
              <a:gd name="connsiteX58" fmla="*/ 76200 w 899160"/>
              <a:gd name="connsiteY58" fmla="*/ 731520 h 1790700"/>
              <a:gd name="connsiteX59" fmla="*/ 53340 w 899160"/>
              <a:gd name="connsiteY59" fmla="*/ 662940 h 1790700"/>
              <a:gd name="connsiteX60" fmla="*/ 45720 w 899160"/>
              <a:gd name="connsiteY60" fmla="*/ 640080 h 1790700"/>
              <a:gd name="connsiteX61" fmla="*/ 22860 w 899160"/>
              <a:gd name="connsiteY6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88620 w 899160"/>
              <a:gd name="connsiteY40" fmla="*/ 1783080 h 1790700"/>
              <a:gd name="connsiteX41" fmla="*/ 342900 w 899160"/>
              <a:gd name="connsiteY41" fmla="*/ 1752600 h 1790700"/>
              <a:gd name="connsiteX42" fmla="*/ 320040 w 899160"/>
              <a:gd name="connsiteY42" fmla="*/ 1737360 h 1790700"/>
              <a:gd name="connsiteX43" fmla="*/ 274320 w 899160"/>
              <a:gd name="connsiteY43" fmla="*/ 1699260 h 1790700"/>
              <a:gd name="connsiteX44" fmla="*/ 251460 w 899160"/>
              <a:gd name="connsiteY44" fmla="*/ 1546860 h 1790700"/>
              <a:gd name="connsiteX45" fmla="*/ 228600 w 899160"/>
              <a:gd name="connsiteY45" fmla="*/ 1524000 h 1790700"/>
              <a:gd name="connsiteX46" fmla="*/ 213360 w 899160"/>
              <a:gd name="connsiteY46" fmla="*/ 1501140 h 1790700"/>
              <a:gd name="connsiteX47" fmla="*/ 198120 w 899160"/>
              <a:gd name="connsiteY47" fmla="*/ 1348740 h 1790700"/>
              <a:gd name="connsiteX48" fmla="*/ 190500 w 899160"/>
              <a:gd name="connsiteY48" fmla="*/ 1325880 h 1790700"/>
              <a:gd name="connsiteX49" fmla="*/ 182880 w 899160"/>
              <a:gd name="connsiteY49" fmla="*/ 1181100 h 1790700"/>
              <a:gd name="connsiteX50" fmla="*/ 175260 w 899160"/>
              <a:gd name="connsiteY50" fmla="*/ 1143000 h 1790700"/>
              <a:gd name="connsiteX51" fmla="*/ 190500 w 899160"/>
              <a:gd name="connsiteY51" fmla="*/ 1043940 h 1790700"/>
              <a:gd name="connsiteX52" fmla="*/ 182880 w 899160"/>
              <a:gd name="connsiteY52" fmla="*/ 929640 h 1790700"/>
              <a:gd name="connsiteX53" fmla="*/ 160020 w 899160"/>
              <a:gd name="connsiteY53" fmla="*/ 914400 h 1790700"/>
              <a:gd name="connsiteX54" fmla="*/ 121920 w 899160"/>
              <a:gd name="connsiteY54" fmla="*/ 906780 h 1790700"/>
              <a:gd name="connsiteX55" fmla="*/ 53340 w 899160"/>
              <a:gd name="connsiteY55" fmla="*/ 876300 h 1790700"/>
              <a:gd name="connsiteX56" fmla="*/ 60960 w 899160"/>
              <a:gd name="connsiteY56" fmla="*/ 784860 h 1790700"/>
              <a:gd name="connsiteX57" fmla="*/ 76200 w 899160"/>
              <a:gd name="connsiteY57" fmla="*/ 731520 h 1790700"/>
              <a:gd name="connsiteX58" fmla="*/ 53340 w 899160"/>
              <a:gd name="connsiteY58" fmla="*/ 662940 h 1790700"/>
              <a:gd name="connsiteX59" fmla="*/ 45720 w 899160"/>
              <a:gd name="connsiteY59" fmla="*/ 640080 h 1790700"/>
              <a:gd name="connsiteX60" fmla="*/ 22860 w 899160"/>
              <a:gd name="connsiteY6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74320 w 899160"/>
              <a:gd name="connsiteY42" fmla="*/ 1699260 h 1790700"/>
              <a:gd name="connsiteX43" fmla="*/ 251460 w 899160"/>
              <a:gd name="connsiteY43" fmla="*/ 1546860 h 1790700"/>
              <a:gd name="connsiteX44" fmla="*/ 228600 w 899160"/>
              <a:gd name="connsiteY44" fmla="*/ 1524000 h 1790700"/>
              <a:gd name="connsiteX45" fmla="*/ 213360 w 899160"/>
              <a:gd name="connsiteY45" fmla="*/ 1501140 h 1790700"/>
              <a:gd name="connsiteX46" fmla="*/ 198120 w 899160"/>
              <a:gd name="connsiteY46" fmla="*/ 1348740 h 1790700"/>
              <a:gd name="connsiteX47" fmla="*/ 190500 w 899160"/>
              <a:gd name="connsiteY47" fmla="*/ 1325880 h 1790700"/>
              <a:gd name="connsiteX48" fmla="*/ 182880 w 899160"/>
              <a:gd name="connsiteY48" fmla="*/ 1181100 h 1790700"/>
              <a:gd name="connsiteX49" fmla="*/ 175260 w 899160"/>
              <a:gd name="connsiteY49" fmla="*/ 1143000 h 1790700"/>
              <a:gd name="connsiteX50" fmla="*/ 190500 w 899160"/>
              <a:gd name="connsiteY50" fmla="*/ 1043940 h 1790700"/>
              <a:gd name="connsiteX51" fmla="*/ 182880 w 899160"/>
              <a:gd name="connsiteY51" fmla="*/ 929640 h 1790700"/>
              <a:gd name="connsiteX52" fmla="*/ 160020 w 899160"/>
              <a:gd name="connsiteY52" fmla="*/ 914400 h 1790700"/>
              <a:gd name="connsiteX53" fmla="*/ 121920 w 899160"/>
              <a:gd name="connsiteY53" fmla="*/ 906780 h 1790700"/>
              <a:gd name="connsiteX54" fmla="*/ 53340 w 899160"/>
              <a:gd name="connsiteY54" fmla="*/ 876300 h 1790700"/>
              <a:gd name="connsiteX55" fmla="*/ 60960 w 899160"/>
              <a:gd name="connsiteY55" fmla="*/ 784860 h 1790700"/>
              <a:gd name="connsiteX56" fmla="*/ 76200 w 899160"/>
              <a:gd name="connsiteY56" fmla="*/ 731520 h 1790700"/>
              <a:gd name="connsiteX57" fmla="*/ 53340 w 899160"/>
              <a:gd name="connsiteY57" fmla="*/ 662940 h 1790700"/>
              <a:gd name="connsiteX58" fmla="*/ 45720 w 899160"/>
              <a:gd name="connsiteY58" fmla="*/ 640080 h 1790700"/>
              <a:gd name="connsiteX59" fmla="*/ 22860 w 899160"/>
              <a:gd name="connsiteY5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213360 w 899160"/>
              <a:gd name="connsiteY44" fmla="*/ 1501140 h 1790700"/>
              <a:gd name="connsiteX45" fmla="*/ 198120 w 899160"/>
              <a:gd name="connsiteY45" fmla="*/ 1348740 h 1790700"/>
              <a:gd name="connsiteX46" fmla="*/ 190500 w 899160"/>
              <a:gd name="connsiteY46" fmla="*/ 1325880 h 1790700"/>
              <a:gd name="connsiteX47" fmla="*/ 182880 w 899160"/>
              <a:gd name="connsiteY47" fmla="*/ 1181100 h 1790700"/>
              <a:gd name="connsiteX48" fmla="*/ 175260 w 899160"/>
              <a:gd name="connsiteY48" fmla="*/ 1143000 h 1790700"/>
              <a:gd name="connsiteX49" fmla="*/ 190500 w 899160"/>
              <a:gd name="connsiteY49" fmla="*/ 1043940 h 1790700"/>
              <a:gd name="connsiteX50" fmla="*/ 182880 w 899160"/>
              <a:gd name="connsiteY50" fmla="*/ 929640 h 1790700"/>
              <a:gd name="connsiteX51" fmla="*/ 160020 w 899160"/>
              <a:gd name="connsiteY51" fmla="*/ 914400 h 1790700"/>
              <a:gd name="connsiteX52" fmla="*/ 121920 w 899160"/>
              <a:gd name="connsiteY52" fmla="*/ 906780 h 1790700"/>
              <a:gd name="connsiteX53" fmla="*/ 53340 w 899160"/>
              <a:gd name="connsiteY53" fmla="*/ 876300 h 1790700"/>
              <a:gd name="connsiteX54" fmla="*/ 60960 w 899160"/>
              <a:gd name="connsiteY54" fmla="*/ 784860 h 1790700"/>
              <a:gd name="connsiteX55" fmla="*/ 76200 w 899160"/>
              <a:gd name="connsiteY55" fmla="*/ 731520 h 1790700"/>
              <a:gd name="connsiteX56" fmla="*/ 53340 w 899160"/>
              <a:gd name="connsiteY56" fmla="*/ 662940 h 1790700"/>
              <a:gd name="connsiteX57" fmla="*/ 45720 w 899160"/>
              <a:gd name="connsiteY57" fmla="*/ 640080 h 1790700"/>
              <a:gd name="connsiteX58" fmla="*/ 22860 w 899160"/>
              <a:gd name="connsiteY5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198120 w 899160"/>
              <a:gd name="connsiteY44" fmla="*/ 1348740 h 1790700"/>
              <a:gd name="connsiteX45" fmla="*/ 190500 w 899160"/>
              <a:gd name="connsiteY45" fmla="*/ 1325880 h 1790700"/>
              <a:gd name="connsiteX46" fmla="*/ 182880 w 899160"/>
              <a:gd name="connsiteY46" fmla="*/ 1181100 h 1790700"/>
              <a:gd name="connsiteX47" fmla="*/ 175260 w 899160"/>
              <a:gd name="connsiteY47" fmla="*/ 1143000 h 1790700"/>
              <a:gd name="connsiteX48" fmla="*/ 190500 w 899160"/>
              <a:gd name="connsiteY48" fmla="*/ 1043940 h 1790700"/>
              <a:gd name="connsiteX49" fmla="*/ 182880 w 899160"/>
              <a:gd name="connsiteY49" fmla="*/ 929640 h 1790700"/>
              <a:gd name="connsiteX50" fmla="*/ 160020 w 899160"/>
              <a:gd name="connsiteY50" fmla="*/ 914400 h 1790700"/>
              <a:gd name="connsiteX51" fmla="*/ 121920 w 899160"/>
              <a:gd name="connsiteY51" fmla="*/ 906780 h 1790700"/>
              <a:gd name="connsiteX52" fmla="*/ 53340 w 899160"/>
              <a:gd name="connsiteY52" fmla="*/ 876300 h 1790700"/>
              <a:gd name="connsiteX53" fmla="*/ 60960 w 899160"/>
              <a:gd name="connsiteY53" fmla="*/ 784860 h 1790700"/>
              <a:gd name="connsiteX54" fmla="*/ 76200 w 899160"/>
              <a:gd name="connsiteY54" fmla="*/ 731520 h 1790700"/>
              <a:gd name="connsiteX55" fmla="*/ 53340 w 899160"/>
              <a:gd name="connsiteY55" fmla="*/ 662940 h 1790700"/>
              <a:gd name="connsiteX56" fmla="*/ 45720 w 899160"/>
              <a:gd name="connsiteY56" fmla="*/ 640080 h 1790700"/>
              <a:gd name="connsiteX57" fmla="*/ 22860 w 899160"/>
              <a:gd name="connsiteY5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198120 w 899160"/>
              <a:gd name="connsiteY43" fmla="*/ 1348740 h 1790700"/>
              <a:gd name="connsiteX44" fmla="*/ 190500 w 899160"/>
              <a:gd name="connsiteY44" fmla="*/ 1325880 h 1790700"/>
              <a:gd name="connsiteX45" fmla="*/ 182880 w 899160"/>
              <a:gd name="connsiteY45" fmla="*/ 1181100 h 1790700"/>
              <a:gd name="connsiteX46" fmla="*/ 175260 w 899160"/>
              <a:gd name="connsiteY46" fmla="*/ 1143000 h 1790700"/>
              <a:gd name="connsiteX47" fmla="*/ 190500 w 899160"/>
              <a:gd name="connsiteY47" fmla="*/ 1043940 h 1790700"/>
              <a:gd name="connsiteX48" fmla="*/ 182880 w 899160"/>
              <a:gd name="connsiteY48" fmla="*/ 929640 h 1790700"/>
              <a:gd name="connsiteX49" fmla="*/ 160020 w 899160"/>
              <a:gd name="connsiteY49" fmla="*/ 914400 h 1790700"/>
              <a:gd name="connsiteX50" fmla="*/ 121920 w 899160"/>
              <a:gd name="connsiteY50" fmla="*/ 906780 h 1790700"/>
              <a:gd name="connsiteX51" fmla="*/ 53340 w 899160"/>
              <a:gd name="connsiteY51" fmla="*/ 876300 h 1790700"/>
              <a:gd name="connsiteX52" fmla="*/ 60960 w 899160"/>
              <a:gd name="connsiteY52" fmla="*/ 784860 h 1790700"/>
              <a:gd name="connsiteX53" fmla="*/ 76200 w 899160"/>
              <a:gd name="connsiteY53" fmla="*/ 731520 h 1790700"/>
              <a:gd name="connsiteX54" fmla="*/ 53340 w 899160"/>
              <a:gd name="connsiteY54" fmla="*/ 662940 h 1790700"/>
              <a:gd name="connsiteX55" fmla="*/ 45720 w 899160"/>
              <a:gd name="connsiteY55" fmla="*/ 640080 h 1790700"/>
              <a:gd name="connsiteX56" fmla="*/ 22860 w 899160"/>
              <a:gd name="connsiteY5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198120 w 899160"/>
              <a:gd name="connsiteY42" fmla="*/ 1348740 h 1790700"/>
              <a:gd name="connsiteX43" fmla="*/ 190500 w 899160"/>
              <a:gd name="connsiteY43" fmla="*/ 1325880 h 1790700"/>
              <a:gd name="connsiteX44" fmla="*/ 182880 w 899160"/>
              <a:gd name="connsiteY44" fmla="*/ 1181100 h 1790700"/>
              <a:gd name="connsiteX45" fmla="*/ 175260 w 899160"/>
              <a:gd name="connsiteY45" fmla="*/ 1143000 h 1790700"/>
              <a:gd name="connsiteX46" fmla="*/ 190500 w 899160"/>
              <a:gd name="connsiteY46" fmla="*/ 1043940 h 1790700"/>
              <a:gd name="connsiteX47" fmla="*/ 182880 w 899160"/>
              <a:gd name="connsiteY47" fmla="*/ 929640 h 1790700"/>
              <a:gd name="connsiteX48" fmla="*/ 160020 w 899160"/>
              <a:gd name="connsiteY48" fmla="*/ 914400 h 1790700"/>
              <a:gd name="connsiteX49" fmla="*/ 121920 w 899160"/>
              <a:gd name="connsiteY49" fmla="*/ 906780 h 1790700"/>
              <a:gd name="connsiteX50" fmla="*/ 53340 w 899160"/>
              <a:gd name="connsiteY50" fmla="*/ 876300 h 1790700"/>
              <a:gd name="connsiteX51" fmla="*/ 60960 w 899160"/>
              <a:gd name="connsiteY51" fmla="*/ 784860 h 1790700"/>
              <a:gd name="connsiteX52" fmla="*/ 76200 w 899160"/>
              <a:gd name="connsiteY52" fmla="*/ 731520 h 1790700"/>
              <a:gd name="connsiteX53" fmla="*/ 53340 w 899160"/>
              <a:gd name="connsiteY53" fmla="*/ 662940 h 1790700"/>
              <a:gd name="connsiteX54" fmla="*/ 45720 w 899160"/>
              <a:gd name="connsiteY54" fmla="*/ 640080 h 1790700"/>
              <a:gd name="connsiteX55" fmla="*/ 22860 w 899160"/>
              <a:gd name="connsiteY55" fmla="*/ 640080 h 1790700"/>
              <a:gd name="connsiteX0" fmla="*/ 22860 w 899160"/>
              <a:gd name="connsiteY0" fmla="*/ 640080 h 1798798"/>
              <a:gd name="connsiteX1" fmla="*/ 22860 w 899160"/>
              <a:gd name="connsiteY1" fmla="*/ 640080 h 1798798"/>
              <a:gd name="connsiteX2" fmla="*/ 7620 w 899160"/>
              <a:gd name="connsiteY2" fmla="*/ 510540 h 1798798"/>
              <a:gd name="connsiteX3" fmla="*/ 0 w 899160"/>
              <a:gd name="connsiteY3" fmla="*/ 487680 h 1798798"/>
              <a:gd name="connsiteX4" fmla="*/ 22860 w 899160"/>
              <a:gd name="connsiteY4" fmla="*/ 373380 h 1798798"/>
              <a:gd name="connsiteX5" fmla="*/ 38100 w 899160"/>
              <a:gd name="connsiteY5" fmla="*/ 350520 h 1798798"/>
              <a:gd name="connsiteX6" fmla="*/ 60960 w 899160"/>
              <a:gd name="connsiteY6" fmla="*/ 335280 h 1798798"/>
              <a:gd name="connsiteX7" fmla="*/ 114300 w 899160"/>
              <a:gd name="connsiteY7" fmla="*/ 274320 h 1798798"/>
              <a:gd name="connsiteX8" fmla="*/ 129540 w 899160"/>
              <a:gd name="connsiteY8" fmla="*/ 251460 h 1798798"/>
              <a:gd name="connsiteX9" fmla="*/ 175260 w 899160"/>
              <a:gd name="connsiteY9" fmla="*/ 220980 h 1798798"/>
              <a:gd name="connsiteX10" fmla="*/ 190500 w 899160"/>
              <a:gd name="connsiteY10" fmla="*/ 198120 h 1798798"/>
              <a:gd name="connsiteX11" fmla="*/ 236220 w 899160"/>
              <a:gd name="connsiteY11" fmla="*/ 160020 h 1798798"/>
              <a:gd name="connsiteX12" fmla="*/ 251460 w 899160"/>
              <a:gd name="connsiteY12" fmla="*/ 137160 h 1798798"/>
              <a:gd name="connsiteX13" fmla="*/ 281940 w 899160"/>
              <a:gd name="connsiteY13" fmla="*/ 114300 h 1798798"/>
              <a:gd name="connsiteX14" fmla="*/ 304800 w 899160"/>
              <a:gd name="connsiteY14" fmla="*/ 91440 h 1798798"/>
              <a:gd name="connsiteX15" fmla="*/ 350520 w 899160"/>
              <a:gd name="connsiteY15" fmla="*/ 68580 h 1798798"/>
              <a:gd name="connsiteX16" fmla="*/ 365760 w 899160"/>
              <a:gd name="connsiteY16" fmla="*/ 45720 h 1798798"/>
              <a:gd name="connsiteX17" fmla="*/ 411480 w 899160"/>
              <a:gd name="connsiteY17" fmla="*/ 30480 h 1798798"/>
              <a:gd name="connsiteX18" fmla="*/ 434340 w 899160"/>
              <a:gd name="connsiteY18" fmla="*/ 15240 h 1798798"/>
              <a:gd name="connsiteX19" fmla="*/ 464820 w 899160"/>
              <a:gd name="connsiteY19" fmla="*/ 7620 h 1798798"/>
              <a:gd name="connsiteX20" fmla="*/ 487680 w 899160"/>
              <a:gd name="connsiteY20" fmla="*/ 0 h 1798798"/>
              <a:gd name="connsiteX21" fmla="*/ 548640 w 899160"/>
              <a:gd name="connsiteY21" fmla="*/ 22860 h 1798798"/>
              <a:gd name="connsiteX22" fmla="*/ 563880 w 899160"/>
              <a:gd name="connsiteY22" fmla="*/ 45720 h 1798798"/>
              <a:gd name="connsiteX23" fmla="*/ 586740 w 899160"/>
              <a:gd name="connsiteY23" fmla="*/ 53340 h 1798798"/>
              <a:gd name="connsiteX24" fmla="*/ 609600 w 899160"/>
              <a:gd name="connsiteY24" fmla="*/ 68580 h 1798798"/>
              <a:gd name="connsiteX25" fmla="*/ 624840 w 899160"/>
              <a:gd name="connsiteY25" fmla="*/ 91440 h 1798798"/>
              <a:gd name="connsiteX26" fmla="*/ 647700 w 899160"/>
              <a:gd name="connsiteY26" fmla="*/ 106680 h 1798798"/>
              <a:gd name="connsiteX27" fmla="*/ 678180 w 899160"/>
              <a:gd name="connsiteY27" fmla="*/ 137160 h 1798798"/>
              <a:gd name="connsiteX28" fmla="*/ 739140 w 899160"/>
              <a:gd name="connsiteY28" fmla="*/ 190500 h 1798798"/>
              <a:gd name="connsiteX29" fmla="*/ 800100 w 899160"/>
              <a:gd name="connsiteY29" fmla="*/ 259080 h 1798798"/>
              <a:gd name="connsiteX30" fmla="*/ 762000 w 899160"/>
              <a:gd name="connsiteY30" fmla="*/ 342900 h 1798798"/>
              <a:gd name="connsiteX31" fmla="*/ 769620 w 899160"/>
              <a:gd name="connsiteY31" fmla="*/ 381000 h 1798798"/>
              <a:gd name="connsiteX32" fmla="*/ 777240 w 899160"/>
              <a:gd name="connsiteY32" fmla="*/ 403860 h 1798798"/>
              <a:gd name="connsiteX33" fmla="*/ 822960 w 899160"/>
              <a:gd name="connsiteY33" fmla="*/ 419100 h 1798798"/>
              <a:gd name="connsiteX34" fmla="*/ 861060 w 899160"/>
              <a:gd name="connsiteY34" fmla="*/ 464820 h 1798798"/>
              <a:gd name="connsiteX35" fmla="*/ 899160 w 899160"/>
              <a:gd name="connsiteY35" fmla="*/ 510540 h 1798798"/>
              <a:gd name="connsiteX36" fmla="*/ 685800 w 899160"/>
              <a:gd name="connsiteY36" fmla="*/ 1569720 h 1798798"/>
              <a:gd name="connsiteX37" fmla="*/ 632460 w 899160"/>
              <a:gd name="connsiteY37" fmla="*/ 1729740 h 1798798"/>
              <a:gd name="connsiteX38" fmla="*/ 609600 w 899160"/>
              <a:gd name="connsiteY38" fmla="*/ 1760220 h 1798798"/>
              <a:gd name="connsiteX39" fmla="*/ 495300 w 899160"/>
              <a:gd name="connsiteY39" fmla="*/ 1790700 h 1798798"/>
              <a:gd name="connsiteX40" fmla="*/ 342900 w 899160"/>
              <a:gd name="connsiteY40" fmla="*/ 1752600 h 1798798"/>
              <a:gd name="connsiteX41" fmla="*/ 198120 w 899160"/>
              <a:gd name="connsiteY41" fmla="*/ 1348740 h 1798798"/>
              <a:gd name="connsiteX42" fmla="*/ 190500 w 899160"/>
              <a:gd name="connsiteY42" fmla="*/ 1325880 h 1798798"/>
              <a:gd name="connsiteX43" fmla="*/ 182880 w 899160"/>
              <a:gd name="connsiteY43" fmla="*/ 1181100 h 1798798"/>
              <a:gd name="connsiteX44" fmla="*/ 175260 w 899160"/>
              <a:gd name="connsiteY44" fmla="*/ 1143000 h 1798798"/>
              <a:gd name="connsiteX45" fmla="*/ 190500 w 899160"/>
              <a:gd name="connsiteY45" fmla="*/ 1043940 h 1798798"/>
              <a:gd name="connsiteX46" fmla="*/ 182880 w 899160"/>
              <a:gd name="connsiteY46" fmla="*/ 929640 h 1798798"/>
              <a:gd name="connsiteX47" fmla="*/ 160020 w 899160"/>
              <a:gd name="connsiteY47" fmla="*/ 914400 h 1798798"/>
              <a:gd name="connsiteX48" fmla="*/ 121920 w 899160"/>
              <a:gd name="connsiteY48" fmla="*/ 906780 h 1798798"/>
              <a:gd name="connsiteX49" fmla="*/ 53340 w 899160"/>
              <a:gd name="connsiteY49" fmla="*/ 876300 h 1798798"/>
              <a:gd name="connsiteX50" fmla="*/ 60960 w 899160"/>
              <a:gd name="connsiteY50" fmla="*/ 784860 h 1798798"/>
              <a:gd name="connsiteX51" fmla="*/ 76200 w 899160"/>
              <a:gd name="connsiteY51" fmla="*/ 731520 h 1798798"/>
              <a:gd name="connsiteX52" fmla="*/ 53340 w 899160"/>
              <a:gd name="connsiteY52" fmla="*/ 662940 h 1798798"/>
              <a:gd name="connsiteX53" fmla="*/ 45720 w 899160"/>
              <a:gd name="connsiteY53" fmla="*/ 640080 h 1798798"/>
              <a:gd name="connsiteX54" fmla="*/ 22860 w 899160"/>
              <a:gd name="connsiteY54" fmla="*/ 640080 h 1798798"/>
              <a:gd name="connsiteX0" fmla="*/ 22860 w 899160"/>
              <a:gd name="connsiteY0" fmla="*/ 640080 h 1786156"/>
              <a:gd name="connsiteX1" fmla="*/ 22860 w 899160"/>
              <a:gd name="connsiteY1" fmla="*/ 640080 h 1786156"/>
              <a:gd name="connsiteX2" fmla="*/ 7620 w 899160"/>
              <a:gd name="connsiteY2" fmla="*/ 510540 h 1786156"/>
              <a:gd name="connsiteX3" fmla="*/ 0 w 899160"/>
              <a:gd name="connsiteY3" fmla="*/ 487680 h 1786156"/>
              <a:gd name="connsiteX4" fmla="*/ 22860 w 899160"/>
              <a:gd name="connsiteY4" fmla="*/ 373380 h 1786156"/>
              <a:gd name="connsiteX5" fmla="*/ 38100 w 899160"/>
              <a:gd name="connsiteY5" fmla="*/ 350520 h 1786156"/>
              <a:gd name="connsiteX6" fmla="*/ 60960 w 899160"/>
              <a:gd name="connsiteY6" fmla="*/ 335280 h 1786156"/>
              <a:gd name="connsiteX7" fmla="*/ 114300 w 899160"/>
              <a:gd name="connsiteY7" fmla="*/ 274320 h 1786156"/>
              <a:gd name="connsiteX8" fmla="*/ 129540 w 899160"/>
              <a:gd name="connsiteY8" fmla="*/ 251460 h 1786156"/>
              <a:gd name="connsiteX9" fmla="*/ 175260 w 899160"/>
              <a:gd name="connsiteY9" fmla="*/ 220980 h 1786156"/>
              <a:gd name="connsiteX10" fmla="*/ 190500 w 899160"/>
              <a:gd name="connsiteY10" fmla="*/ 198120 h 1786156"/>
              <a:gd name="connsiteX11" fmla="*/ 236220 w 899160"/>
              <a:gd name="connsiteY11" fmla="*/ 160020 h 1786156"/>
              <a:gd name="connsiteX12" fmla="*/ 251460 w 899160"/>
              <a:gd name="connsiteY12" fmla="*/ 137160 h 1786156"/>
              <a:gd name="connsiteX13" fmla="*/ 281940 w 899160"/>
              <a:gd name="connsiteY13" fmla="*/ 114300 h 1786156"/>
              <a:gd name="connsiteX14" fmla="*/ 304800 w 899160"/>
              <a:gd name="connsiteY14" fmla="*/ 91440 h 1786156"/>
              <a:gd name="connsiteX15" fmla="*/ 350520 w 899160"/>
              <a:gd name="connsiteY15" fmla="*/ 68580 h 1786156"/>
              <a:gd name="connsiteX16" fmla="*/ 365760 w 899160"/>
              <a:gd name="connsiteY16" fmla="*/ 45720 h 1786156"/>
              <a:gd name="connsiteX17" fmla="*/ 411480 w 899160"/>
              <a:gd name="connsiteY17" fmla="*/ 30480 h 1786156"/>
              <a:gd name="connsiteX18" fmla="*/ 434340 w 899160"/>
              <a:gd name="connsiteY18" fmla="*/ 15240 h 1786156"/>
              <a:gd name="connsiteX19" fmla="*/ 464820 w 899160"/>
              <a:gd name="connsiteY19" fmla="*/ 7620 h 1786156"/>
              <a:gd name="connsiteX20" fmla="*/ 487680 w 899160"/>
              <a:gd name="connsiteY20" fmla="*/ 0 h 1786156"/>
              <a:gd name="connsiteX21" fmla="*/ 548640 w 899160"/>
              <a:gd name="connsiteY21" fmla="*/ 22860 h 1786156"/>
              <a:gd name="connsiteX22" fmla="*/ 563880 w 899160"/>
              <a:gd name="connsiteY22" fmla="*/ 45720 h 1786156"/>
              <a:gd name="connsiteX23" fmla="*/ 586740 w 899160"/>
              <a:gd name="connsiteY23" fmla="*/ 53340 h 1786156"/>
              <a:gd name="connsiteX24" fmla="*/ 609600 w 899160"/>
              <a:gd name="connsiteY24" fmla="*/ 68580 h 1786156"/>
              <a:gd name="connsiteX25" fmla="*/ 624840 w 899160"/>
              <a:gd name="connsiteY25" fmla="*/ 91440 h 1786156"/>
              <a:gd name="connsiteX26" fmla="*/ 647700 w 899160"/>
              <a:gd name="connsiteY26" fmla="*/ 106680 h 1786156"/>
              <a:gd name="connsiteX27" fmla="*/ 678180 w 899160"/>
              <a:gd name="connsiteY27" fmla="*/ 137160 h 1786156"/>
              <a:gd name="connsiteX28" fmla="*/ 739140 w 899160"/>
              <a:gd name="connsiteY28" fmla="*/ 190500 h 1786156"/>
              <a:gd name="connsiteX29" fmla="*/ 800100 w 899160"/>
              <a:gd name="connsiteY29" fmla="*/ 259080 h 1786156"/>
              <a:gd name="connsiteX30" fmla="*/ 762000 w 899160"/>
              <a:gd name="connsiteY30" fmla="*/ 342900 h 1786156"/>
              <a:gd name="connsiteX31" fmla="*/ 769620 w 899160"/>
              <a:gd name="connsiteY31" fmla="*/ 381000 h 1786156"/>
              <a:gd name="connsiteX32" fmla="*/ 777240 w 899160"/>
              <a:gd name="connsiteY32" fmla="*/ 403860 h 1786156"/>
              <a:gd name="connsiteX33" fmla="*/ 822960 w 899160"/>
              <a:gd name="connsiteY33" fmla="*/ 419100 h 1786156"/>
              <a:gd name="connsiteX34" fmla="*/ 861060 w 899160"/>
              <a:gd name="connsiteY34" fmla="*/ 464820 h 1786156"/>
              <a:gd name="connsiteX35" fmla="*/ 899160 w 899160"/>
              <a:gd name="connsiteY35" fmla="*/ 510540 h 1786156"/>
              <a:gd name="connsiteX36" fmla="*/ 685800 w 899160"/>
              <a:gd name="connsiteY36" fmla="*/ 1569720 h 1786156"/>
              <a:gd name="connsiteX37" fmla="*/ 632460 w 899160"/>
              <a:gd name="connsiteY37" fmla="*/ 1729740 h 1786156"/>
              <a:gd name="connsiteX38" fmla="*/ 609600 w 899160"/>
              <a:gd name="connsiteY38" fmla="*/ 1760220 h 1786156"/>
              <a:gd name="connsiteX39" fmla="*/ 342900 w 899160"/>
              <a:gd name="connsiteY39" fmla="*/ 1752600 h 1786156"/>
              <a:gd name="connsiteX40" fmla="*/ 198120 w 899160"/>
              <a:gd name="connsiteY40" fmla="*/ 1348740 h 1786156"/>
              <a:gd name="connsiteX41" fmla="*/ 190500 w 899160"/>
              <a:gd name="connsiteY41" fmla="*/ 1325880 h 1786156"/>
              <a:gd name="connsiteX42" fmla="*/ 182880 w 899160"/>
              <a:gd name="connsiteY42" fmla="*/ 1181100 h 1786156"/>
              <a:gd name="connsiteX43" fmla="*/ 175260 w 899160"/>
              <a:gd name="connsiteY43" fmla="*/ 1143000 h 1786156"/>
              <a:gd name="connsiteX44" fmla="*/ 190500 w 899160"/>
              <a:gd name="connsiteY44" fmla="*/ 1043940 h 1786156"/>
              <a:gd name="connsiteX45" fmla="*/ 182880 w 899160"/>
              <a:gd name="connsiteY45" fmla="*/ 929640 h 1786156"/>
              <a:gd name="connsiteX46" fmla="*/ 160020 w 899160"/>
              <a:gd name="connsiteY46" fmla="*/ 914400 h 1786156"/>
              <a:gd name="connsiteX47" fmla="*/ 121920 w 899160"/>
              <a:gd name="connsiteY47" fmla="*/ 906780 h 1786156"/>
              <a:gd name="connsiteX48" fmla="*/ 53340 w 899160"/>
              <a:gd name="connsiteY48" fmla="*/ 876300 h 1786156"/>
              <a:gd name="connsiteX49" fmla="*/ 60960 w 899160"/>
              <a:gd name="connsiteY49" fmla="*/ 784860 h 1786156"/>
              <a:gd name="connsiteX50" fmla="*/ 76200 w 899160"/>
              <a:gd name="connsiteY50" fmla="*/ 731520 h 1786156"/>
              <a:gd name="connsiteX51" fmla="*/ 53340 w 899160"/>
              <a:gd name="connsiteY51" fmla="*/ 662940 h 1786156"/>
              <a:gd name="connsiteX52" fmla="*/ 45720 w 899160"/>
              <a:gd name="connsiteY52" fmla="*/ 640080 h 1786156"/>
              <a:gd name="connsiteX53" fmla="*/ 22860 w 899160"/>
              <a:gd name="connsiteY53" fmla="*/ 640080 h 1786156"/>
              <a:gd name="connsiteX0" fmla="*/ 22860 w 899160"/>
              <a:gd name="connsiteY0" fmla="*/ 640080 h 1781668"/>
              <a:gd name="connsiteX1" fmla="*/ 22860 w 899160"/>
              <a:gd name="connsiteY1" fmla="*/ 640080 h 1781668"/>
              <a:gd name="connsiteX2" fmla="*/ 7620 w 899160"/>
              <a:gd name="connsiteY2" fmla="*/ 510540 h 1781668"/>
              <a:gd name="connsiteX3" fmla="*/ 0 w 899160"/>
              <a:gd name="connsiteY3" fmla="*/ 487680 h 1781668"/>
              <a:gd name="connsiteX4" fmla="*/ 22860 w 899160"/>
              <a:gd name="connsiteY4" fmla="*/ 373380 h 1781668"/>
              <a:gd name="connsiteX5" fmla="*/ 38100 w 899160"/>
              <a:gd name="connsiteY5" fmla="*/ 350520 h 1781668"/>
              <a:gd name="connsiteX6" fmla="*/ 60960 w 899160"/>
              <a:gd name="connsiteY6" fmla="*/ 335280 h 1781668"/>
              <a:gd name="connsiteX7" fmla="*/ 114300 w 899160"/>
              <a:gd name="connsiteY7" fmla="*/ 274320 h 1781668"/>
              <a:gd name="connsiteX8" fmla="*/ 129540 w 899160"/>
              <a:gd name="connsiteY8" fmla="*/ 251460 h 1781668"/>
              <a:gd name="connsiteX9" fmla="*/ 175260 w 899160"/>
              <a:gd name="connsiteY9" fmla="*/ 220980 h 1781668"/>
              <a:gd name="connsiteX10" fmla="*/ 190500 w 899160"/>
              <a:gd name="connsiteY10" fmla="*/ 198120 h 1781668"/>
              <a:gd name="connsiteX11" fmla="*/ 236220 w 899160"/>
              <a:gd name="connsiteY11" fmla="*/ 160020 h 1781668"/>
              <a:gd name="connsiteX12" fmla="*/ 251460 w 899160"/>
              <a:gd name="connsiteY12" fmla="*/ 137160 h 1781668"/>
              <a:gd name="connsiteX13" fmla="*/ 281940 w 899160"/>
              <a:gd name="connsiteY13" fmla="*/ 114300 h 1781668"/>
              <a:gd name="connsiteX14" fmla="*/ 304800 w 899160"/>
              <a:gd name="connsiteY14" fmla="*/ 91440 h 1781668"/>
              <a:gd name="connsiteX15" fmla="*/ 350520 w 899160"/>
              <a:gd name="connsiteY15" fmla="*/ 68580 h 1781668"/>
              <a:gd name="connsiteX16" fmla="*/ 365760 w 899160"/>
              <a:gd name="connsiteY16" fmla="*/ 45720 h 1781668"/>
              <a:gd name="connsiteX17" fmla="*/ 411480 w 899160"/>
              <a:gd name="connsiteY17" fmla="*/ 30480 h 1781668"/>
              <a:gd name="connsiteX18" fmla="*/ 434340 w 899160"/>
              <a:gd name="connsiteY18" fmla="*/ 15240 h 1781668"/>
              <a:gd name="connsiteX19" fmla="*/ 464820 w 899160"/>
              <a:gd name="connsiteY19" fmla="*/ 7620 h 1781668"/>
              <a:gd name="connsiteX20" fmla="*/ 487680 w 899160"/>
              <a:gd name="connsiteY20" fmla="*/ 0 h 1781668"/>
              <a:gd name="connsiteX21" fmla="*/ 548640 w 899160"/>
              <a:gd name="connsiteY21" fmla="*/ 22860 h 1781668"/>
              <a:gd name="connsiteX22" fmla="*/ 563880 w 899160"/>
              <a:gd name="connsiteY22" fmla="*/ 45720 h 1781668"/>
              <a:gd name="connsiteX23" fmla="*/ 586740 w 899160"/>
              <a:gd name="connsiteY23" fmla="*/ 53340 h 1781668"/>
              <a:gd name="connsiteX24" fmla="*/ 609600 w 899160"/>
              <a:gd name="connsiteY24" fmla="*/ 68580 h 1781668"/>
              <a:gd name="connsiteX25" fmla="*/ 624840 w 899160"/>
              <a:gd name="connsiteY25" fmla="*/ 91440 h 1781668"/>
              <a:gd name="connsiteX26" fmla="*/ 647700 w 899160"/>
              <a:gd name="connsiteY26" fmla="*/ 106680 h 1781668"/>
              <a:gd name="connsiteX27" fmla="*/ 678180 w 899160"/>
              <a:gd name="connsiteY27" fmla="*/ 137160 h 1781668"/>
              <a:gd name="connsiteX28" fmla="*/ 739140 w 899160"/>
              <a:gd name="connsiteY28" fmla="*/ 190500 h 1781668"/>
              <a:gd name="connsiteX29" fmla="*/ 800100 w 899160"/>
              <a:gd name="connsiteY29" fmla="*/ 259080 h 1781668"/>
              <a:gd name="connsiteX30" fmla="*/ 762000 w 899160"/>
              <a:gd name="connsiteY30" fmla="*/ 342900 h 1781668"/>
              <a:gd name="connsiteX31" fmla="*/ 769620 w 899160"/>
              <a:gd name="connsiteY31" fmla="*/ 381000 h 1781668"/>
              <a:gd name="connsiteX32" fmla="*/ 777240 w 899160"/>
              <a:gd name="connsiteY32" fmla="*/ 403860 h 1781668"/>
              <a:gd name="connsiteX33" fmla="*/ 822960 w 899160"/>
              <a:gd name="connsiteY33" fmla="*/ 419100 h 1781668"/>
              <a:gd name="connsiteX34" fmla="*/ 861060 w 899160"/>
              <a:gd name="connsiteY34" fmla="*/ 464820 h 1781668"/>
              <a:gd name="connsiteX35" fmla="*/ 899160 w 899160"/>
              <a:gd name="connsiteY35" fmla="*/ 510540 h 1781668"/>
              <a:gd name="connsiteX36" fmla="*/ 685800 w 899160"/>
              <a:gd name="connsiteY36" fmla="*/ 1569720 h 1781668"/>
              <a:gd name="connsiteX37" fmla="*/ 632460 w 899160"/>
              <a:gd name="connsiteY37" fmla="*/ 1729740 h 1781668"/>
              <a:gd name="connsiteX38" fmla="*/ 342900 w 899160"/>
              <a:gd name="connsiteY38" fmla="*/ 1752600 h 1781668"/>
              <a:gd name="connsiteX39" fmla="*/ 198120 w 899160"/>
              <a:gd name="connsiteY39" fmla="*/ 1348740 h 1781668"/>
              <a:gd name="connsiteX40" fmla="*/ 190500 w 899160"/>
              <a:gd name="connsiteY40" fmla="*/ 1325880 h 1781668"/>
              <a:gd name="connsiteX41" fmla="*/ 182880 w 899160"/>
              <a:gd name="connsiteY41" fmla="*/ 1181100 h 1781668"/>
              <a:gd name="connsiteX42" fmla="*/ 175260 w 899160"/>
              <a:gd name="connsiteY42" fmla="*/ 1143000 h 1781668"/>
              <a:gd name="connsiteX43" fmla="*/ 190500 w 899160"/>
              <a:gd name="connsiteY43" fmla="*/ 1043940 h 1781668"/>
              <a:gd name="connsiteX44" fmla="*/ 182880 w 899160"/>
              <a:gd name="connsiteY44" fmla="*/ 929640 h 1781668"/>
              <a:gd name="connsiteX45" fmla="*/ 160020 w 899160"/>
              <a:gd name="connsiteY45" fmla="*/ 914400 h 1781668"/>
              <a:gd name="connsiteX46" fmla="*/ 121920 w 899160"/>
              <a:gd name="connsiteY46" fmla="*/ 906780 h 1781668"/>
              <a:gd name="connsiteX47" fmla="*/ 53340 w 899160"/>
              <a:gd name="connsiteY47" fmla="*/ 876300 h 1781668"/>
              <a:gd name="connsiteX48" fmla="*/ 60960 w 899160"/>
              <a:gd name="connsiteY48" fmla="*/ 784860 h 1781668"/>
              <a:gd name="connsiteX49" fmla="*/ 76200 w 899160"/>
              <a:gd name="connsiteY49" fmla="*/ 731520 h 1781668"/>
              <a:gd name="connsiteX50" fmla="*/ 53340 w 899160"/>
              <a:gd name="connsiteY50" fmla="*/ 662940 h 1781668"/>
              <a:gd name="connsiteX51" fmla="*/ 45720 w 899160"/>
              <a:gd name="connsiteY51" fmla="*/ 640080 h 1781668"/>
              <a:gd name="connsiteX52" fmla="*/ 22860 w 899160"/>
              <a:gd name="connsiteY52" fmla="*/ 640080 h 1781668"/>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90500 w 899160"/>
              <a:gd name="connsiteY39" fmla="*/ 1325880 h 1845685"/>
              <a:gd name="connsiteX40" fmla="*/ 182880 w 899160"/>
              <a:gd name="connsiteY40" fmla="*/ 1181100 h 1845685"/>
              <a:gd name="connsiteX41" fmla="*/ 175260 w 899160"/>
              <a:gd name="connsiteY41" fmla="*/ 1143000 h 1845685"/>
              <a:gd name="connsiteX42" fmla="*/ 190500 w 899160"/>
              <a:gd name="connsiteY42" fmla="*/ 1043940 h 1845685"/>
              <a:gd name="connsiteX43" fmla="*/ 182880 w 899160"/>
              <a:gd name="connsiteY43" fmla="*/ 929640 h 1845685"/>
              <a:gd name="connsiteX44" fmla="*/ 160020 w 899160"/>
              <a:gd name="connsiteY44" fmla="*/ 914400 h 1845685"/>
              <a:gd name="connsiteX45" fmla="*/ 121920 w 899160"/>
              <a:gd name="connsiteY45" fmla="*/ 906780 h 1845685"/>
              <a:gd name="connsiteX46" fmla="*/ 53340 w 899160"/>
              <a:gd name="connsiteY46" fmla="*/ 876300 h 1845685"/>
              <a:gd name="connsiteX47" fmla="*/ 60960 w 899160"/>
              <a:gd name="connsiteY47" fmla="*/ 784860 h 1845685"/>
              <a:gd name="connsiteX48" fmla="*/ 76200 w 899160"/>
              <a:gd name="connsiteY48" fmla="*/ 731520 h 1845685"/>
              <a:gd name="connsiteX49" fmla="*/ 53340 w 899160"/>
              <a:gd name="connsiteY49" fmla="*/ 662940 h 1845685"/>
              <a:gd name="connsiteX50" fmla="*/ 45720 w 899160"/>
              <a:gd name="connsiteY50" fmla="*/ 640080 h 1845685"/>
              <a:gd name="connsiteX51" fmla="*/ 22860 w 899160"/>
              <a:gd name="connsiteY51" fmla="*/ 640080 h 1845685"/>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82880 w 899160"/>
              <a:gd name="connsiteY39" fmla="*/ 1181100 h 1845685"/>
              <a:gd name="connsiteX40" fmla="*/ 175260 w 899160"/>
              <a:gd name="connsiteY40" fmla="*/ 1143000 h 1845685"/>
              <a:gd name="connsiteX41" fmla="*/ 190500 w 899160"/>
              <a:gd name="connsiteY41" fmla="*/ 1043940 h 1845685"/>
              <a:gd name="connsiteX42" fmla="*/ 182880 w 899160"/>
              <a:gd name="connsiteY42" fmla="*/ 929640 h 1845685"/>
              <a:gd name="connsiteX43" fmla="*/ 160020 w 899160"/>
              <a:gd name="connsiteY43" fmla="*/ 914400 h 1845685"/>
              <a:gd name="connsiteX44" fmla="*/ 121920 w 899160"/>
              <a:gd name="connsiteY44" fmla="*/ 906780 h 1845685"/>
              <a:gd name="connsiteX45" fmla="*/ 53340 w 899160"/>
              <a:gd name="connsiteY45" fmla="*/ 876300 h 1845685"/>
              <a:gd name="connsiteX46" fmla="*/ 60960 w 899160"/>
              <a:gd name="connsiteY46" fmla="*/ 784860 h 1845685"/>
              <a:gd name="connsiteX47" fmla="*/ 76200 w 899160"/>
              <a:gd name="connsiteY47" fmla="*/ 731520 h 1845685"/>
              <a:gd name="connsiteX48" fmla="*/ 53340 w 899160"/>
              <a:gd name="connsiteY48" fmla="*/ 662940 h 1845685"/>
              <a:gd name="connsiteX49" fmla="*/ 45720 w 899160"/>
              <a:gd name="connsiteY49" fmla="*/ 640080 h 1845685"/>
              <a:gd name="connsiteX50" fmla="*/ 22860 w 899160"/>
              <a:gd name="connsiteY50" fmla="*/ 640080 h 1845685"/>
              <a:gd name="connsiteX0" fmla="*/ 2286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49" fmla="*/ 22860 w 899160"/>
              <a:gd name="connsiteY49" fmla="*/ 640080 h 1854565"/>
              <a:gd name="connsiteX0" fmla="*/ 4572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0" fmla="*/ 53340 w 899160"/>
              <a:gd name="connsiteY0" fmla="*/ 66294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0" fmla="*/ 76200 w 899160"/>
              <a:gd name="connsiteY0" fmla="*/ 73152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0" fmla="*/ 76200 w 899160"/>
              <a:gd name="connsiteY0" fmla="*/ 73152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45" fmla="*/ 76200 w 899160"/>
              <a:gd name="connsiteY45" fmla="*/ 731520 h 1854565"/>
              <a:gd name="connsiteX0" fmla="*/ 60960 w 899160"/>
              <a:gd name="connsiteY0" fmla="*/ 78486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0" fmla="*/ 53340 w 899160"/>
              <a:gd name="connsiteY0" fmla="*/ 87630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78377 w 902277"/>
              <a:gd name="connsiteY38" fmla="*/ 1143000 h 1854565"/>
              <a:gd name="connsiteX39" fmla="*/ 193617 w 902277"/>
              <a:gd name="connsiteY39" fmla="*/ 1043940 h 1854565"/>
              <a:gd name="connsiteX40" fmla="*/ 185997 w 902277"/>
              <a:gd name="connsiteY40" fmla="*/ 929640 h 1854565"/>
              <a:gd name="connsiteX41" fmla="*/ 163137 w 902277"/>
              <a:gd name="connsiteY41" fmla="*/ 914400 h 1854565"/>
              <a:gd name="connsiteX42" fmla="*/ 125037 w 902277"/>
              <a:gd name="connsiteY42" fmla="*/ 90678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93617 w 902277"/>
              <a:gd name="connsiteY38" fmla="*/ 1043940 h 1854565"/>
              <a:gd name="connsiteX39" fmla="*/ 185997 w 902277"/>
              <a:gd name="connsiteY39" fmla="*/ 929640 h 1854565"/>
              <a:gd name="connsiteX40" fmla="*/ 163137 w 902277"/>
              <a:gd name="connsiteY40" fmla="*/ 914400 h 1854565"/>
              <a:gd name="connsiteX41" fmla="*/ 125037 w 902277"/>
              <a:gd name="connsiteY41" fmla="*/ 906780 h 1854565"/>
              <a:gd name="connsiteX0" fmla="*/ 125037 w 902277"/>
              <a:gd name="connsiteY0" fmla="*/ 906780 h 1862294"/>
              <a:gd name="connsiteX1" fmla="*/ 10737 w 902277"/>
              <a:gd name="connsiteY1" fmla="*/ 510540 h 1862294"/>
              <a:gd name="connsiteX2" fmla="*/ 3117 w 902277"/>
              <a:gd name="connsiteY2" fmla="*/ 487680 h 1862294"/>
              <a:gd name="connsiteX3" fmla="*/ 25977 w 902277"/>
              <a:gd name="connsiteY3" fmla="*/ 373380 h 1862294"/>
              <a:gd name="connsiteX4" fmla="*/ 41217 w 902277"/>
              <a:gd name="connsiteY4" fmla="*/ 350520 h 1862294"/>
              <a:gd name="connsiteX5" fmla="*/ 64077 w 902277"/>
              <a:gd name="connsiteY5" fmla="*/ 335280 h 1862294"/>
              <a:gd name="connsiteX6" fmla="*/ 117417 w 902277"/>
              <a:gd name="connsiteY6" fmla="*/ 274320 h 1862294"/>
              <a:gd name="connsiteX7" fmla="*/ 132657 w 902277"/>
              <a:gd name="connsiteY7" fmla="*/ 251460 h 1862294"/>
              <a:gd name="connsiteX8" fmla="*/ 178377 w 902277"/>
              <a:gd name="connsiteY8" fmla="*/ 220980 h 1862294"/>
              <a:gd name="connsiteX9" fmla="*/ 193617 w 902277"/>
              <a:gd name="connsiteY9" fmla="*/ 198120 h 1862294"/>
              <a:gd name="connsiteX10" fmla="*/ 239337 w 902277"/>
              <a:gd name="connsiteY10" fmla="*/ 160020 h 1862294"/>
              <a:gd name="connsiteX11" fmla="*/ 254577 w 902277"/>
              <a:gd name="connsiteY11" fmla="*/ 137160 h 1862294"/>
              <a:gd name="connsiteX12" fmla="*/ 285057 w 902277"/>
              <a:gd name="connsiteY12" fmla="*/ 114300 h 1862294"/>
              <a:gd name="connsiteX13" fmla="*/ 307917 w 902277"/>
              <a:gd name="connsiteY13" fmla="*/ 91440 h 1862294"/>
              <a:gd name="connsiteX14" fmla="*/ 353637 w 902277"/>
              <a:gd name="connsiteY14" fmla="*/ 68580 h 1862294"/>
              <a:gd name="connsiteX15" fmla="*/ 368877 w 902277"/>
              <a:gd name="connsiteY15" fmla="*/ 45720 h 1862294"/>
              <a:gd name="connsiteX16" fmla="*/ 414597 w 902277"/>
              <a:gd name="connsiteY16" fmla="*/ 30480 h 1862294"/>
              <a:gd name="connsiteX17" fmla="*/ 437457 w 902277"/>
              <a:gd name="connsiteY17" fmla="*/ 15240 h 1862294"/>
              <a:gd name="connsiteX18" fmla="*/ 467937 w 902277"/>
              <a:gd name="connsiteY18" fmla="*/ 7620 h 1862294"/>
              <a:gd name="connsiteX19" fmla="*/ 490797 w 902277"/>
              <a:gd name="connsiteY19" fmla="*/ 0 h 1862294"/>
              <a:gd name="connsiteX20" fmla="*/ 551757 w 902277"/>
              <a:gd name="connsiteY20" fmla="*/ 22860 h 1862294"/>
              <a:gd name="connsiteX21" fmla="*/ 566997 w 902277"/>
              <a:gd name="connsiteY21" fmla="*/ 45720 h 1862294"/>
              <a:gd name="connsiteX22" fmla="*/ 589857 w 902277"/>
              <a:gd name="connsiteY22" fmla="*/ 53340 h 1862294"/>
              <a:gd name="connsiteX23" fmla="*/ 612717 w 902277"/>
              <a:gd name="connsiteY23" fmla="*/ 68580 h 1862294"/>
              <a:gd name="connsiteX24" fmla="*/ 627957 w 902277"/>
              <a:gd name="connsiteY24" fmla="*/ 91440 h 1862294"/>
              <a:gd name="connsiteX25" fmla="*/ 650817 w 902277"/>
              <a:gd name="connsiteY25" fmla="*/ 106680 h 1862294"/>
              <a:gd name="connsiteX26" fmla="*/ 681297 w 902277"/>
              <a:gd name="connsiteY26" fmla="*/ 137160 h 1862294"/>
              <a:gd name="connsiteX27" fmla="*/ 742257 w 902277"/>
              <a:gd name="connsiteY27" fmla="*/ 190500 h 1862294"/>
              <a:gd name="connsiteX28" fmla="*/ 803217 w 902277"/>
              <a:gd name="connsiteY28" fmla="*/ 259080 h 1862294"/>
              <a:gd name="connsiteX29" fmla="*/ 765117 w 902277"/>
              <a:gd name="connsiteY29" fmla="*/ 342900 h 1862294"/>
              <a:gd name="connsiteX30" fmla="*/ 772737 w 902277"/>
              <a:gd name="connsiteY30" fmla="*/ 381000 h 1862294"/>
              <a:gd name="connsiteX31" fmla="*/ 780357 w 902277"/>
              <a:gd name="connsiteY31" fmla="*/ 403860 h 1862294"/>
              <a:gd name="connsiteX32" fmla="*/ 826077 w 902277"/>
              <a:gd name="connsiteY32" fmla="*/ 419100 h 1862294"/>
              <a:gd name="connsiteX33" fmla="*/ 864177 w 902277"/>
              <a:gd name="connsiteY33" fmla="*/ 464820 h 1862294"/>
              <a:gd name="connsiteX34" fmla="*/ 902277 w 902277"/>
              <a:gd name="connsiteY34" fmla="*/ 510540 h 1862294"/>
              <a:gd name="connsiteX35" fmla="*/ 635577 w 902277"/>
              <a:gd name="connsiteY35" fmla="*/ 1729740 h 1862294"/>
              <a:gd name="connsiteX36" fmla="*/ 346017 w 902277"/>
              <a:gd name="connsiteY36" fmla="*/ 1752600 h 1862294"/>
              <a:gd name="connsiteX37" fmla="*/ 193617 w 902277"/>
              <a:gd name="connsiteY37" fmla="*/ 1043940 h 1862294"/>
              <a:gd name="connsiteX38" fmla="*/ 185997 w 902277"/>
              <a:gd name="connsiteY38" fmla="*/ 929640 h 1862294"/>
              <a:gd name="connsiteX39" fmla="*/ 163137 w 902277"/>
              <a:gd name="connsiteY39" fmla="*/ 914400 h 1862294"/>
              <a:gd name="connsiteX40" fmla="*/ 125037 w 902277"/>
              <a:gd name="connsiteY40" fmla="*/ 906780 h 1862294"/>
              <a:gd name="connsiteX0" fmla="*/ 125037 w 902277"/>
              <a:gd name="connsiteY0" fmla="*/ 906780 h 1869018"/>
              <a:gd name="connsiteX1" fmla="*/ 10737 w 902277"/>
              <a:gd name="connsiteY1" fmla="*/ 510540 h 1869018"/>
              <a:gd name="connsiteX2" fmla="*/ 3117 w 902277"/>
              <a:gd name="connsiteY2" fmla="*/ 487680 h 1869018"/>
              <a:gd name="connsiteX3" fmla="*/ 25977 w 902277"/>
              <a:gd name="connsiteY3" fmla="*/ 373380 h 1869018"/>
              <a:gd name="connsiteX4" fmla="*/ 41217 w 902277"/>
              <a:gd name="connsiteY4" fmla="*/ 350520 h 1869018"/>
              <a:gd name="connsiteX5" fmla="*/ 64077 w 902277"/>
              <a:gd name="connsiteY5" fmla="*/ 335280 h 1869018"/>
              <a:gd name="connsiteX6" fmla="*/ 117417 w 902277"/>
              <a:gd name="connsiteY6" fmla="*/ 274320 h 1869018"/>
              <a:gd name="connsiteX7" fmla="*/ 132657 w 902277"/>
              <a:gd name="connsiteY7" fmla="*/ 251460 h 1869018"/>
              <a:gd name="connsiteX8" fmla="*/ 178377 w 902277"/>
              <a:gd name="connsiteY8" fmla="*/ 220980 h 1869018"/>
              <a:gd name="connsiteX9" fmla="*/ 193617 w 902277"/>
              <a:gd name="connsiteY9" fmla="*/ 198120 h 1869018"/>
              <a:gd name="connsiteX10" fmla="*/ 239337 w 902277"/>
              <a:gd name="connsiteY10" fmla="*/ 160020 h 1869018"/>
              <a:gd name="connsiteX11" fmla="*/ 254577 w 902277"/>
              <a:gd name="connsiteY11" fmla="*/ 137160 h 1869018"/>
              <a:gd name="connsiteX12" fmla="*/ 285057 w 902277"/>
              <a:gd name="connsiteY12" fmla="*/ 114300 h 1869018"/>
              <a:gd name="connsiteX13" fmla="*/ 307917 w 902277"/>
              <a:gd name="connsiteY13" fmla="*/ 91440 h 1869018"/>
              <a:gd name="connsiteX14" fmla="*/ 353637 w 902277"/>
              <a:gd name="connsiteY14" fmla="*/ 68580 h 1869018"/>
              <a:gd name="connsiteX15" fmla="*/ 368877 w 902277"/>
              <a:gd name="connsiteY15" fmla="*/ 45720 h 1869018"/>
              <a:gd name="connsiteX16" fmla="*/ 414597 w 902277"/>
              <a:gd name="connsiteY16" fmla="*/ 30480 h 1869018"/>
              <a:gd name="connsiteX17" fmla="*/ 437457 w 902277"/>
              <a:gd name="connsiteY17" fmla="*/ 15240 h 1869018"/>
              <a:gd name="connsiteX18" fmla="*/ 467937 w 902277"/>
              <a:gd name="connsiteY18" fmla="*/ 7620 h 1869018"/>
              <a:gd name="connsiteX19" fmla="*/ 490797 w 902277"/>
              <a:gd name="connsiteY19" fmla="*/ 0 h 1869018"/>
              <a:gd name="connsiteX20" fmla="*/ 551757 w 902277"/>
              <a:gd name="connsiteY20" fmla="*/ 22860 h 1869018"/>
              <a:gd name="connsiteX21" fmla="*/ 566997 w 902277"/>
              <a:gd name="connsiteY21" fmla="*/ 45720 h 1869018"/>
              <a:gd name="connsiteX22" fmla="*/ 589857 w 902277"/>
              <a:gd name="connsiteY22" fmla="*/ 53340 h 1869018"/>
              <a:gd name="connsiteX23" fmla="*/ 612717 w 902277"/>
              <a:gd name="connsiteY23" fmla="*/ 68580 h 1869018"/>
              <a:gd name="connsiteX24" fmla="*/ 627957 w 902277"/>
              <a:gd name="connsiteY24" fmla="*/ 91440 h 1869018"/>
              <a:gd name="connsiteX25" fmla="*/ 650817 w 902277"/>
              <a:gd name="connsiteY25" fmla="*/ 106680 h 1869018"/>
              <a:gd name="connsiteX26" fmla="*/ 681297 w 902277"/>
              <a:gd name="connsiteY26" fmla="*/ 137160 h 1869018"/>
              <a:gd name="connsiteX27" fmla="*/ 742257 w 902277"/>
              <a:gd name="connsiteY27" fmla="*/ 190500 h 1869018"/>
              <a:gd name="connsiteX28" fmla="*/ 803217 w 902277"/>
              <a:gd name="connsiteY28" fmla="*/ 259080 h 1869018"/>
              <a:gd name="connsiteX29" fmla="*/ 765117 w 902277"/>
              <a:gd name="connsiteY29" fmla="*/ 342900 h 1869018"/>
              <a:gd name="connsiteX30" fmla="*/ 772737 w 902277"/>
              <a:gd name="connsiteY30" fmla="*/ 381000 h 1869018"/>
              <a:gd name="connsiteX31" fmla="*/ 780357 w 902277"/>
              <a:gd name="connsiteY31" fmla="*/ 403860 h 1869018"/>
              <a:gd name="connsiteX32" fmla="*/ 826077 w 902277"/>
              <a:gd name="connsiteY32" fmla="*/ 419100 h 1869018"/>
              <a:gd name="connsiteX33" fmla="*/ 864177 w 902277"/>
              <a:gd name="connsiteY33" fmla="*/ 464820 h 1869018"/>
              <a:gd name="connsiteX34" fmla="*/ 902277 w 902277"/>
              <a:gd name="connsiteY34" fmla="*/ 510540 h 1869018"/>
              <a:gd name="connsiteX35" fmla="*/ 635577 w 902277"/>
              <a:gd name="connsiteY35" fmla="*/ 1729740 h 1869018"/>
              <a:gd name="connsiteX36" fmla="*/ 346017 w 902277"/>
              <a:gd name="connsiteY36" fmla="*/ 1752600 h 1869018"/>
              <a:gd name="connsiteX37" fmla="*/ 185997 w 902277"/>
              <a:gd name="connsiteY37" fmla="*/ 929640 h 1869018"/>
              <a:gd name="connsiteX38" fmla="*/ 163137 w 902277"/>
              <a:gd name="connsiteY38" fmla="*/ 914400 h 1869018"/>
              <a:gd name="connsiteX39" fmla="*/ 125037 w 902277"/>
              <a:gd name="connsiteY39" fmla="*/ 906780 h 1869018"/>
              <a:gd name="connsiteX0" fmla="*/ 165877 w 905017"/>
              <a:gd name="connsiteY0" fmla="*/ 914400 h 1869018"/>
              <a:gd name="connsiteX1" fmla="*/ 13477 w 905017"/>
              <a:gd name="connsiteY1" fmla="*/ 510540 h 1869018"/>
              <a:gd name="connsiteX2" fmla="*/ 5857 w 905017"/>
              <a:gd name="connsiteY2" fmla="*/ 487680 h 1869018"/>
              <a:gd name="connsiteX3" fmla="*/ 28717 w 905017"/>
              <a:gd name="connsiteY3" fmla="*/ 373380 h 1869018"/>
              <a:gd name="connsiteX4" fmla="*/ 43957 w 905017"/>
              <a:gd name="connsiteY4" fmla="*/ 350520 h 1869018"/>
              <a:gd name="connsiteX5" fmla="*/ 66817 w 905017"/>
              <a:gd name="connsiteY5" fmla="*/ 335280 h 1869018"/>
              <a:gd name="connsiteX6" fmla="*/ 120157 w 905017"/>
              <a:gd name="connsiteY6" fmla="*/ 274320 h 1869018"/>
              <a:gd name="connsiteX7" fmla="*/ 135397 w 905017"/>
              <a:gd name="connsiteY7" fmla="*/ 251460 h 1869018"/>
              <a:gd name="connsiteX8" fmla="*/ 181117 w 905017"/>
              <a:gd name="connsiteY8" fmla="*/ 220980 h 1869018"/>
              <a:gd name="connsiteX9" fmla="*/ 196357 w 905017"/>
              <a:gd name="connsiteY9" fmla="*/ 198120 h 1869018"/>
              <a:gd name="connsiteX10" fmla="*/ 242077 w 905017"/>
              <a:gd name="connsiteY10" fmla="*/ 160020 h 1869018"/>
              <a:gd name="connsiteX11" fmla="*/ 257317 w 905017"/>
              <a:gd name="connsiteY11" fmla="*/ 137160 h 1869018"/>
              <a:gd name="connsiteX12" fmla="*/ 287797 w 905017"/>
              <a:gd name="connsiteY12" fmla="*/ 114300 h 1869018"/>
              <a:gd name="connsiteX13" fmla="*/ 310657 w 905017"/>
              <a:gd name="connsiteY13" fmla="*/ 91440 h 1869018"/>
              <a:gd name="connsiteX14" fmla="*/ 356377 w 905017"/>
              <a:gd name="connsiteY14" fmla="*/ 68580 h 1869018"/>
              <a:gd name="connsiteX15" fmla="*/ 371617 w 905017"/>
              <a:gd name="connsiteY15" fmla="*/ 45720 h 1869018"/>
              <a:gd name="connsiteX16" fmla="*/ 417337 w 905017"/>
              <a:gd name="connsiteY16" fmla="*/ 30480 h 1869018"/>
              <a:gd name="connsiteX17" fmla="*/ 440197 w 905017"/>
              <a:gd name="connsiteY17" fmla="*/ 15240 h 1869018"/>
              <a:gd name="connsiteX18" fmla="*/ 470677 w 905017"/>
              <a:gd name="connsiteY18" fmla="*/ 7620 h 1869018"/>
              <a:gd name="connsiteX19" fmla="*/ 493537 w 905017"/>
              <a:gd name="connsiteY19" fmla="*/ 0 h 1869018"/>
              <a:gd name="connsiteX20" fmla="*/ 554497 w 905017"/>
              <a:gd name="connsiteY20" fmla="*/ 22860 h 1869018"/>
              <a:gd name="connsiteX21" fmla="*/ 569737 w 905017"/>
              <a:gd name="connsiteY21" fmla="*/ 45720 h 1869018"/>
              <a:gd name="connsiteX22" fmla="*/ 592597 w 905017"/>
              <a:gd name="connsiteY22" fmla="*/ 53340 h 1869018"/>
              <a:gd name="connsiteX23" fmla="*/ 615457 w 905017"/>
              <a:gd name="connsiteY23" fmla="*/ 68580 h 1869018"/>
              <a:gd name="connsiteX24" fmla="*/ 630697 w 905017"/>
              <a:gd name="connsiteY24" fmla="*/ 91440 h 1869018"/>
              <a:gd name="connsiteX25" fmla="*/ 653557 w 905017"/>
              <a:gd name="connsiteY25" fmla="*/ 106680 h 1869018"/>
              <a:gd name="connsiteX26" fmla="*/ 684037 w 905017"/>
              <a:gd name="connsiteY26" fmla="*/ 137160 h 1869018"/>
              <a:gd name="connsiteX27" fmla="*/ 744997 w 905017"/>
              <a:gd name="connsiteY27" fmla="*/ 190500 h 1869018"/>
              <a:gd name="connsiteX28" fmla="*/ 805957 w 905017"/>
              <a:gd name="connsiteY28" fmla="*/ 259080 h 1869018"/>
              <a:gd name="connsiteX29" fmla="*/ 767857 w 905017"/>
              <a:gd name="connsiteY29" fmla="*/ 342900 h 1869018"/>
              <a:gd name="connsiteX30" fmla="*/ 775477 w 905017"/>
              <a:gd name="connsiteY30" fmla="*/ 381000 h 1869018"/>
              <a:gd name="connsiteX31" fmla="*/ 783097 w 905017"/>
              <a:gd name="connsiteY31" fmla="*/ 403860 h 1869018"/>
              <a:gd name="connsiteX32" fmla="*/ 828817 w 905017"/>
              <a:gd name="connsiteY32" fmla="*/ 419100 h 1869018"/>
              <a:gd name="connsiteX33" fmla="*/ 866917 w 905017"/>
              <a:gd name="connsiteY33" fmla="*/ 464820 h 1869018"/>
              <a:gd name="connsiteX34" fmla="*/ 905017 w 905017"/>
              <a:gd name="connsiteY34" fmla="*/ 510540 h 1869018"/>
              <a:gd name="connsiteX35" fmla="*/ 638317 w 905017"/>
              <a:gd name="connsiteY35" fmla="*/ 1729740 h 1869018"/>
              <a:gd name="connsiteX36" fmla="*/ 348757 w 905017"/>
              <a:gd name="connsiteY36" fmla="*/ 1752600 h 1869018"/>
              <a:gd name="connsiteX37" fmla="*/ 188737 w 905017"/>
              <a:gd name="connsiteY37" fmla="*/ 929640 h 1869018"/>
              <a:gd name="connsiteX38" fmla="*/ 165877 w 905017"/>
              <a:gd name="connsiteY38" fmla="*/ 914400 h 1869018"/>
              <a:gd name="connsiteX0" fmla="*/ 190399 w 906679"/>
              <a:gd name="connsiteY0" fmla="*/ 929640 h 1869018"/>
              <a:gd name="connsiteX1" fmla="*/ 15139 w 906679"/>
              <a:gd name="connsiteY1" fmla="*/ 510540 h 1869018"/>
              <a:gd name="connsiteX2" fmla="*/ 7519 w 906679"/>
              <a:gd name="connsiteY2" fmla="*/ 487680 h 1869018"/>
              <a:gd name="connsiteX3" fmla="*/ 30379 w 906679"/>
              <a:gd name="connsiteY3" fmla="*/ 373380 h 1869018"/>
              <a:gd name="connsiteX4" fmla="*/ 45619 w 906679"/>
              <a:gd name="connsiteY4" fmla="*/ 350520 h 1869018"/>
              <a:gd name="connsiteX5" fmla="*/ 68479 w 906679"/>
              <a:gd name="connsiteY5" fmla="*/ 335280 h 1869018"/>
              <a:gd name="connsiteX6" fmla="*/ 121819 w 906679"/>
              <a:gd name="connsiteY6" fmla="*/ 274320 h 1869018"/>
              <a:gd name="connsiteX7" fmla="*/ 137059 w 906679"/>
              <a:gd name="connsiteY7" fmla="*/ 251460 h 1869018"/>
              <a:gd name="connsiteX8" fmla="*/ 182779 w 906679"/>
              <a:gd name="connsiteY8" fmla="*/ 220980 h 1869018"/>
              <a:gd name="connsiteX9" fmla="*/ 198019 w 906679"/>
              <a:gd name="connsiteY9" fmla="*/ 198120 h 1869018"/>
              <a:gd name="connsiteX10" fmla="*/ 243739 w 906679"/>
              <a:gd name="connsiteY10" fmla="*/ 160020 h 1869018"/>
              <a:gd name="connsiteX11" fmla="*/ 258979 w 906679"/>
              <a:gd name="connsiteY11" fmla="*/ 137160 h 1869018"/>
              <a:gd name="connsiteX12" fmla="*/ 289459 w 906679"/>
              <a:gd name="connsiteY12" fmla="*/ 114300 h 1869018"/>
              <a:gd name="connsiteX13" fmla="*/ 312319 w 906679"/>
              <a:gd name="connsiteY13" fmla="*/ 91440 h 1869018"/>
              <a:gd name="connsiteX14" fmla="*/ 358039 w 906679"/>
              <a:gd name="connsiteY14" fmla="*/ 68580 h 1869018"/>
              <a:gd name="connsiteX15" fmla="*/ 373279 w 906679"/>
              <a:gd name="connsiteY15" fmla="*/ 45720 h 1869018"/>
              <a:gd name="connsiteX16" fmla="*/ 418999 w 906679"/>
              <a:gd name="connsiteY16" fmla="*/ 30480 h 1869018"/>
              <a:gd name="connsiteX17" fmla="*/ 441859 w 906679"/>
              <a:gd name="connsiteY17" fmla="*/ 15240 h 1869018"/>
              <a:gd name="connsiteX18" fmla="*/ 472339 w 906679"/>
              <a:gd name="connsiteY18" fmla="*/ 7620 h 1869018"/>
              <a:gd name="connsiteX19" fmla="*/ 495199 w 906679"/>
              <a:gd name="connsiteY19" fmla="*/ 0 h 1869018"/>
              <a:gd name="connsiteX20" fmla="*/ 556159 w 906679"/>
              <a:gd name="connsiteY20" fmla="*/ 22860 h 1869018"/>
              <a:gd name="connsiteX21" fmla="*/ 571399 w 906679"/>
              <a:gd name="connsiteY21" fmla="*/ 45720 h 1869018"/>
              <a:gd name="connsiteX22" fmla="*/ 594259 w 906679"/>
              <a:gd name="connsiteY22" fmla="*/ 53340 h 1869018"/>
              <a:gd name="connsiteX23" fmla="*/ 617119 w 906679"/>
              <a:gd name="connsiteY23" fmla="*/ 68580 h 1869018"/>
              <a:gd name="connsiteX24" fmla="*/ 632359 w 906679"/>
              <a:gd name="connsiteY24" fmla="*/ 91440 h 1869018"/>
              <a:gd name="connsiteX25" fmla="*/ 655219 w 906679"/>
              <a:gd name="connsiteY25" fmla="*/ 106680 h 1869018"/>
              <a:gd name="connsiteX26" fmla="*/ 685699 w 906679"/>
              <a:gd name="connsiteY26" fmla="*/ 137160 h 1869018"/>
              <a:gd name="connsiteX27" fmla="*/ 746659 w 906679"/>
              <a:gd name="connsiteY27" fmla="*/ 190500 h 1869018"/>
              <a:gd name="connsiteX28" fmla="*/ 807619 w 906679"/>
              <a:gd name="connsiteY28" fmla="*/ 259080 h 1869018"/>
              <a:gd name="connsiteX29" fmla="*/ 769519 w 906679"/>
              <a:gd name="connsiteY29" fmla="*/ 342900 h 1869018"/>
              <a:gd name="connsiteX30" fmla="*/ 777139 w 906679"/>
              <a:gd name="connsiteY30" fmla="*/ 381000 h 1869018"/>
              <a:gd name="connsiteX31" fmla="*/ 784759 w 906679"/>
              <a:gd name="connsiteY31" fmla="*/ 403860 h 1869018"/>
              <a:gd name="connsiteX32" fmla="*/ 830479 w 906679"/>
              <a:gd name="connsiteY32" fmla="*/ 419100 h 1869018"/>
              <a:gd name="connsiteX33" fmla="*/ 868579 w 906679"/>
              <a:gd name="connsiteY33" fmla="*/ 464820 h 1869018"/>
              <a:gd name="connsiteX34" fmla="*/ 906679 w 906679"/>
              <a:gd name="connsiteY34" fmla="*/ 510540 h 1869018"/>
              <a:gd name="connsiteX35" fmla="*/ 639979 w 906679"/>
              <a:gd name="connsiteY35" fmla="*/ 1729740 h 1869018"/>
              <a:gd name="connsiteX36" fmla="*/ 350419 w 906679"/>
              <a:gd name="connsiteY36" fmla="*/ 1752600 h 1869018"/>
              <a:gd name="connsiteX37" fmla="*/ 190399 w 906679"/>
              <a:gd name="connsiteY37" fmla="*/ 929640 h 1869018"/>
              <a:gd name="connsiteX0" fmla="*/ 362181 w 918441"/>
              <a:gd name="connsiteY0" fmla="*/ 1752600 h 1895399"/>
              <a:gd name="connsiteX1" fmla="*/ 26901 w 918441"/>
              <a:gd name="connsiteY1" fmla="*/ 510540 h 1895399"/>
              <a:gd name="connsiteX2" fmla="*/ 19281 w 918441"/>
              <a:gd name="connsiteY2" fmla="*/ 487680 h 1895399"/>
              <a:gd name="connsiteX3" fmla="*/ 42141 w 918441"/>
              <a:gd name="connsiteY3" fmla="*/ 373380 h 1895399"/>
              <a:gd name="connsiteX4" fmla="*/ 57381 w 918441"/>
              <a:gd name="connsiteY4" fmla="*/ 350520 h 1895399"/>
              <a:gd name="connsiteX5" fmla="*/ 80241 w 918441"/>
              <a:gd name="connsiteY5" fmla="*/ 335280 h 1895399"/>
              <a:gd name="connsiteX6" fmla="*/ 133581 w 918441"/>
              <a:gd name="connsiteY6" fmla="*/ 274320 h 1895399"/>
              <a:gd name="connsiteX7" fmla="*/ 148821 w 918441"/>
              <a:gd name="connsiteY7" fmla="*/ 251460 h 1895399"/>
              <a:gd name="connsiteX8" fmla="*/ 194541 w 918441"/>
              <a:gd name="connsiteY8" fmla="*/ 220980 h 1895399"/>
              <a:gd name="connsiteX9" fmla="*/ 209781 w 918441"/>
              <a:gd name="connsiteY9" fmla="*/ 198120 h 1895399"/>
              <a:gd name="connsiteX10" fmla="*/ 255501 w 918441"/>
              <a:gd name="connsiteY10" fmla="*/ 160020 h 1895399"/>
              <a:gd name="connsiteX11" fmla="*/ 270741 w 918441"/>
              <a:gd name="connsiteY11" fmla="*/ 137160 h 1895399"/>
              <a:gd name="connsiteX12" fmla="*/ 301221 w 918441"/>
              <a:gd name="connsiteY12" fmla="*/ 114300 h 1895399"/>
              <a:gd name="connsiteX13" fmla="*/ 324081 w 918441"/>
              <a:gd name="connsiteY13" fmla="*/ 91440 h 1895399"/>
              <a:gd name="connsiteX14" fmla="*/ 369801 w 918441"/>
              <a:gd name="connsiteY14" fmla="*/ 68580 h 1895399"/>
              <a:gd name="connsiteX15" fmla="*/ 385041 w 918441"/>
              <a:gd name="connsiteY15" fmla="*/ 45720 h 1895399"/>
              <a:gd name="connsiteX16" fmla="*/ 430761 w 918441"/>
              <a:gd name="connsiteY16" fmla="*/ 30480 h 1895399"/>
              <a:gd name="connsiteX17" fmla="*/ 453621 w 918441"/>
              <a:gd name="connsiteY17" fmla="*/ 15240 h 1895399"/>
              <a:gd name="connsiteX18" fmla="*/ 484101 w 918441"/>
              <a:gd name="connsiteY18" fmla="*/ 7620 h 1895399"/>
              <a:gd name="connsiteX19" fmla="*/ 506961 w 918441"/>
              <a:gd name="connsiteY19" fmla="*/ 0 h 1895399"/>
              <a:gd name="connsiteX20" fmla="*/ 567921 w 918441"/>
              <a:gd name="connsiteY20" fmla="*/ 22860 h 1895399"/>
              <a:gd name="connsiteX21" fmla="*/ 583161 w 918441"/>
              <a:gd name="connsiteY21" fmla="*/ 45720 h 1895399"/>
              <a:gd name="connsiteX22" fmla="*/ 606021 w 918441"/>
              <a:gd name="connsiteY22" fmla="*/ 53340 h 1895399"/>
              <a:gd name="connsiteX23" fmla="*/ 628881 w 918441"/>
              <a:gd name="connsiteY23" fmla="*/ 68580 h 1895399"/>
              <a:gd name="connsiteX24" fmla="*/ 644121 w 918441"/>
              <a:gd name="connsiteY24" fmla="*/ 91440 h 1895399"/>
              <a:gd name="connsiteX25" fmla="*/ 666981 w 918441"/>
              <a:gd name="connsiteY25" fmla="*/ 106680 h 1895399"/>
              <a:gd name="connsiteX26" fmla="*/ 697461 w 918441"/>
              <a:gd name="connsiteY26" fmla="*/ 137160 h 1895399"/>
              <a:gd name="connsiteX27" fmla="*/ 758421 w 918441"/>
              <a:gd name="connsiteY27" fmla="*/ 190500 h 1895399"/>
              <a:gd name="connsiteX28" fmla="*/ 819381 w 918441"/>
              <a:gd name="connsiteY28" fmla="*/ 259080 h 1895399"/>
              <a:gd name="connsiteX29" fmla="*/ 781281 w 918441"/>
              <a:gd name="connsiteY29" fmla="*/ 342900 h 1895399"/>
              <a:gd name="connsiteX30" fmla="*/ 788901 w 918441"/>
              <a:gd name="connsiteY30" fmla="*/ 381000 h 1895399"/>
              <a:gd name="connsiteX31" fmla="*/ 796521 w 918441"/>
              <a:gd name="connsiteY31" fmla="*/ 403860 h 1895399"/>
              <a:gd name="connsiteX32" fmla="*/ 842241 w 918441"/>
              <a:gd name="connsiteY32" fmla="*/ 419100 h 1895399"/>
              <a:gd name="connsiteX33" fmla="*/ 880341 w 918441"/>
              <a:gd name="connsiteY33" fmla="*/ 464820 h 1895399"/>
              <a:gd name="connsiteX34" fmla="*/ 918441 w 918441"/>
              <a:gd name="connsiteY34" fmla="*/ 510540 h 1895399"/>
              <a:gd name="connsiteX35" fmla="*/ 651741 w 918441"/>
              <a:gd name="connsiteY35" fmla="*/ 1729740 h 1895399"/>
              <a:gd name="connsiteX36" fmla="*/ 362181 w 918441"/>
              <a:gd name="connsiteY36" fmla="*/ 1752600 h 1895399"/>
              <a:gd name="connsiteX0" fmla="*/ 673147 w 939847"/>
              <a:gd name="connsiteY0" fmla="*/ 1729740 h 1729740"/>
              <a:gd name="connsiteX1" fmla="*/ 48307 w 939847"/>
              <a:gd name="connsiteY1" fmla="*/ 510540 h 1729740"/>
              <a:gd name="connsiteX2" fmla="*/ 40687 w 939847"/>
              <a:gd name="connsiteY2" fmla="*/ 487680 h 1729740"/>
              <a:gd name="connsiteX3" fmla="*/ 63547 w 939847"/>
              <a:gd name="connsiteY3" fmla="*/ 373380 h 1729740"/>
              <a:gd name="connsiteX4" fmla="*/ 78787 w 939847"/>
              <a:gd name="connsiteY4" fmla="*/ 350520 h 1729740"/>
              <a:gd name="connsiteX5" fmla="*/ 101647 w 939847"/>
              <a:gd name="connsiteY5" fmla="*/ 335280 h 1729740"/>
              <a:gd name="connsiteX6" fmla="*/ 154987 w 939847"/>
              <a:gd name="connsiteY6" fmla="*/ 274320 h 1729740"/>
              <a:gd name="connsiteX7" fmla="*/ 170227 w 939847"/>
              <a:gd name="connsiteY7" fmla="*/ 251460 h 1729740"/>
              <a:gd name="connsiteX8" fmla="*/ 215947 w 939847"/>
              <a:gd name="connsiteY8" fmla="*/ 220980 h 1729740"/>
              <a:gd name="connsiteX9" fmla="*/ 231187 w 939847"/>
              <a:gd name="connsiteY9" fmla="*/ 198120 h 1729740"/>
              <a:gd name="connsiteX10" fmla="*/ 276907 w 939847"/>
              <a:gd name="connsiteY10" fmla="*/ 160020 h 1729740"/>
              <a:gd name="connsiteX11" fmla="*/ 292147 w 939847"/>
              <a:gd name="connsiteY11" fmla="*/ 137160 h 1729740"/>
              <a:gd name="connsiteX12" fmla="*/ 322627 w 939847"/>
              <a:gd name="connsiteY12" fmla="*/ 114300 h 1729740"/>
              <a:gd name="connsiteX13" fmla="*/ 345487 w 939847"/>
              <a:gd name="connsiteY13" fmla="*/ 91440 h 1729740"/>
              <a:gd name="connsiteX14" fmla="*/ 391207 w 939847"/>
              <a:gd name="connsiteY14" fmla="*/ 68580 h 1729740"/>
              <a:gd name="connsiteX15" fmla="*/ 406447 w 939847"/>
              <a:gd name="connsiteY15" fmla="*/ 45720 h 1729740"/>
              <a:gd name="connsiteX16" fmla="*/ 452167 w 939847"/>
              <a:gd name="connsiteY16" fmla="*/ 30480 h 1729740"/>
              <a:gd name="connsiteX17" fmla="*/ 475027 w 939847"/>
              <a:gd name="connsiteY17" fmla="*/ 15240 h 1729740"/>
              <a:gd name="connsiteX18" fmla="*/ 505507 w 939847"/>
              <a:gd name="connsiteY18" fmla="*/ 7620 h 1729740"/>
              <a:gd name="connsiteX19" fmla="*/ 528367 w 939847"/>
              <a:gd name="connsiteY19" fmla="*/ 0 h 1729740"/>
              <a:gd name="connsiteX20" fmla="*/ 589327 w 939847"/>
              <a:gd name="connsiteY20" fmla="*/ 22860 h 1729740"/>
              <a:gd name="connsiteX21" fmla="*/ 604567 w 939847"/>
              <a:gd name="connsiteY21" fmla="*/ 45720 h 1729740"/>
              <a:gd name="connsiteX22" fmla="*/ 627427 w 939847"/>
              <a:gd name="connsiteY22" fmla="*/ 53340 h 1729740"/>
              <a:gd name="connsiteX23" fmla="*/ 650287 w 939847"/>
              <a:gd name="connsiteY23" fmla="*/ 68580 h 1729740"/>
              <a:gd name="connsiteX24" fmla="*/ 665527 w 939847"/>
              <a:gd name="connsiteY24" fmla="*/ 91440 h 1729740"/>
              <a:gd name="connsiteX25" fmla="*/ 688387 w 939847"/>
              <a:gd name="connsiteY25" fmla="*/ 106680 h 1729740"/>
              <a:gd name="connsiteX26" fmla="*/ 718867 w 939847"/>
              <a:gd name="connsiteY26" fmla="*/ 137160 h 1729740"/>
              <a:gd name="connsiteX27" fmla="*/ 779827 w 939847"/>
              <a:gd name="connsiteY27" fmla="*/ 190500 h 1729740"/>
              <a:gd name="connsiteX28" fmla="*/ 840787 w 939847"/>
              <a:gd name="connsiteY28" fmla="*/ 259080 h 1729740"/>
              <a:gd name="connsiteX29" fmla="*/ 802687 w 939847"/>
              <a:gd name="connsiteY29" fmla="*/ 342900 h 1729740"/>
              <a:gd name="connsiteX30" fmla="*/ 810307 w 939847"/>
              <a:gd name="connsiteY30" fmla="*/ 381000 h 1729740"/>
              <a:gd name="connsiteX31" fmla="*/ 817927 w 939847"/>
              <a:gd name="connsiteY31" fmla="*/ 403860 h 1729740"/>
              <a:gd name="connsiteX32" fmla="*/ 863647 w 939847"/>
              <a:gd name="connsiteY32" fmla="*/ 419100 h 1729740"/>
              <a:gd name="connsiteX33" fmla="*/ 901747 w 939847"/>
              <a:gd name="connsiteY33" fmla="*/ 464820 h 1729740"/>
              <a:gd name="connsiteX34" fmla="*/ 939847 w 939847"/>
              <a:gd name="connsiteY34" fmla="*/ 510540 h 1729740"/>
              <a:gd name="connsiteX35" fmla="*/ 673147 w 939847"/>
              <a:gd name="connsiteY35" fmla="*/ 1729740 h 1729740"/>
              <a:gd name="connsiteX0" fmla="*/ 959588 w 959588"/>
              <a:gd name="connsiteY0" fmla="*/ 510540 h 514939"/>
              <a:gd name="connsiteX1" fmla="*/ 68048 w 959588"/>
              <a:gd name="connsiteY1" fmla="*/ 510540 h 514939"/>
              <a:gd name="connsiteX2" fmla="*/ 60428 w 959588"/>
              <a:gd name="connsiteY2" fmla="*/ 487680 h 514939"/>
              <a:gd name="connsiteX3" fmla="*/ 83288 w 959588"/>
              <a:gd name="connsiteY3" fmla="*/ 373380 h 514939"/>
              <a:gd name="connsiteX4" fmla="*/ 98528 w 959588"/>
              <a:gd name="connsiteY4" fmla="*/ 350520 h 514939"/>
              <a:gd name="connsiteX5" fmla="*/ 121388 w 959588"/>
              <a:gd name="connsiteY5" fmla="*/ 335280 h 514939"/>
              <a:gd name="connsiteX6" fmla="*/ 174728 w 959588"/>
              <a:gd name="connsiteY6" fmla="*/ 274320 h 514939"/>
              <a:gd name="connsiteX7" fmla="*/ 189968 w 959588"/>
              <a:gd name="connsiteY7" fmla="*/ 251460 h 514939"/>
              <a:gd name="connsiteX8" fmla="*/ 235688 w 959588"/>
              <a:gd name="connsiteY8" fmla="*/ 220980 h 514939"/>
              <a:gd name="connsiteX9" fmla="*/ 250928 w 959588"/>
              <a:gd name="connsiteY9" fmla="*/ 198120 h 514939"/>
              <a:gd name="connsiteX10" fmla="*/ 296648 w 959588"/>
              <a:gd name="connsiteY10" fmla="*/ 160020 h 514939"/>
              <a:gd name="connsiteX11" fmla="*/ 311888 w 959588"/>
              <a:gd name="connsiteY11" fmla="*/ 137160 h 514939"/>
              <a:gd name="connsiteX12" fmla="*/ 342368 w 959588"/>
              <a:gd name="connsiteY12" fmla="*/ 114300 h 514939"/>
              <a:gd name="connsiteX13" fmla="*/ 365228 w 959588"/>
              <a:gd name="connsiteY13" fmla="*/ 91440 h 514939"/>
              <a:gd name="connsiteX14" fmla="*/ 410948 w 959588"/>
              <a:gd name="connsiteY14" fmla="*/ 68580 h 514939"/>
              <a:gd name="connsiteX15" fmla="*/ 426188 w 959588"/>
              <a:gd name="connsiteY15" fmla="*/ 45720 h 514939"/>
              <a:gd name="connsiteX16" fmla="*/ 471908 w 959588"/>
              <a:gd name="connsiteY16" fmla="*/ 30480 h 514939"/>
              <a:gd name="connsiteX17" fmla="*/ 494768 w 959588"/>
              <a:gd name="connsiteY17" fmla="*/ 15240 h 514939"/>
              <a:gd name="connsiteX18" fmla="*/ 525248 w 959588"/>
              <a:gd name="connsiteY18" fmla="*/ 7620 h 514939"/>
              <a:gd name="connsiteX19" fmla="*/ 548108 w 959588"/>
              <a:gd name="connsiteY19" fmla="*/ 0 h 514939"/>
              <a:gd name="connsiteX20" fmla="*/ 609068 w 959588"/>
              <a:gd name="connsiteY20" fmla="*/ 22860 h 514939"/>
              <a:gd name="connsiteX21" fmla="*/ 624308 w 959588"/>
              <a:gd name="connsiteY21" fmla="*/ 45720 h 514939"/>
              <a:gd name="connsiteX22" fmla="*/ 647168 w 959588"/>
              <a:gd name="connsiteY22" fmla="*/ 53340 h 514939"/>
              <a:gd name="connsiteX23" fmla="*/ 670028 w 959588"/>
              <a:gd name="connsiteY23" fmla="*/ 68580 h 514939"/>
              <a:gd name="connsiteX24" fmla="*/ 685268 w 959588"/>
              <a:gd name="connsiteY24" fmla="*/ 91440 h 514939"/>
              <a:gd name="connsiteX25" fmla="*/ 708128 w 959588"/>
              <a:gd name="connsiteY25" fmla="*/ 106680 h 514939"/>
              <a:gd name="connsiteX26" fmla="*/ 738608 w 959588"/>
              <a:gd name="connsiteY26" fmla="*/ 137160 h 514939"/>
              <a:gd name="connsiteX27" fmla="*/ 799568 w 959588"/>
              <a:gd name="connsiteY27" fmla="*/ 190500 h 514939"/>
              <a:gd name="connsiteX28" fmla="*/ 860528 w 959588"/>
              <a:gd name="connsiteY28" fmla="*/ 259080 h 514939"/>
              <a:gd name="connsiteX29" fmla="*/ 822428 w 959588"/>
              <a:gd name="connsiteY29" fmla="*/ 342900 h 514939"/>
              <a:gd name="connsiteX30" fmla="*/ 830048 w 959588"/>
              <a:gd name="connsiteY30" fmla="*/ 381000 h 514939"/>
              <a:gd name="connsiteX31" fmla="*/ 837668 w 959588"/>
              <a:gd name="connsiteY31" fmla="*/ 403860 h 514939"/>
              <a:gd name="connsiteX32" fmla="*/ 883388 w 959588"/>
              <a:gd name="connsiteY32" fmla="*/ 419100 h 514939"/>
              <a:gd name="connsiteX33" fmla="*/ 921488 w 959588"/>
              <a:gd name="connsiteY33" fmla="*/ 464820 h 514939"/>
              <a:gd name="connsiteX34" fmla="*/ 959588 w 959588"/>
              <a:gd name="connsiteY34" fmla="*/ 510540 h 514939"/>
              <a:gd name="connsiteX0" fmla="*/ 899160 w 899160"/>
              <a:gd name="connsiteY0" fmla="*/ 510540 h 511827"/>
              <a:gd name="connsiteX1" fmla="*/ 0 w 899160"/>
              <a:gd name="connsiteY1" fmla="*/ 487680 h 511827"/>
              <a:gd name="connsiteX2" fmla="*/ 22860 w 899160"/>
              <a:gd name="connsiteY2" fmla="*/ 373380 h 511827"/>
              <a:gd name="connsiteX3" fmla="*/ 38100 w 899160"/>
              <a:gd name="connsiteY3" fmla="*/ 350520 h 511827"/>
              <a:gd name="connsiteX4" fmla="*/ 60960 w 899160"/>
              <a:gd name="connsiteY4" fmla="*/ 335280 h 511827"/>
              <a:gd name="connsiteX5" fmla="*/ 114300 w 899160"/>
              <a:gd name="connsiteY5" fmla="*/ 274320 h 511827"/>
              <a:gd name="connsiteX6" fmla="*/ 129540 w 899160"/>
              <a:gd name="connsiteY6" fmla="*/ 251460 h 511827"/>
              <a:gd name="connsiteX7" fmla="*/ 175260 w 899160"/>
              <a:gd name="connsiteY7" fmla="*/ 220980 h 511827"/>
              <a:gd name="connsiteX8" fmla="*/ 190500 w 899160"/>
              <a:gd name="connsiteY8" fmla="*/ 198120 h 511827"/>
              <a:gd name="connsiteX9" fmla="*/ 236220 w 899160"/>
              <a:gd name="connsiteY9" fmla="*/ 160020 h 511827"/>
              <a:gd name="connsiteX10" fmla="*/ 251460 w 899160"/>
              <a:gd name="connsiteY10" fmla="*/ 137160 h 511827"/>
              <a:gd name="connsiteX11" fmla="*/ 281940 w 899160"/>
              <a:gd name="connsiteY11" fmla="*/ 114300 h 511827"/>
              <a:gd name="connsiteX12" fmla="*/ 304800 w 899160"/>
              <a:gd name="connsiteY12" fmla="*/ 91440 h 511827"/>
              <a:gd name="connsiteX13" fmla="*/ 350520 w 899160"/>
              <a:gd name="connsiteY13" fmla="*/ 68580 h 511827"/>
              <a:gd name="connsiteX14" fmla="*/ 365760 w 899160"/>
              <a:gd name="connsiteY14" fmla="*/ 45720 h 511827"/>
              <a:gd name="connsiteX15" fmla="*/ 411480 w 899160"/>
              <a:gd name="connsiteY15" fmla="*/ 30480 h 511827"/>
              <a:gd name="connsiteX16" fmla="*/ 434340 w 899160"/>
              <a:gd name="connsiteY16" fmla="*/ 15240 h 511827"/>
              <a:gd name="connsiteX17" fmla="*/ 464820 w 899160"/>
              <a:gd name="connsiteY17" fmla="*/ 7620 h 511827"/>
              <a:gd name="connsiteX18" fmla="*/ 487680 w 899160"/>
              <a:gd name="connsiteY18" fmla="*/ 0 h 511827"/>
              <a:gd name="connsiteX19" fmla="*/ 548640 w 899160"/>
              <a:gd name="connsiteY19" fmla="*/ 22860 h 511827"/>
              <a:gd name="connsiteX20" fmla="*/ 563880 w 899160"/>
              <a:gd name="connsiteY20" fmla="*/ 45720 h 511827"/>
              <a:gd name="connsiteX21" fmla="*/ 586740 w 899160"/>
              <a:gd name="connsiteY21" fmla="*/ 53340 h 511827"/>
              <a:gd name="connsiteX22" fmla="*/ 609600 w 899160"/>
              <a:gd name="connsiteY22" fmla="*/ 68580 h 511827"/>
              <a:gd name="connsiteX23" fmla="*/ 624840 w 899160"/>
              <a:gd name="connsiteY23" fmla="*/ 91440 h 511827"/>
              <a:gd name="connsiteX24" fmla="*/ 647700 w 899160"/>
              <a:gd name="connsiteY24" fmla="*/ 106680 h 511827"/>
              <a:gd name="connsiteX25" fmla="*/ 678180 w 899160"/>
              <a:gd name="connsiteY25" fmla="*/ 137160 h 511827"/>
              <a:gd name="connsiteX26" fmla="*/ 739140 w 899160"/>
              <a:gd name="connsiteY26" fmla="*/ 190500 h 511827"/>
              <a:gd name="connsiteX27" fmla="*/ 800100 w 899160"/>
              <a:gd name="connsiteY27" fmla="*/ 259080 h 511827"/>
              <a:gd name="connsiteX28" fmla="*/ 762000 w 899160"/>
              <a:gd name="connsiteY28" fmla="*/ 342900 h 511827"/>
              <a:gd name="connsiteX29" fmla="*/ 769620 w 899160"/>
              <a:gd name="connsiteY29" fmla="*/ 381000 h 511827"/>
              <a:gd name="connsiteX30" fmla="*/ 777240 w 899160"/>
              <a:gd name="connsiteY30" fmla="*/ 403860 h 511827"/>
              <a:gd name="connsiteX31" fmla="*/ 822960 w 899160"/>
              <a:gd name="connsiteY31" fmla="*/ 419100 h 511827"/>
              <a:gd name="connsiteX32" fmla="*/ 861060 w 899160"/>
              <a:gd name="connsiteY32" fmla="*/ 464820 h 511827"/>
              <a:gd name="connsiteX33" fmla="*/ 899160 w 899160"/>
              <a:gd name="connsiteY33" fmla="*/ 510540 h 511827"/>
              <a:gd name="connsiteX0" fmla="*/ 861060 w 927127"/>
              <a:gd name="connsiteY0" fmla="*/ 464820 h 492266"/>
              <a:gd name="connsiteX1" fmla="*/ 0 w 927127"/>
              <a:gd name="connsiteY1" fmla="*/ 487680 h 492266"/>
              <a:gd name="connsiteX2" fmla="*/ 22860 w 927127"/>
              <a:gd name="connsiteY2" fmla="*/ 373380 h 492266"/>
              <a:gd name="connsiteX3" fmla="*/ 38100 w 927127"/>
              <a:gd name="connsiteY3" fmla="*/ 350520 h 492266"/>
              <a:gd name="connsiteX4" fmla="*/ 60960 w 927127"/>
              <a:gd name="connsiteY4" fmla="*/ 335280 h 492266"/>
              <a:gd name="connsiteX5" fmla="*/ 114300 w 927127"/>
              <a:gd name="connsiteY5" fmla="*/ 274320 h 492266"/>
              <a:gd name="connsiteX6" fmla="*/ 129540 w 927127"/>
              <a:gd name="connsiteY6" fmla="*/ 251460 h 492266"/>
              <a:gd name="connsiteX7" fmla="*/ 175260 w 927127"/>
              <a:gd name="connsiteY7" fmla="*/ 220980 h 492266"/>
              <a:gd name="connsiteX8" fmla="*/ 190500 w 927127"/>
              <a:gd name="connsiteY8" fmla="*/ 198120 h 492266"/>
              <a:gd name="connsiteX9" fmla="*/ 236220 w 927127"/>
              <a:gd name="connsiteY9" fmla="*/ 160020 h 492266"/>
              <a:gd name="connsiteX10" fmla="*/ 251460 w 927127"/>
              <a:gd name="connsiteY10" fmla="*/ 137160 h 492266"/>
              <a:gd name="connsiteX11" fmla="*/ 281940 w 927127"/>
              <a:gd name="connsiteY11" fmla="*/ 114300 h 492266"/>
              <a:gd name="connsiteX12" fmla="*/ 304800 w 927127"/>
              <a:gd name="connsiteY12" fmla="*/ 91440 h 492266"/>
              <a:gd name="connsiteX13" fmla="*/ 350520 w 927127"/>
              <a:gd name="connsiteY13" fmla="*/ 68580 h 492266"/>
              <a:gd name="connsiteX14" fmla="*/ 365760 w 927127"/>
              <a:gd name="connsiteY14" fmla="*/ 45720 h 492266"/>
              <a:gd name="connsiteX15" fmla="*/ 411480 w 927127"/>
              <a:gd name="connsiteY15" fmla="*/ 30480 h 492266"/>
              <a:gd name="connsiteX16" fmla="*/ 434340 w 927127"/>
              <a:gd name="connsiteY16" fmla="*/ 15240 h 492266"/>
              <a:gd name="connsiteX17" fmla="*/ 464820 w 927127"/>
              <a:gd name="connsiteY17" fmla="*/ 7620 h 492266"/>
              <a:gd name="connsiteX18" fmla="*/ 487680 w 927127"/>
              <a:gd name="connsiteY18" fmla="*/ 0 h 492266"/>
              <a:gd name="connsiteX19" fmla="*/ 548640 w 927127"/>
              <a:gd name="connsiteY19" fmla="*/ 22860 h 492266"/>
              <a:gd name="connsiteX20" fmla="*/ 563880 w 927127"/>
              <a:gd name="connsiteY20" fmla="*/ 45720 h 492266"/>
              <a:gd name="connsiteX21" fmla="*/ 586740 w 927127"/>
              <a:gd name="connsiteY21" fmla="*/ 53340 h 492266"/>
              <a:gd name="connsiteX22" fmla="*/ 609600 w 927127"/>
              <a:gd name="connsiteY22" fmla="*/ 68580 h 492266"/>
              <a:gd name="connsiteX23" fmla="*/ 624840 w 927127"/>
              <a:gd name="connsiteY23" fmla="*/ 91440 h 492266"/>
              <a:gd name="connsiteX24" fmla="*/ 647700 w 927127"/>
              <a:gd name="connsiteY24" fmla="*/ 106680 h 492266"/>
              <a:gd name="connsiteX25" fmla="*/ 678180 w 927127"/>
              <a:gd name="connsiteY25" fmla="*/ 137160 h 492266"/>
              <a:gd name="connsiteX26" fmla="*/ 739140 w 927127"/>
              <a:gd name="connsiteY26" fmla="*/ 190500 h 492266"/>
              <a:gd name="connsiteX27" fmla="*/ 800100 w 927127"/>
              <a:gd name="connsiteY27" fmla="*/ 259080 h 492266"/>
              <a:gd name="connsiteX28" fmla="*/ 762000 w 927127"/>
              <a:gd name="connsiteY28" fmla="*/ 342900 h 492266"/>
              <a:gd name="connsiteX29" fmla="*/ 769620 w 927127"/>
              <a:gd name="connsiteY29" fmla="*/ 381000 h 492266"/>
              <a:gd name="connsiteX30" fmla="*/ 777240 w 927127"/>
              <a:gd name="connsiteY30" fmla="*/ 403860 h 492266"/>
              <a:gd name="connsiteX31" fmla="*/ 822960 w 927127"/>
              <a:gd name="connsiteY31" fmla="*/ 419100 h 492266"/>
              <a:gd name="connsiteX32" fmla="*/ 861060 w 927127"/>
              <a:gd name="connsiteY32" fmla="*/ 464820 h 492266"/>
              <a:gd name="connsiteX0" fmla="*/ 869527 w 922968"/>
              <a:gd name="connsiteY0" fmla="*/ 485951 h 496997"/>
              <a:gd name="connsiteX1" fmla="*/ 0 w 922968"/>
              <a:gd name="connsiteY1" fmla="*/ 487680 h 496997"/>
              <a:gd name="connsiteX2" fmla="*/ 22860 w 922968"/>
              <a:gd name="connsiteY2" fmla="*/ 373380 h 496997"/>
              <a:gd name="connsiteX3" fmla="*/ 38100 w 922968"/>
              <a:gd name="connsiteY3" fmla="*/ 350520 h 496997"/>
              <a:gd name="connsiteX4" fmla="*/ 60960 w 922968"/>
              <a:gd name="connsiteY4" fmla="*/ 335280 h 496997"/>
              <a:gd name="connsiteX5" fmla="*/ 114300 w 922968"/>
              <a:gd name="connsiteY5" fmla="*/ 274320 h 496997"/>
              <a:gd name="connsiteX6" fmla="*/ 129540 w 922968"/>
              <a:gd name="connsiteY6" fmla="*/ 251460 h 496997"/>
              <a:gd name="connsiteX7" fmla="*/ 175260 w 922968"/>
              <a:gd name="connsiteY7" fmla="*/ 220980 h 496997"/>
              <a:gd name="connsiteX8" fmla="*/ 190500 w 922968"/>
              <a:gd name="connsiteY8" fmla="*/ 198120 h 496997"/>
              <a:gd name="connsiteX9" fmla="*/ 236220 w 922968"/>
              <a:gd name="connsiteY9" fmla="*/ 160020 h 496997"/>
              <a:gd name="connsiteX10" fmla="*/ 251460 w 922968"/>
              <a:gd name="connsiteY10" fmla="*/ 137160 h 496997"/>
              <a:gd name="connsiteX11" fmla="*/ 281940 w 922968"/>
              <a:gd name="connsiteY11" fmla="*/ 114300 h 496997"/>
              <a:gd name="connsiteX12" fmla="*/ 304800 w 922968"/>
              <a:gd name="connsiteY12" fmla="*/ 91440 h 496997"/>
              <a:gd name="connsiteX13" fmla="*/ 350520 w 922968"/>
              <a:gd name="connsiteY13" fmla="*/ 68580 h 496997"/>
              <a:gd name="connsiteX14" fmla="*/ 365760 w 922968"/>
              <a:gd name="connsiteY14" fmla="*/ 45720 h 496997"/>
              <a:gd name="connsiteX15" fmla="*/ 411480 w 922968"/>
              <a:gd name="connsiteY15" fmla="*/ 30480 h 496997"/>
              <a:gd name="connsiteX16" fmla="*/ 434340 w 922968"/>
              <a:gd name="connsiteY16" fmla="*/ 15240 h 496997"/>
              <a:gd name="connsiteX17" fmla="*/ 464820 w 922968"/>
              <a:gd name="connsiteY17" fmla="*/ 7620 h 496997"/>
              <a:gd name="connsiteX18" fmla="*/ 487680 w 922968"/>
              <a:gd name="connsiteY18" fmla="*/ 0 h 496997"/>
              <a:gd name="connsiteX19" fmla="*/ 548640 w 922968"/>
              <a:gd name="connsiteY19" fmla="*/ 22860 h 496997"/>
              <a:gd name="connsiteX20" fmla="*/ 563880 w 922968"/>
              <a:gd name="connsiteY20" fmla="*/ 45720 h 496997"/>
              <a:gd name="connsiteX21" fmla="*/ 586740 w 922968"/>
              <a:gd name="connsiteY21" fmla="*/ 53340 h 496997"/>
              <a:gd name="connsiteX22" fmla="*/ 609600 w 922968"/>
              <a:gd name="connsiteY22" fmla="*/ 68580 h 496997"/>
              <a:gd name="connsiteX23" fmla="*/ 624840 w 922968"/>
              <a:gd name="connsiteY23" fmla="*/ 91440 h 496997"/>
              <a:gd name="connsiteX24" fmla="*/ 647700 w 922968"/>
              <a:gd name="connsiteY24" fmla="*/ 106680 h 496997"/>
              <a:gd name="connsiteX25" fmla="*/ 678180 w 922968"/>
              <a:gd name="connsiteY25" fmla="*/ 137160 h 496997"/>
              <a:gd name="connsiteX26" fmla="*/ 739140 w 922968"/>
              <a:gd name="connsiteY26" fmla="*/ 190500 h 496997"/>
              <a:gd name="connsiteX27" fmla="*/ 800100 w 922968"/>
              <a:gd name="connsiteY27" fmla="*/ 259080 h 496997"/>
              <a:gd name="connsiteX28" fmla="*/ 762000 w 922968"/>
              <a:gd name="connsiteY28" fmla="*/ 342900 h 496997"/>
              <a:gd name="connsiteX29" fmla="*/ 769620 w 922968"/>
              <a:gd name="connsiteY29" fmla="*/ 381000 h 496997"/>
              <a:gd name="connsiteX30" fmla="*/ 777240 w 922968"/>
              <a:gd name="connsiteY30" fmla="*/ 403860 h 496997"/>
              <a:gd name="connsiteX31" fmla="*/ 822960 w 922968"/>
              <a:gd name="connsiteY31" fmla="*/ 419100 h 496997"/>
              <a:gd name="connsiteX32" fmla="*/ 869527 w 922968"/>
              <a:gd name="connsiteY32" fmla="*/ 485951 h 496997"/>
              <a:gd name="connsiteX0" fmla="*/ 869527 w 869527"/>
              <a:gd name="connsiteY0" fmla="*/ 485951 h 496997"/>
              <a:gd name="connsiteX1" fmla="*/ 0 w 869527"/>
              <a:gd name="connsiteY1" fmla="*/ 487680 h 496997"/>
              <a:gd name="connsiteX2" fmla="*/ 22860 w 869527"/>
              <a:gd name="connsiteY2" fmla="*/ 373380 h 496997"/>
              <a:gd name="connsiteX3" fmla="*/ 38100 w 869527"/>
              <a:gd name="connsiteY3" fmla="*/ 350520 h 496997"/>
              <a:gd name="connsiteX4" fmla="*/ 60960 w 869527"/>
              <a:gd name="connsiteY4" fmla="*/ 335280 h 496997"/>
              <a:gd name="connsiteX5" fmla="*/ 114300 w 869527"/>
              <a:gd name="connsiteY5" fmla="*/ 274320 h 496997"/>
              <a:gd name="connsiteX6" fmla="*/ 129540 w 869527"/>
              <a:gd name="connsiteY6" fmla="*/ 251460 h 496997"/>
              <a:gd name="connsiteX7" fmla="*/ 175260 w 869527"/>
              <a:gd name="connsiteY7" fmla="*/ 220980 h 496997"/>
              <a:gd name="connsiteX8" fmla="*/ 190500 w 869527"/>
              <a:gd name="connsiteY8" fmla="*/ 198120 h 496997"/>
              <a:gd name="connsiteX9" fmla="*/ 236220 w 869527"/>
              <a:gd name="connsiteY9" fmla="*/ 160020 h 496997"/>
              <a:gd name="connsiteX10" fmla="*/ 251460 w 869527"/>
              <a:gd name="connsiteY10" fmla="*/ 137160 h 496997"/>
              <a:gd name="connsiteX11" fmla="*/ 281940 w 869527"/>
              <a:gd name="connsiteY11" fmla="*/ 114300 h 496997"/>
              <a:gd name="connsiteX12" fmla="*/ 304800 w 869527"/>
              <a:gd name="connsiteY12" fmla="*/ 91440 h 496997"/>
              <a:gd name="connsiteX13" fmla="*/ 350520 w 869527"/>
              <a:gd name="connsiteY13" fmla="*/ 68580 h 496997"/>
              <a:gd name="connsiteX14" fmla="*/ 365760 w 869527"/>
              <a:gd name="connsiteY14" fmla="*/ 45720 h 496997"/>
              <a:gd name="connsiteX15" fmla="*/ 411480 w 869527"/>
              <a:gd name="connsiteY15" fmla="*/ 30480 h 496997"/>
              <a:gd name="connsiteX16" fmla="*/ 434340 w 869527"/>
              <a:gd name="connsiteY16" fmla="*/ 15240 h 496997"/>
              <a:gd name="connsiteX17" fmla="*/ 464820 w 869527"/>
              <a:gd name="connsiteY17" fmla="*/ 7620 h 496997"/>
              <a:gd name="connsiteX18" fmla="*/ 487680 w 869527"/>
              <a:gd name="connsiteY18" fmla="*/ 0 h 496997"/>
              <a:gd name="connsiteX19" fmla="*/ 548640 w 869527"/>
              <a:gd name="connsiteY19" fmla="*/ 22860 h 496997"/>
              <a:gd name="connsiteX20" fmla="*/ 563880 w 869527"/>
              <a:gd name="connsiteY20" fmla="*/ 45720 h 496997"/>
              <a:gd name="connsiteX21" fmla="*/ 586740 w 869527"/>
              <a:gd name="connsiteY21" fmla="*/ 53340 h 496997"/>
              <a:gd name="connsiteX22" fmla="*/ 609600 w 869527"/>
              <a:gd name="connsiteY22" fmla="*/ 68580 h 496997"/>
              <a:gd name="connsiteX23" fmla="*/ 624840 w 869527"/>
              <a:gd name="connsiteY23" fmla="*/ 91440 h 496997"/>
              <a:gd name="connsiteX24" fmla="*/ 647700 w 869527"/>
              <a:gd name="connsiteY24" fmla="*/ 106680 h 496997"/>
              <a:gd name="connsiteX25" fmla="*/ 678180 w 869527"/>
              <a:gd name="connsiteY25" fmla="*/ 137160 h 496997"/>
              <a:gd name="connsiteX26" fmla="*/ 739140 w 869527"/>
              <a:gd name="connsiteY26" fmla="*/ 190500 h 496997"/>
              <a:gd name="connsiteX27" fmla="*/ 800100 w 869527"/>
              <a:gd name="connsiteY27" fmla="*/ 259080 h 496997"/>
              <a:gd name="connsiteX28" fmla="*/ 762000 w 869527"/>
              <a:gd name="connsiteY28" fmla="*/ 342900 h 496997"/>
              <a:gd name="connsiteX29" fmla="*/ 769620 w 869527"/>
              <a:gd name="connsiteY29" fmla="*/ 381000 h 496997"/>
              <a:gd name="connsiteX30" fmla="*/ 777240 w 869527"/>
              <a:gd name="connsiteY30" fmla="*/ 403860 h 496997"/>
              <a:gd name="connsiteX31" fmla="*/ 822960 w 869527"/>
              <a:gd name="connsiteY31" fmla="*/ 419100 h 496997"/>
              <a:gd name="connsiteX32" fmla="*/ 869527 w 869527"/>
              <a:gd name="connsiteY32" fmla="*/ 485951 h 496997"/>
              <a:gd name="connsiteX0" fmla="*/ 869527 w 869527"/>
              <a:gd name="connsiteY0" fmla="*/ 485951 h 487680"/>
              <a:gd name="connsiteX1" fmla="*/ 0 w 869527"/>
              <a:gd name="connsiteY1" fmla="*/ 487680 h 487680"/>
              <a:gd name="connsiteX2" fmla="*/ 22860 w 869527"/>
              <a:gd name="connsiteY2" fmla="*/ 373380 h 487680"/>
              <a:gd name="connsiteX3" fmla="*/ 38100 w 869527"/>
              <a:gd name="connsiteY3" fmla="*/ 350520 h 487680"/>
              <a:gd name="connsiteX4" fmla="*/ 60960 w 869527"/>
              <a:gd name="connsiteY4" fmla="*/ 335280 h 487680"/>
              <a:gd name="connsiteX5" fmla="*/ 114300 w 869527"/>
              <a:gd name="connsiteY5" fmla="*/ 274320 h 487680"/>
              <a:gd name="connsiteX6" fmla="*/ 129540 w 869527"/>
              <a:gd name="connsiteY6" fmla="*/ 251460 h 487680"/>
              <a:gd name="connsiteX7" fmla="*/ 175260 w 869527"/>
              <a:gd name="connsiteY7" fmla="*/ 220980 h 487680"/>
              <a:gd name="connsiteX8" fmla="*/ 190500 w 869527"/>
              <a:gd name="connsiteY8" fmla="*/ 198120 h 487680"/>
              <a:gd name="connsiteX9" fmla="*/ 236220 w 869527"/>
              <a:gd name="connsiteY9" fmla="*/ 160020 h 487680"/>
              <a:gd name="connsiteX10" fmla="*/ 251460 w 869527"/>
              <a:gd name="connsiteY10" fmla="*/ 137160 h 487680"/>
              <a:gd name="connsiteX11" fmla="*/ 281940 w 869527"/>
              <a:gd name="connsiteY11" fmla="*/ 114300 h 487680"/>
              <a:gd name="connsiteX12" fmla="*/ 304800 w 869527"/>
              <a:gd name="connsiteY12" fmla="*/ 91440 h 487680"/>
              <a:gd name="connsiteX13" fmla="*/ 350520 w 869527"/>
              <a:gd name="connsiteY13" fmla="*/ 68580 h 487680"/>
              <a:gd name="connsiteX14" fmla="*/ 365760 w 869527"/>
              <a:gd name="connsiteY14" fmla="*/ 45720 h 487680"/>
              <a:gd name="connsiteX15" fmla="*/ 411480 w 869527"/>
              <a:gd name="connsiteY15" fmla="*/ 30480 h 487680"/>
              <a:gd name="connsiteX16" fmla="*/ 434340 w 869527"/>
              <a:gd name="connsiteY16" fmla="*/ 15240 h 487680"/>
              <a:gd name="connsiteX17" fmla="*/ 464820 w 869527"/>
              <a:gd name="connsiteY17" fmla="*/ 7620 h 487680"/>
              <a:gd name="connsiteX18" fmla="*/ 487680 w 869527"/>
              <a:gd name="connsiteY18" fmla="*/ 0 h 487680"/>
              <a:gd name="connsiteX19" fmla="*/ 548640 w 869527"/>
              <a:gd name="connsiteY19" fmla="*/ 22860 h 487680"/>
              <a:gd name="connsiteX20" fmla="*/ 563880 w 869527"/>
              <a:gd name="connsiteY20" fmla="*/ 45720 h 487680"/>
              <a:gd name="connsiteX21" fmla="*/ 586740 w 869527"/>
              <a:gd name="connsiteY21" fmla="*/ 53340 h 487680"/>
              <a:gd name="connsiteX22" fmla="*/ 609600 w 869527"/>
              <a:gd name="connsiteY22" fmla="*/ 68580 h 487680"/>
              <a:gd name="connsiteX23" fmla="*/ 624840 w 869527"/>
              <a:gd name="connsiteY23" fmla="*/ 91440 h 487680"/>
              <a:gd name="connsiteX24" fmla="*/ 647700 w 869527"/>
              <a:gd name="connsiteY24" fmla="*/ 106680 h 487680"/>
              <a:gd name="connsiteX25" fmla="*/ 678180 w 869527"/>
              <a:gd name="connsiteY25" fmla="*/ 137160 h 487680"/>
              <a:gd name="connsiteX26" fmla="*/ 739140 w 869527"/>
              <a:gd name="connsiteY26" fmla="*/ 190500 h 487680"/>
              <a:gd name="connsiteX27" fmla="*/ 800100 w 869527"/>
              <a:gd name="connsiteY27" fmla="*/ 259080 h 487680"/>
              <a:gd name="connsiteX28" fmla="*/ 762000 w 869527"/>
              <a:gd name="connsiteY28" fmla="*/ 342900 h 487680"/>
              <a:gd name="connsiteX29" fmla="*/ 769620 w 869527"/>
              <a:gd name="connsiteY29" fmla="*/ 381000 h 487680"/>
              <a:gd name="connsiteX30" fmla="*/ 777240 w 869527"/>
              <a:gd name="connsiteY30" fmla="*/ 403860 h 487680"/>
              <a:gd name="connsiteX31" fmla="*/ 822960 w 869527"/>
              <a:gd name="connsiteY31" fmla="*/ 419100 h 487680"/>
              <a:gd name="connsiteX32" fmla="*/ 869527 w 869527"/>
              <a:gd name="connsiteY32" fmla="*/ 485951 h 4876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869527" h="487680">
                <a:moveTo>
                  <a:pt x="869527" y="485951"/>
                </a:moveTo>
                <a:lnTo>
                  <a:pt x="0" y="487680"/>
                </a:ln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07579" y="405418"/>
                  <a:pt x="822960" y="419100"/>
                </a:cubicBezTo>
                <a:lnTo>
                  <a:pt x="869527" y="485951"/>
                </a:lnTo>
                <a:close/>
              </a:path>
            </a:pathLst>
          </a:custGeom>
          <a:solidFill>
            <a:srgbClr val="FF9999">
              <a:alpha val="10196"/>
            </a:srgbClr>
          </a:solidFill>
          <a:ln>
            <a:solidFill>
              <a:srgbClr val="FF9999">
                <a:alpha val="50196"/>
              </a:srgb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73" name="iceberg: react right - tip">
            <a:extLst>
              <a:ext uri="{FF2B5EF4-FFF2-40B4-BE49-F238E27FC236}">
                <a16:creationId xmlns:a16="http://schemas.microsoft.com/office/drawing/2014/main" xmlns="" id="{B56909FE-D8D1-4B11-ADE6-B757C47CCA73}"/>
              </a:ext>
            </a:extLst>
          </xdr:cNvPr>
          <xdr:cNvSpPr/>
        </xdr:nvSpPr>
        <xdr:spPr>
          <a:xfrm flipH="1">
            <a:off x="10347113" y="19964193"/>
            <a:ext cx="869527" cy="560381"/>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0580 w 899160"/>
              <a:gd name="connsiteY38" fmla="*/ 822960 h 1790700"/>
              <a:gd name="connsiteX39" fmla="*/ 807720 w 899160"/>
              <a:gd name="connsiteY39" fmla="*/ 876300 h 1790700"/>
              <a:gd name="connsiteX40" fmla="*/ 815340 w 899160"/>
              <a:gd name="connsiteY40" fmla="*/ 922020 h 1790700"/>
              <a:gd name="connsiteX41" fmla="*/ 830580 w 899160"/>
              <a:gd name="connsiteY41" fmla="*/ 967740 h 1790700"/>
              <a:gd name="connsiteX42" fmla="*/ 838200 w 899160"/>
              <a:gd name="connsiteY42" fmla="*/ 990600 h 1790700"/>
              <a:gd name="connsiteX43" fmla="*/ 853440 w 899160"/>
              <a:gd name="connsiteY43" fmla="*/ 1059180 h 1790700"/>
              <a:gd name="connsiteX44" fmla="*/ 838200 w 899160"/>
              <a:gd name="connsiteY44" fmla="*/ 1150620 h 1790700"/>
              <a:gd name="connsiteX45" fmla="*/ 822960 w 899160"/>
              <a:gd name="connsiteY45" fmla="*/ 1173480 h 1790700"/>
              <a:gd name="connsiteX46" fmla="*/ 807720 w 899160"/>
              <a:gd name="connsiteY46" fmla="*/ 1219200 h 1790700"/>
              <a:gd name="connsiteX47" fmla="*/ 777240 w 899160"/>
              <a:gd name="connsiteY47" fmla="*/ 1264920 h 1790700"/>
              <a:gd name="connsiteX48" fmla="*/ 769620 w 899160"/>
              <a:gd name="connsiteY48" fmla="*/ 1386840 h 1790700"/>
              <a:gd name="connsiteX49" fmla="*/ 754380 w 899160"/>
              <a:gd name="connsiteY49" fmla="*/ 1409700 h 1790700"/>
              <a:gd name="connsiteX50" fmla="*/ 746760 w 899160"/>
              <a:gd name="connsiteY50" fmla="*/ 1432560 h 1790700"/>
              <a:gd name="connsiteX51" fmla="*/ 716280 w 899160"/>
              <a:gd name="connsiteY51" fmla="*/ 1478280 h 1790700"/>
              <a:gd name="connsiteX52" fmla="*/ 685800 w 899160"/>
              <a:gd name="connsiteY52" fmla="*/ 1569720 h 1790700"/>
              <a:gd name="connsiteX53" fmla="*/ 678180 w 899160"/>
              <a:gd name="connsiteY53" fmla="*/ 1592580 h 1790700"/>
              <a:gd name="connsiteX54" fmla="*/ 670560 w 899160"/>
              <a:gd name="connsiteY54" fmla="*/ 1615440 h 1790700"/>
              <a:gd name="connsiteX55" fmla="*/ 655320 w 899160"/>
              <a:gd name="connsiteY55" fmla="*/ 1676400 h 1790700"/>
              <a:gd name="connsiteX56" fmla="*/ 632460 w 899160"/>
              <a:gd name="connsiteY56" fmla="*/ 1729740 h 1790700"/>
              <a:gd name="connsiteX57" fmla="*/ 609600 w 899160"/>
              <a:gd name="connsiteY57" fmla="*/ 1760220 h 1790700"/>
              <a:gd name="connsiteX58" fmla="*/ 563880 w 899160"/>
              <a:gd name="connsiteY58" fmla="*/ 1775460 h 1790700"/>
              <a:gd name="connsiteX59" fmla="*/ 495300 w 899160"/>
              <a:gd name="connsiteY59" fmla="*/ 1790700 h 1790700"/>
              <a:gd name="connsiteX60" fmla="*/ 388620 w 899160"/>
              <a:gd name="connsiteY60" fmla="*/ 1783080 h 1790700"/>
              <a:gd name="connsiteX61" fmla="*/ 342900 w 899160"/>
              <a:gd name="connsiteY61" fmla="*/ 1752600 h 1790700"/>
              <a:gd name="connsiteX62" fmla="*/ 320040 w 899160"/>
              <a:gd name="connsiteY62" fmla="*/ 1737360 h 1790700"/>
              <a:gd name="connsiteX63" fmla="*/ 274320 w 899160"/>
              <a:gd name="connsiteY63" fmla="*/ 1699260 h 1790700"/>
              <a:gd name="connsiteX64" fmla="*/ 251460 w 899160"/>
              <a:gd name="connsiteY64" fmla="*/ 1546860 h 1790700"/>
              <a:gd name="connsiteX65" fmla="*/ 228600 w 899160"/>
              <a:gd name="connsiteY65" fmla="*/ 1524000 h 1790700"/>
              <a:gd name="connsiteX66" fmla="*/ 213360 w 899160"/>
              <a:gd name="connsiteY66" fmla="*/ 1501140 h 1790700"/>
              <a:gd name="connsiteX67" fmla="*/ 198120 w 899160"/>
              <a:gd name="connsiteY67" fmla="*/ 1348740 h 1790700"/>
              <a:gd name="connsiteX68" fmla="*/ 190500 w 899160"/>
              <a:gd name="connsiteY68" fmla="*/ 1325880 h 1790700"/>
              <a:gd name="connsiteX69" fmla="*/ 182880 w 899160"/>
              <a:gd name="connsiteY69" fmla="*/ 1181100 h 1790700"/>
              <a:gd name="connsiteX70" fmla="*/ 175260 w 899160"/>
              <a:gd name="connsiteY70" fmla="*/ 1143000 h 1790700"/>
              <a:gd name="connsiteX71" fmla="*/ 190500 w 899160"/>
              <a:gd name="connsiteY71" fmla="*/ 1043940 h 1790700"/>
              <a:gd name="connsiteX72" fmla="*/ 182880 w 899160"/>
              <a:gd name="connsiteY72" fmla="*/ 929640 h 1790700"/>
              <a:gd name="connsiteX73" fmla="*/ 160020 w 899160"/>
              <a:gd name="connsiteY73" fmla="*/ 914400 h 1790700"/>
              <a:gd name="connsiteX74" fmla="*/ 121920 w 899160"/>
              <a:gd name="connsiteY74" fmla="*/ 906780 h 1790700"/>
              <a:gd name="connsiteX75" fmla="*/ 53340 w 899160"/>
              <a:gd name="connsiteY75" fmla="*/ 876300 h 1790700"/>
              <a:gd name="connsiteX76" fmla="*/ 60960 w 899160"/>
              <a:gd name="connsiteY76" fmla="*/ 784860 h 1790700"/>
              <a:gd name="connsiteX77" fmla="*/ 76200 w 899160"/>
              <a:gd name="connsiteY77" fmla="*/ 731520 h 1790700"/>
              <a:gd name="connsiteX78" fmla="*/ 53340 w 899160"/>
              <a:gd name="connsiteY78" fmla="*/ 662940 h 1790700"/>
              <a:gd name="connsiteX79" fmla="*/ 45720 w 899160"/>
              <a:gd name="connsiteY79" fmla="*/ 640080 h 1790700"/>
              <a:gd name="connsiteX80" fmla="*/ 22860 w 899160"/>
              <a:gd name="connsiteY8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07720 w 899160"/>
              <a:gd name="connsiteY38" fmla="*/ 876300 h 1790700"/>
              <a:gd name="connsiteX39" fmla="*/ 815340 w 899160"/>
              <a:gd name="connsiteY39" fmla="*/ 922020 h 1790700"/>
              <a:gd name="connsiteX40" fmla="*/ 830580 w 899160"/>
              <a:gd name="connsiteY40" fmla="*/ 967740 h 1790700"/>
              <a:gd name="connsiteX41" fmla="*/ 838200 w 899160"/>
              <a:gd name="connsiteY41" fmla="*/ 990600 h 1790700"/>
              <a:gd name="connsiteX42" fmla="*/ 853440 w 899160"/>
              <a:gd name="connsiteY42" fmla="*/ 1059180 h 1790700"/>
              <a:gd name="connsiteX43" fmla="*/ 838200 w 899160"/>
              <a:gd name="connsiteY43" fmla="*/ 1150620 h 1790700"/>
              <a:gd name="connsiteX44" fmla="*/ 822960 w 899160"/>
              <a:gd name="connsiteY44" fmla="*/ 1173480 h 1790700"/>
              <a:gd name="connsiteX45" fmla="*/ 807720 w 899160"/>
              <a:gd name="connsiteY45" fmla="*/ 1219200 h 1790700"/>
              <a:gd name="connsiteX46" fmla="*/ 777240 w 899160"/>
              <a:gd name="connsiteY46" fmla="*/ 1264920 h 1790700"/>
              <a:gd name="connsiteX47" fmla="*/ 769620 w 899160"/>
              <a:gd name="connsiteY47" fmla="*/ 1386840 h 1790700"/>
              <a:gd name="connsiteX48" fmla="*/ 754380 w 899160"/>
              <a:gd name="connsiteY48" fmla="*/ 1409700 h 1790700"/>
              <a:gd name="connsiteX49" fmla="*/ 746760 w 899160"/>
              <a:gd name="connsiteY49" fmla="*/ 1432560 h 1790700"/>
              <a:gd name="connsiteX50" fmla="*/ 716280 w 899160"/>
              <a:gd name="connsiteY50" fmla="*/ 1478280 h 1790700"/>
              <a:gd name="connsiteX51" fmla="*/ 685800 w 899160"/>
              <a:gd name="connsiteY51" fmla="*/ 1569720 h 1790700"/>
              <a:gd name="connsiteX52" fmla="*/ 678180 w 899160"/>
              <a:gd name="connsiteY52" fmla="*/ 1592580 h 1790700"/>
              <a:gd name="connsiteX53" fmla="*/ 670560 w 899160"/>
              <a:gd name="connsiteY53" fmla="*/ 1615440 h 1790700"/>
              <a:gd name="connsiteX54" fmla="*/ 655320 w 899160"/>
              <a:gd name="connsiteY54" fmla="*/ 1676400 h 1790700"/>
              <a:gd name="connsiteX55" fmla="*/ 632460 w 899160"/>
              <a:gd name="connsiteY55" fmla="*/ 1729740 h 1790700"/>
              <a:gd name="connsiteX56" fmla="*/ 609600 w 899160"/>
              <a:gd name="connsiteY56" fmla="*/ 1760220 h 1790700"/>
              <a:gd name="connsiteX57" fmla="*/ 563880 w 899160"/>
              <a:gd name="connsiteY57" fmla="*/ 1775460 h 1790700"/>
              <a:gd name="connsiteX58" fmla="*/ 495300 w 899160"/>
              <a:gd name="connsiteY58" fmla="*/ 1790700 h 1790700"/>
              <a:gd name="connsiteX59" fmla="*/ 388620 w 899160"/>
              <a:gd name="connsiteY59" fmla="*/ 1783080 h 1790700"/>
              <a:gd name="connsiteX60" fmla="*/ 342900 w 899160"/>
              <a:gd name="connsiteY60" fmla="*/ 1752600 h 1790700"/>
              <a:gd name="connsiteX61" fmla="*/ 320040 w 899160"/>
              <a:gd name="connsiteY61" fmla="*/ 1737360 h 1790700"/>
              <a:gd name="connsiteX62" fmla="*/ 274320 w 899160"/>
              <a:gd name="connsiteY62" fmla="*/ 1699260 h 1790700"/>
              <a:gd name="connsiteX63" fmla="*/ 251460 w 899160"/>
              <a:gd name="connsiteY63" fmla="*/ 1546860 h 1790700"/>
              <a:gd name="connsiteX64" fmla="*/ 228600 w 899160"/>
              <a:gd name="connsiteY64" fmla="*/ 1524000 h 1790700"/>
              <a:gd name="connsiteX65" fmla="*/ 213360 w 899160"/>
              <a:gd name="connsiteY65" fmla="*/ 1501140 h 1790700"/>
              <a:gd name="connsiteX66" fmla="*/ 198120 w 899160"/>
              <a:gd name="connsiteY66" fmla="*/ 1348740 h 1790700"/>
              <a:gd name="connsiteX67" fmla="*/ 190500 w 899160"/>
              <a:gd name="connsiteY67" fmla="*/ 1325880 h 1790700"/>
              <a:gd name="connsiteX68" fmla="*/ 182880 w 899160"/>
              <a:gd name="connsiteY68" fmla="*/ 1181100 h 1790700"/>
              <a:gd name="connsiteX69" fmla="*/ 175260 w 899160"/>
              <a:gd name="connsiteY69" fmla="*/ 1143000 h 1790700"/>
              <a:gd name="connsiteX70" fmla="*/ 190500 w 899160"/>
              <a:gd name="connsiteY70" fmla="*/ 1043940 h 1790700"/>
              <a:gd name="connsiteX71" fmla="*/ 182880 w 899160"/>
              <a:gd name="connsiteY71" fmla="*/ 929640 h 1790700"/>
              <a:gd name="connsiteX72" fmla="*/ 160020 w 899160"/>
              <a:gd name="connsiteY72" fmla="*/ 914400 h 1790700"/>
              <a:gd name="connsiteX73" fmla="*/ 121920 w 899160"/>
              <a:gd name="connsiteY73" fmla="*/ 906780 h 1790700"/>
              <a:gd name="connsiteX74" fmla="*/ 53340 w 899160"/>
              <a:gd name="connsiteY74" fmla="*/ 876300 h 1790700"/>
              <a:gd name="connsiteX75" fmla="*/ 60960 w 899160"/>
              <a:gd name="connsiteY75" fmla="*/ 784860 h 1790700"/>
              <a:gd name="connsiteX76" fmla="*/ 76200 w 899160"/>
              <a:gd name="connsiteY76" fmla="*/ 731520 h 1790700"/>
              <a:gd name="connsiteX77" fmla="*/ 53340 w 899160"/>
              <a:gd name="connsiteY77" fmla="*/ 662940 h 1790700"/>
              <a:gd name="connsiteX78" fmla="*/ 45720 w 899160"/>
              <a:gd name="connsiteY78" fmla="*/ 640080 h 1790700"/>
              <a:gd name="connsiteX79" fmla="*/ 22860 w 899160"/>
              <a:gd name="connsiteY7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990600 h 1790700"/>
              <a:gd name="connsiteX41" fmla="*/ 853440 w 899160"/>
              <a:gd name="connsiteY41" fmla="*/ 1059180 h 1790700"/>
              <a:gd name="connsiteX42" fmla="*/ 838200 w 899160"/>
              <a:gd name="connsiteY42" fmla="*/ 1150620 h 1790700"/>
              <a:gd name="connsiteX43" fmla="*/ 822960 w 899160"/>
              <a:gd name="connsiteY43" fmla="*/ 1173480 h 1790700"/>
              <a:gd name="connsiteX44" fmla="*/ 807720 w 899160"/>
              <a:gd name="connsiteY44" fmla="*/ 1219200 h 1790700"/>
              <a:gd name="connsiteX45" fmla="*/ 777240 w 899160"/>
              <a:gd name="connsiteY45" fmla="*/ 1264920 h 1790700"/>
              <a:gd name="connsiteX46" fmla="*/ 769620 w 899160"/>
              <a:gd name="connsiteY46" fmla="*/ 1386840 h 1790700"/>
              <a:gd name="connsiteX47" fmla="*/ 754380 w 899160"/>
              <a:gd name="connsiteY47" fmla="*/ 1409700 h 1790700"/>
              <a:gd name="connsiteX48" fmla="*/ 746760 w 899160"/>
              <a:gd name="connsiteY48" fmla="*/ 1432560 h 1790700"/>
              <a:gd name="connsiteX49" fmla="*/ 716280 w 899160"/>
              <a:gd name="connsiteY49" fmla="*/ 1478280 h 1790700"/>
              <a:gd name="connsiteX50" fmla="*/ 685800 w 899160"/>
              <a:gd name="connsiteY50" fmla="*/ 1569720 h 1790700"/>
              <a:gd name="connsiteX51" fmla="*/ 678180 w 899160"/>
              <a:gd name="connsiteY51" fmla="*/ 1592580 h 1790700"/>
              <a:gd name="connsiteX52" fmla="*/ 670560 w 899160"/>
              <a:gd name="connsiteY52" fmla="*/ 1615440 h 1790700"/>
              <a:gd name="connsiteX53" fmla="*/ 655320 w 899160"/>
              <a:gd name="connsiteY53" fmla="*/ 1676400 h 1790700"/>
              <a:gd name="connsiteX54" fmla="*/ 632460 w 899160"/>
              <a:gd name="connsiteY54" fmla="*/ 1729740 h 1790700"/>
              <a:gd name="connsiteX55" fmla="*/ 609600 w 899160"/>
              <a:gd name="connsiteY55" fmla="*/ 1760220 h 1790700"/>
              <a:gd name="connsiteX56" fmla="*/ 563880 w 899160"/>
              <a:gd name="connsiteY56" fmla="*/ 1775460 h 1790700"/>
              <a:gd name="connsiteX57" fmla="*/ 495300 w 899160"/>
              <a:gd name="connsiteY57" fmla="*/ 1790700 h 1790700"/>
              <a:gd name="connsiteX58" fmla="*/ 388620 w 899160"/>
              <a:gd name="connsiteY58" fmla="*/ 1783080 h 1790700"/>
              <a:gd name="connsiteX59" fmla="*/ 342900 w 899160"/>
              <a:gd name="connsiteY59" fmla="*/ 1752600 h 1790700"/>
              <a:gd name="connsiteX60" fmla="*/ 320040 w 899160"/>
              <a:gd name="connsiteY60" fmla="*/ 1737360 h 1790700"/>
              <a:gd name="connsiteX61" fmla="*/ 274320 w 899160"/>
              <a:gd name="connsiteY61" fmla="*/ 1699260 h 1790700"/>
              <a:gd name="connsiteX62" fmla="*/ 251460 w 899160"/>
              <a:gd name="connsiteY62" fmla="*/ 1546860 h 1790700"/>
              <a:gd name="connsiteX63" fmla="*/ 228600 w 899160"/>
              <a:gd name="connsiteY63" fmla="*/ 1524000 h 1790700"/>
              <a:gd name="connsiteX64" fmla="*/ 213360 w 899160"/>
              <a:gd name="connsiteY64" fmla="*/ 1501140 h 1790700"/>
              <a:gd name="connsiteX65" fmla="*/ 198120 w 899160"/>
              <a:gd name="connsiteY65" fmla="*/ 1348740 h 1790700"/>
              <a:gd name="connsiteX66" fmla="*/ 190500 w 899160"/>
              <a:gd name="connsiteY66" fmla="*/ 1325880 h 1790700"/>
              <a:gd name="connsiteX67" fmla="*/ 182880 w 899160"/>
              <a:gd name="connsiteY67" fmla="*/ 1181100 h 1790700"/>
              <a:gd name="connsiteX68" fmla="*/ 175260 w 899160"/>
              <a:gd name="connsiteY68" fmla="*/ 1143000 h 1790700"/>
              <a:gd name="connsiteX69" fmla="*/ 190500 w 899160"/>
              <a:gd name="connsiteY69" fmla="*/ 1043940 h 1790700"/>
              <a:gd name="connsiteX70" fmla="*/ 182880 w 899160"/>
              <a:gd name="connsiteY70" fmla="*/ 929640 h 1790700"/>
              <a:gd name="connsiteX71" fmla="*/ 160020 w 899160"/>
              <a:gd name="connsiteY71" fmla="*/ 914400 h 1790700"/>
              <a:gd name="connsiteX72" fmla="*/ 121920 w 899160"/>
              <a:gd name="connsiteY72" fmla="*/ 906780 h 1790700"/>
              <a:gd name="connsiteX73" fmla="*/ 53340 w 899160"/>
              <a:gd name="connsiteY73" fmla="*/ 876300 h 1790700"/>
              <a:gd name="connsiteX74" fmla="*/ 60960 w 899160"/>
              <a:gd name="connsiteY74" fmla="*/ 784860 h 1790700"/>
              <a:gd name="connsiteX75" fmla="*/ 76200 w 899160"/>
              <a:gd name="connsiteY75" fmla="*/ 731520 h 1790700"/>
              <a:gd name="connsiteX76" fmla="*/ 53340 w 899160"/>
              <a:gd name="connsiteY76" fmla="*/ 662940 h 1790700"/>
              <a:gd name="connsiteX77" fmla="*/ 45720 w 899160"/>
              <a:gd name="connsiteY77" fmla="*/ 640080 h 1790700"/>
              <a:gd name="connsiteX78" fmla="*/ 22860 w 899160"/>
              <a:gd name="connsiteY7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53440 w 899160"/>
              <a:gd name="connsiteY40" fmla="*/ 1059180 h 1790700"/>
              <a:gd name="connsiteX41" fmla="*/ 838200 w 899160"/>
              <a:gd name="connsiteY41" fmla="*/ 1150620 h 1790700"/>
              <a:gd name="connsiteX42" fmla="*/ 822960 w 899160"/>
              <a:gd name="connsiteY42" fmla="*/ 1173480 h 1790700"/>
              <a:gd name="connsiteX43" fmla="*/ 807720 w 899160"/>
              <a:gd name="connsiteY43" fmla="*/ 1219200 h 1790700"/>
              <a:gd name="connsiteX44" fmla="*/ 777240 w 899160"/>
              <a:gd name="connsiteY44" fmla="*/ 1264920 h 1790700"/>
              <a:gd name="connsiteX45" fmla="*/ 769620 w 899160"/>
              <a:gd name="connsiteY45" fmla="*/ 1386840 h 1790700"/>
              <a:gd name="connsiteX46" fmla="*/ 754380 w 899160"/>
              <a:gd name="connsiteY46" fmla="*/ 1409700 h 1790700"/>
              <a:gd name="connsiteX47" fmla="*/ 746760 w 899160"/>
              <a:gd name="connsiteY47" fmla="*/ 1432560 h 1790700"/>
              <a:gd name="connsiteX48" fmla="*/ 716280 w 899160"/>
              <a:gd name="connsiteY48" fmla="*/ 1478280 h 1790700"/>
              <a:gd name="connsiteX49" fmla="*/ 685800 w 899160"/>
              <a:gd name="connsiteY49" fmla="*/ 1569720 h 1790700"/>
              <a:gd name="connsiteX50" fmla="*/ 678180 w 899160"/>
              <a:gd name="connsiteY50" fmla="*/ 1592580 h 1790700"/>
              <a:gd name="connsiteX51" fmla="*/ 670560 w 899160"/>
              <a:gd name="connsiteY51" fmla="*/ 1615440 h 1790700"/>
              <a:gd name="connsiteX52" fmla="*/ 655320 w 899160"/>
              <a:gd name="connsiteY52" fmla="*/ 1676400 h 1790700"/>
              <a:gd name="connsiteX53" fmla="*/ 632460 w 899160"/>
              <a:gd name="connsiteY53" fmla="*/ 1729740 h 1790700"/>
              <a:gd name="connsiteX54" fmla="*/ 609600 w 899160"/>
              <a:gd name="connsiteY54" fmla="*/ 1760220 h 1790700"/>
              <a:gd name="connsiteX55" fmla="*/ 563880 w 899160"/>
              <a:gd name="connsiteY55" fmla="*/ 1775460 h 1790700"/>
              <a:gd name="connsiteX56" fmla="*/ 495300 w 899160"/>
              <a:gd name="connsiteY56" fmla="*/ 1790700 h 1790700"/>
              <a:gd name="connsiteX57" fmla="*/ 388620 w 899160"/>
              <a:gd name="connsiteY57" fmla="*/ 1783080 h 1790700"/>
              <a:gd name="connsiteX58" fmla="*/ 342900 w 899160"/>
              <a:gd name="connsiteY58" fmla="*/ 1752600 h 1790700"/>
              <a:gd name="connsiteX59" fmla="*/ 320040 w 899160"/>
              <a:gd name="connsiteY59" fmla="*/ 1737360 h 1790700"/>
              <a:gd name="connsiteX60" fmla="*/ 274320 w 899160"/>
              <a:gd name="connsiteY60" fmla="*/ 1699260 h 1790700"/>
              <a:gd name="connsiteX61" fmla="*/ 251460 w 899160"/>
              <a:gd name="connsiteY61" fmla="*/ 1546860 h 1790700"/>
              <a:gd name="connsiteX62" fmla="*/ 228600 w 899160"/>
              <a:gd name="connsiteY62" fmla="*/ 1524000 h 1790700"/>
              <a:gd name="connsiteX63" fmla="*/ 213360 w 899160"/>
              <a:gd name="connsiteY63" fmla="*/ 1501140 h 1790700"/>
              <a:gd name="connsiteX64" fmla="*/ 198120 w 899160"/>
              <a:gd name="connsiteY64" fmla="*/ 1348740 h 1790700"/>
              <a:gd name="connsiteX65" fmla="*/ 190500 w 899160"/>
              <a:gd name="connsiteY65" fmla="*/ 1325880 h 1790700"/>
              <a:gd name="connsiteX66" fmla="*/ 182880 w 899160"/>
              <a:gd name="connsiteY66" fmla="*/ 1181100 h 1790700"/>
              <a:gd name="connsiteX67" fmla="*/ 175260 w 899160"/>
              <a:gd name="connsiteY67" fmla="*/ 1143000 h 1790700"/>
              <a:gd name="connsiteX68" fmla="*/ 190500 w 899160"/>
              <a:gd name="connsiteY68" fmla="*/ 1043940 h 1790700"/>
              <a:gd name="connsiteX69" fmla="*/ 182880 w 899160"/>
              <a:gd name="connsiteY69" fmla="*/ 929640 h 1790700"/>
              <a:gd name="connsiteX70" fmla="*/ 160020 w 899160"/>
              <a:gd name="connsiteY70" fmla="*/ 914400 h 1790700"/>
              <a:gd name="connsiteX71" fmla="*/ 121920 w 899160"/>
              <a:gd name="connsiteY71" fmla="*/ 906780 h 1790700"/>
              <a:gd name="connsiteX72" fmla="*/ 53340 w 899160"/>
              <a:gd name="connsiteY72" fmla="*/ 876300 h 1790700"/>
              <a:gd name="connsiteX73" fmla="*/ 60960 w 899160"/>
              <a:gd name="connsiteY73" fmla="*/ 784860 h 1790700"/>
              <a:gd name="connsiteX74" fmla="*/ 76200 w 899160"/>
              <a:gd name="connsiteY74" fmla="*/ 731520 h 1790700"/>
              <a:gd name="connsiteX75" fmla="*/ 53340 w 899160"/>
              <a:gd name="connsiteY75" fmla="*/ 662940 h 1790700"/>
              <a:gd name="connsiteX76" fmla="*/ 45720 w 899160"/>
              <a:gd name="connsiteY76" fmla="*/ 640080 h 1790700"/>
              <a:gd name="connsiteX77" fmla="*/ 22860 w 899160"/>
              <a:gd name="connsiteY7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1150620 h 1790700"/>
              <a:gd name="connsiteX41" fmla="*/ 822960 w 899160"/>
              <a:gd name="connsiteY41" fmla="*/ 1173480 h 1790700"/>
              <a:gd name="connsiteX42" fmla="*/ 807720 w 899160"/>
              <a:gd name="connsiteY42" fmla="*/ 1219200 h 1790700"/>
              <a:gd name="connsiteX43" fmla="*/ 777240 w 899160"/>
              <a:gd name="connsiteY43" fmla="*/ 1264920 h 1790700"/>
              <a:gd name="connsiteX44" fmla="*/ 769620 w 899160"/>
              <a:gd name="connsiteY44" fmla="*/ 1386840 h 1790700"/>
              <a:gd name="connsiteX45" fmla="*/ 754380 w 899160"/>
              <a:gd name="connsiteY45" fmla="*/ 1409700 h 1790700"/>
              <a:gd name="connsiteX46" fmla="*/ 746760 w 899160"/>
              <a:gd name="connsiteY46" fmla="*/ 1432560 h 1790700"/>
              <a:gd name="connsiteX47" fmla="*/ 716280 w 899160"/>
              <a:gd name="connsiteY47" fmla="*/ 1478280 h 1790700"/>
              <a:gd name="connsiteX48" fmla="*/ 685800 w 899160"/>
              <a:gd name="connsiteY48" fmla="*/ 1569720 h 1790700"/>
              <a:gd name="connsiteX49" fmla="*/ 678180 w 899160"/>
              <a:gd name="connsiteY49" fmla="*/ 1592580 h 1790700"/>
              <a:gd name="connsiteX50" fmla="*/ 670560 w 899160"/>
              <a:gd name="connsiteY50" fmla="*/ 1615440 h 1790700"/>
              <a:gd name="connsiteX51" fmla="*/ 655320 w 899160"/>
              <a:gd name="connsiteY51" fmla="*/ 1676400 h 1790700"/>
              <a:gd name="connsiteX52" fmla="*/ 632460 w 899160"/>
              <a:gd name="connsiteY52" fmla="*/ 1729740 h 1790700"/>
              <a:gd name="connsiteX53" fmla="*/ 609600 w 899160"/>
              <a:gd name="connsiteY53" fmla="*/ 1760220 h 1790700"/>
              <a:gd name="connsiteX54" fmla="*/ 563880 w 899160"/>
              <a:gd name="connsiteY54" fmla="*/ 1775460 h 1790700"/>
              <a:gd name="connsiteX55" fmla="*/ 495300 w 899160"/>
              <a:gd name="connsiteY55" fmla="*/ 1790700 h 1790700"/>
              <a:gd name="connsiteX56" fmla="*/ 388620 w 899160"/>
              <a:gd name="connsiteY56" fmla="*/ 1783080 h 1790700"/>
              <a:gd name="connsiteX57" fmla="*/ 342900 w 899160"/>
              <a:gd name="connsiteY57" fmla="*/ 1752600 h 1790700"/>
              <a:gd name="connsiteX58" fmla="*/ 320040 w 899160"/>
              <a:gd name="connsiteY58" fmla="*/ 1737360 h 1790700"/>
              <a:gd name="connsiteX59" fmla="*/ 274320 w 899160"/>
              <a:gd name="connsiteY59" fmla="*/ 1699260 h 1790700"/>
              <a:gd name="connsiteX60" fmla="*/ 251460 w 899160"/>
              <a:gd name="connsiteY60" fmla="*/ 1546860 h 1790700"/>
              <a:gd name="connsiteX61" fmla="*/ 228600 w 899160"/>
              <a:gd name="connsiteY61" fmla="*/ 1524000 h 1790700"/>
              <a:gd name="connsiteX62" fmla="*/ 213360 w 899160"/>
              <a:gd name="connsiteY62" fmla="*/ 1501140 h 1790700"/>
              <a:gd name="connsiteX63" fmla="*/ 198120 w 899160"/>
              <a:gd name="connsiteY63" fmla="*/ 1348740 h 1790700"/>
              <a:gd name="connsiteX64" fmla="*/ 190500 w 899160"/>
              <a:gd name="connsiteY64" fmla="*/ 1325880 h 1790700"/>
              <a:gd name="connsiteX65" fmla="*/ 182880 w 899160"/>
              <a:gd name="connsiteY65" fmla="*/ 1181100 h 1790700"/>
              <a:gd name="connsiteX66" fmla="*/ 175260 w 899160"/>
              <a:gd name="connsiteY66" fmla="*/ 1143000 h 1790700"/>
              <a:gd name="connsiteX67" fmla="*/ 190500 w 899160"/>
              <a:gd name="connsiteY67" fmla="*/ 1043940 h 1790700"/>
              <a:gd name="connsiteX68" fmla="*/ 182880 w 899160"/>
              <a:gd name="connsiteY68" fmla="*/ 929640 h 1790700"/>
              <a:gd name="connsiteX69" fmla="*/ 160020 w 899160"/>
              <a:gd name="connsiteY69" fmla="*/ 914400 h 1790700"/>
              <a:gd name="connsiteX70" fmla="*/ 121920 w 899160"/>
              <a:gd name="connsiteY70" fmla="*/ 906780 h 1790700"/>
              <a:gd name="connsiteX71" fmla="*/ 53340 w 899160"/>
              <a:gd name="connsiteY71" fmla="*/ 876300 h 1790700"/>
              <a:gd name="connsiteX72" fmla="*/ 60960 w 899160"/>
              <a:gd name="connsiteY72" fmla="*/ 784860 h 1790700"/>
              <a:gd name="connsiteX73" fmla="*/ 76200 w 899160"/>
              <a:gd name="connsiteY73" fmla="*/ 731520 h 1790700"/>
              <a:gd name="connsiteX74" fmla="*/ 53340 w 899160"/>
              <a:gd name="connsiteY74" fmla="*/ 662940 h 1790700"/>
              <a:gd name="connsiteX75" fmla="*/ 45720 w 899160"/>
              <a:gd name="connsiteY75" fmla="*/ 640080 h 1790700"/>
              <a:gd name="connsiteX76" fmla="*/ 22860 w 899160"/>
              <a:gd name="connsiteY7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8200 w 899160"/>
              <a:gd name="connsiteY39" fmla="*/ 1150620 h 1790700"/>
              <a:gd name="connsiteX40" fmla="*/ 822960 w 899160"/>
              <a:gd name="connsiteY40" fmla="*/ 1173480 h 1790700"/>
              <a:gd name="connsiteX41" fmla="*/ 807720 w 899160"/>
              <a:gd name="connsiteY41" fmla="*/ 1219200 h 1790700"/>
              <a:gd name="connsiteX42" fmla="*/ 777240 w 899160"/>
              <a:gd name="connsiteY42" fmla="*/ 1264920 h 1790700"/>
              <a:gd name="connsiteX43" fmla="*/ 769620 w 899160"/>
              <a:gd name="connsiteY43" fmla="*/ 1386840 h 1790700"/>
              <a:gd name="connsiteX44" fmla="*/ 754380 w 899160"/>
              <a:gd name="connsiteY44" fmla="*/ 1409700 h 1790700"/>
              <a:gd name="connsiteX45" fmla="*/ 746760 w 899160"/>
              <a:gd name="connsiteY45" fmla="*/ 1432560 h 1790700"/>
              <a:gd name="connsiteX46" fmla="*/ 716280 w 899160"/>
              <a:gd name="connsiteY46" fmla="*/ 1478280 h 1790700"/>
              <a:gd name="connsiteX47" fmla="*/ 685800 w 899160"/>
              <a:gd name="connsiteY47" fmla="*/ 1569720 h 1790700"/>
              <a:gd name="connsiteX48" fmla="*/ 678180 w 899160"/>
              <a:gd name="connsiteY48" fmla="*/ 1592580 h 1790700"/>
              <a:gd name="connsiteX49" fmla="*/ 670560 w 899160"/>
              <a:gd name="connsiteY49" fmla="*/ 1615440 h 1790700"/>
              <a:gd name="connsiteX50" fmla="*/ 655320 w 899160"/>
              <a:gd name="connsiteY50" fmla="*/ 1676400 h 1790700"/>
              <a:gd name="connsiteX51" fmla="*/ 632460 w 899160"/>
              <a:gd name="connsiteY51" fmla="*/ 1729740 h 1790700"/>
              <a:gd name="connsiteX52" fmla="*/ 609600 w 899160"/>
              <a:gd name="connsiteY52" fmla="*/ 1760220 h 1790700"/>
              <a:gd name="connsiteX53" fmla="*/ 563880 w 899160"/>
              <a:gd name="connsiteY53" fmla="*/ 1775460 h 1790700"/>
              <a:gd name="connsiteX54" fmla="*/ 495300 w 899160"/>
              <a:gd name="connsiteY54" fmla="*/ 1790700 h 1790700"/>
              <a:gd name="connsiteX55" fmla="*/ 388620 w 899160"/>
              <a:gd name="connsiteY55" fmla="*/ 1783080 h 1790700"/>
              <a:gd name="connsiteX56" fmla="*/ 342900 w 899160"/>
              <a:gd name="connsiteY56" fmla="*/ 1752600 h 1790700"/>
              <a:gd name="connsiteX57" fmla="*/ 320040 w 899160"/>
              <a:gd name="connsiteY57" fmla="*/ 1737360 h 1790700"/>
              <a:gd name="connsiteX58" fmla="*/ 274320 w 899160"/>
              <a:gd name="connsiteY58" fmla="*/ 1699260 h 1790700"/>
              <a:gd name="connsiteX59" fmla="*/ 251460 w 899160"/>
              <a:gd name="connsiteY59" fmla="*/ 1546860 h 1790700"/>
              <a:gd name="connsiteX60" fmla="*/ 228600 w 899160"/>
              <a:gd name="connsiteY60" fmla="*/ 1524000 h 1790700"/>
              <a:gd name="connsiteX61" fmla="*/ 213360 w 899160"/>
              <a:gd name="connsiteY61" fmla="*/ 1501140 h 1790700"/>
              <a:gd name="connsiteX62" fmla="*/ 198120 w 899160"/>
              <a:gd name="connsiteY62" fmla="*/ 1348740 h 1790700"/>
              <a:gd name="connsiteX63" fmla="*/ 190500 w 899160"/>
              <a:gd name="connsiteY63" fmla="*/ 1325880 h 1790700"/>
              <a:gd name="connsiteX64" fmla="*/ 182880 w 899160"/>
              <a:gd name="connsiteY64" fmla="*/ 1181100 h 1790700"/>
              <a:gd name="connsiteX65" fmla="*/ 175260 w 899160"/>
              <a:gd name="connsiteY65" fmla="*/ 1143000 h 1790700"/>
              <a:gd name="connsiteX66" fmla="*/ 190500 w 899160"/>
              <a:gd name="connsiteY66" fmla="*/ 1043940 h 1790700"/>
              <a:gd name="connsiteX67" fmla="*/ 182880 w 899160"/>
              <a:gd name="connsiteY67" fmla="*/ 929640 h 1790700"/>
              <a:gd name="connsiteX68" fmla="*/ 160020 w 899160"/>
              <a:gd name="connsiteY68" fmla="*/ 914400 h 1790700"/>
              <a:gd name="connsiteX69" fmla="*/ 121920 w 899160"/>
              <a:gd name="connsiteY69" fmla="*/ 906780 h 1790700"/>
              <a:gd name="connsiteX70" fmla="*/ 53340 w 899160"/>
              <a:gd name="connsiteY70" fmla="*/ 876300 h 1790700"/>
              <a:gd name="connsiteX71" fmla="*/ 60960 w 899160"/>
              <a:gd name="connsiteY71" fmla="*/ 784860 h 1790700"/>
              <a:gd name="connsiteX72" fmla="*/ 76200 w 899160"/>
              <a:gd name="connsiteY72" fmla="*/ 731520 h 1790700"/>
              <a:gd name="connsiteX73" fmla="*/ 53340 w 899160"/>
              <a:gd name="connsiteY73" fmla="*/ 662940 h 1790700"/>
              <a:gd name="connsiteX74" fmla="*/ 45720 w 899160"/>
              <a:gd name="connsiteY74" fmla="*/ 640080 h 1790700"/>
              <a:gd name="connsiteX75" fmla="*/ 22860 w 899160"/>
              <a:gd name="connsiteY7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807720 w 899160"/>
              <a:gd name="connsiteY40" fmla="*/ 1219200 h 1790700"/>
              <a:gd name="connsiteX41" fmla="*/ 777240 w 899160"/>
              <a:gd name="connsiteY41" fmla="*/ 1264920 h 1790700"/>
              <a:gd name="connsiteX42" fmla="*/ 769620 w 899160"/>
              <a:gd name="connsiteY42" fmla="*/ 1386840 h 1790700"/>
              <a:gd name="connsiteX43" fmla="*/ 754380 w 899160"/>
              <a:gd name="connsiteY43" fmla="*/ 1409700 h 1790700"/>
              <a:gd name="connsiteX44" fmla="*/ 746760 w 899160"/>
              <a:gd name="connsiteY44" fmla="*/ 1432560 h 1790700"/>
              <a:gd name="connsiteX45" fmla="*/ 716280 w 899160"/>
              <a:gd name="connsiteY45" fmla="*/ 1478280 h 1790700"/>
              <a:gd name="connsiteX46" fmla="*/ 685800 w 899160"/>
              <a:gd name="connsiteY46" fmla="*/ 1569720 h 1790700"/>
              <a:gd name="connsiteX47" fmla="*/ 678180 w 899160"/>
              <a:gd name="connsiteY47" fmla="*/ 1592580 h 1790700"/>
              <a:gd name="connsiteX48" fmla="*/ 670560 w 899160"/>
              <a:gd name="connsiteY48" fmla="*/ 1615440 h 1790700"/>
              <a:gd name="connsiteX49" fmla="*/ 655320 w 899160"/>
              <a:gd name="connsiteY49" fmla="*/ 1676400 h 1790700"/>
              <a:gd name="connsiteX50" fmla="*/ 632460 w 899160"/>
              <a:gd name="connsiteY50" fmla="*/ 1729740 h 1790700"/>
              <a:gd name="connsiteX51" fmla="*/ 609600 w 899160"/>
              <a:gd name="connsiteY51" fmla="*/ 1760220 h 1790700"/>
              <a:gd name="connsiteX52" fmla="*/ 563880 w 899160"/>
              <a:gd name="connsiteY52" fmla="*/ 1775460 h 1790700"/>
              <a:gd name="connsiteX53" fmla="*/ 495300 w 899160"/>
              <a:gd name="connsiteY53" fmla="*/ 1790700 h 1790700"/>
              <a:gd name="connsiteX54" fmla="*/ 388620 w 899160"/>
              <a:gd name="connsiteY54" fmla="*/ 1783080 h 1790700"/>
              <a:gd name="connsiteX55" fmla="*/ 342900 w 899160"/>
              <a:gd name="connsiteY55" fmla="*/ 1752600 h 1790700"/>
              <a:gd name="connsiteX56" fmla="*/ 320040 w 899160"/>
              <a:gd name="connsiteY56" fmla="*/ 1737360 h 1790700"/>
              <a:gd name="connsiteX57" fmla="*/ 274320 w 899160"/>
              <a:gd name="connsiteY57" fmla="*/ 1699260 h 1790700"/>
              <a:gd name="connsiteX58" fmla="*/ 251460 w 899160"/>
              <a:gd name="connsiteY58" fmla="*/ 1546860 h 1790700"/>
              <a:gd name="connsiteX59" fmla="*/ 228600 w 899160"/>
              <a:gd name="connsiteY59" fmla="*/ 1524000 h 1790700"/>
              <a:gd name="connsiteX60" fmla="*/ 213360 w 899160"/>
              <a:gd name="connsiteY60" fmla="*/ 1501140 h 1790700"/>
              <a:gd name="connsiteX61" fmla="*/ 198120 w 899160"/>
              <a:gd name="connsiteY61" fmla="*/ 1348740 h 1790700"/>
              <a:gd name="connsiteX62" fmla="*/ 190500 w 899160"/>
              <a:gd name="connsiteY62" fmla="*/ 1325880 h 1790700"/>
              <a:gd name="connsiteX63" fmla="*/ 182880 w 899160"/>
              <a:gd name="connsiteY63" fmla="*/ 1181100 h 1790700"/>
              <a:gd name="connsiteX64" fmla="*/ 175260 w 899160"/>
              <a:gd name="connsiteY64" fmla="*/ 1143000 h 1790700"/>
              <a:gd name="connsiteX65" fmla="*/ 190500 w 899160"/>
              <a:gd name="connsiteY65" fmla="*/ 1043940 h 1790700"/>
              <a:gd name="connsiteX66" fmla="*/ 182880 w 899160"/>
              <a:gd name="connsiteY66" fmla="*/ 929640 h 1790700"/>
              <a:gd name="connsiteX67" fmla="*/ 160020 w 899160"/>
              <a:gd name="connsiteY67" fmla="*/ 914400 h 1790700"/>
              <a:gd name="connsiteX68" fmla="*/ 121920 w 899160"/>
              <a:gd name="connsiteY68" fmla="*/ 906780 h 1790700"/>
              <a:gd name="connsiteX69" fmla="*/ 53340 w 899160"/>
              <a:gd name="connsiteY69" fmla="*/ 876300 h 1790700"/>
              <a:gd name="connsiteX70" fmla="*/ 60960 w 899160"/>
              <a:gd name="connsiteY70" fmla="*/ 784860 h 1790700"/>
              <a:gd name="connsiteX71" fmla="*/ 76200 w 899160"/>
              <a:gd name="connsiteY71" fmla="*/ 731520 h 1790700"/>
              <a:gd name="connsiteX72" fmla="*/ 53340 w 899160"/>
              <a:gd name="connsiteY72" fmla="*/ 662940 h 1790700"/>
              <a:gd name="connsiteX73" fmla="*/ 45720 w 899160"/>
              <a:gd name="connsiteY73" fmla="*/ 640080 h 1790700"/>
              <a:gd name="connsiteX74" fmla="*/ 22860 w 899160"/>
              <a:gd name="connsiteY7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777240 w 899160"/>
              <a:gd name="connsiteY40" fmla="*/ 1264920 h 1790700"/>
              <a:gd name="connsiteX41" fmla="*/ 769620 w 899160"/>
              <a:gd name="connsiteY41" fmla="*/ 1386840 h 1790700"/>
              <a:gd name="connsiteX42" fmla="*/ 754380 w 899160"/>
              <a:gd name="connsiteY42" fmla="*/ 1409700 h 1790700"/>
              <a:gd name="connsiteX43" fmla="*/ 746760 w 899160"/>
              <a:gd name="connsiteY43" fmla="*/ 1432560 h 1790700"/>
              <a:gd name="connsiteX44" fmla="*/ 716280 w 899160"/>
              <a:gd name="connsiteY44" fmla="*/ 1478280 h 1790700"/>
              <a:gd name="connsiteX45" fmla="*/ 685800 w 899160"/>
              <a:gd name="connsiteY45" fmla="*/ 1569720 h 1790700"/>
              <a:gd name="connsiteX46" fmla="*/ 678180 w 899160"/>
              <a:gd name="connsiteY46" fmla="*/ 1592580 h 1790700"/>
              <a:gd name="connsiteX47" fmla="*/ 670560 w 899160"/>
              <a:gd name="connsiteY47" fmla="*/ 1615440 h 1790700"/>
              <a:gd name="connsiteX48" fmla="*/ 655320 w 899160"/>
              <a:gd name="connsiteY48" fmla="*/ 1676400 h 1790700"/>
              <a:gd name="connsiteX49" fmla="*/ 632460 w 899160"/>
              <a:gd name="connsiteY49" fmla="*/ 1729740 h 1790700"/>
              <a:gd name="connsiteX50" fmla="*/ 609600 w 899160"/>
              <a:gd name="connsiteY50" fmla="*/ 1760220 h 1790700"/>
              <a:gd name="connsiteX51" fmla="*/ 563880 w 899160"/>
              <a:gd name="connsiteY51" fmla="*/ 1775460 h 1790700"/>
              <a:gd name="connsiteX52" fmla="*/ 495300 w 899160"/>
              <a:gd name="connsiteY52" fmla="*/ 1790700 h 1790700"/>
              <a:gd name="connsiteX53" fmla="*/ 388620 w 899160"/>
              <a:gd name="connsiteY53" fmla="*/ 1783080 h 1790700"/>
              <a:gd name="connsiteX54" fmla="*/ 342900 w 899160"/>
              <a:gd name="connsiteY54" fmla="*/ 1752600 h 1790700"/>
              <a:gd name="connsiteX55" fmla="*/ 320040 w 899160"/>
              <a:gd name="connsiteY55" fmla="*/ 1737360 h 1790700"/>
              <a:gd name="connsiteX56" fmla="*/ 274320 w 899160"/>
              <a:gd name="connsiteY56" fmla="*/ 1699260 h 1790700"/>
              <a:gd name="connsiteX57" fmla="*/ 251460 w 899160"/>
              <a:gd name="connsiteY57" fmla="*/ 1546860 h 1790700"/>
              <a:gd name="connsiteX58" fmla="*/ 228600 w 899160"/>
              <a:gd name="connsiteY58" fmla="*/ 1524000 h 1790700"/>
              <a:gd name="connsiteX59" fmla="*/ 213360 w 899160"/>
              <a:gd name="connsiteY59" fmla="*/ 1501140 h 1790700"/>
              <a:gd name="connsiteX60" fmla="*/ 198120 w 899160"/>
              <a:gd name="connsiteY60" fmla="*/ 1348740 h 1790700"/>
              <a:gd name="connsiteX61" fmla="*/ 190500 w 899160"/>
              <a:gd name="connsiteY61" fmla="*/ 1325880 h 1790700"/>
              <a:gd name="connsiteX62" fmla="*/ 182880 w 899160"/>
              <a:gd name="connsiteY62" fmla="*/ 1181100 h 1790700"/>
              <a:gd name="connsiteX63" fmla="*/ 175260 w 899160"/>
              <a:gd name="connsiteY63" fmla="*/ 1143000 h 1790700"/>
              <a:gd name="connsiteX64" fmla="*/ 190500 w 899160"/>
              <a:gd name="connsiteY64" fmla="*/ 1043940 h 1790700"/>
              <a:gd name="connsiteX65" fmla="*/ 182880 w 899160"/>
              <a:gd name="connsiteY65" fmla="*/ 929640 h 1790700"/>
              <a:gd name="connsiteX66" fmla="*/ 160020 w 899160"/>
              <a:gd name="connsiteY66" fmla="*/ 914400 h 1790700"/>
              <a:gd name="connsiteX67" fmla="*/ 121920 w 899160"/>
              <a:gd name="connsiteY67" fmla="*/ 906780 h 1790700"/>
              <a:gd name="connsiteX68" fmla="*/ 53340 w 899160"/>
              <a:gd name="connsiteY68" fmla="*/ 876300 h 1790700"/>
              <a:gd name="connsiteX69" fmla="*/ 60960 w 899160"/>
              <a:gd name="connsiteY69" fmla="*/ 784860 h 1790700"/>
              <a:gd name="connsiteX70" fmla="*/ 76200 w 899160"/>
              <a:gd name="connsiteY70" fmla="*/ 731520 h 1790700"/>
              <a:gd name="connsiteX71" fmla="*/ 53340 w 899160"/>
              <a:gd name="connsiteY71" fmla="*/ 662940 h 1790700"/>
              <a:gd name="connsiteX72" fmla="*/ 45720 w 899160"/>
              <a:gd name="connsiteY72" fmla="*/ 640080 h 1790700"/>
              <a:gd name="connsiteX73" fmla="*/ 22860 w 899160"/>
              <a:gd name="connsiteY7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77240 w 899160"/>
              <a:gd name="connsiteY39" fmla="*/ 1264920 h 1790700"/>
              <a:gd name="connsiteX40" fmla="*/ 769620 w 899160"/>
              <a:gd name="connsiteY40" fmla="*/ 1386840 h 1790700"/>
              <a:gd name="connsiteX41" fmla="*/ 754380 w 899160"/>
              <a:gd name="connsiteY41" fmla="*/ 1409700 h 1790700"/>
              <a:gd name="connsiteX42" fmla="*/ 746760 w 899160"/>
              <a:gd name="connsiteY42" fmla="*/ 1432560 h 1790700"/>
              <a:gd name="connsiteX43" fmla="*/ 716280 w 899160"/>
              <a:gd name="connsiteY43" fmla="*/ 1478280 h 1790700"/>
              <a:gd name="connsiteX44" fmla="*/ 685800 w 899160"/>
              <a:gd name="connsiteY44" fmla="*/ 1569720 h 1790700"/>
              <a:gd name="connsiteX45" fmla="*/ 678180 w 899160"/>
              <a:gd name="connsiteY45" fmla="*/ 1592580 h 1790700"/>
              <a:gd name="connsiteX46" fmla="*/ 670560 w 899160"/>
              <a:gd name="connsiteY46" fmla="*/ 1615440 h 1790700"/>
              <a:gd name="connsiteX47" fmla="*/ 655320 w 899160"/>
              <a:gd name="connsiteY47" fmla="*/ 1676400 h 1790700"/>
              <a:gd name="connsiteX48" fmla="*/ 632460 w 899160"/>
              <a:gd name="connsiteY48" fmla="*/ 1729740 h 1790700"/>
              <a:gd name="connsiteX49" fmla="*/ 609600 w 899160"/>
              <a:gd name="connsiteY49" fmla="*/ 1760220 h 1790700"/>
              <a:gd name="connsiteX50" fmla="*/ 563880 w 899160"/>
              <a:gd name="connsiteY50" fmla="*/ 1775460 h 1790700"/>
              <a:gd name="connsiteX51" fmla="*/ 495300 w 899160"/>
              <a:gd name="connsiteY51" fmla="*/ 1790700 h 1790700"/>
              <a:gd name="connsiteX52" fmla="*/ 388620 w 899160"/>
              <a:gd name="connsiteY52" fmla="*/ 1783080 h 1790700"/>
              <a:gd name="connsiteX53" fmla="*/ 342900 w 899160"/>
              <a:gd name="connsiteY53" fmla="*/ 1752600 h 1790700"/>
              <a:gd name="connsiteX54" fmla="*/ 320040 w 899160"/>
              <a:gd name="connsiteY54" fmla="*/ 1737360 h 1790700"/>
              <a:gd name="connsiteX55" fmla="*/ 274320 w 899160"/>
              <a:gd name="connsiteY55" fmla="*/ 1699260 h 1790700"/>
              <a:gd name="connsiteX56" fmla="*/ 251460 w 899160"/>
              <a:gd name="connsiteY56" fmla="*/ 1546860 h 1790700"/>
              <a:gd name="connsiteX57" fmla="*/ 228600 w 899160"/>
              <a:gd name="connsiteY57" fmla="*/ 1524000 h 1790700"/>
              <a:gd name="connsiteX58" fmla="*/ 213360 w 899160"/>
              <a:gd name="connsiteY58" fmla="*/ 1501140 h 1790700"/>
              <a:gd name="connsiteX59" fmla="*/ 198120 w 899160"/>
              <a:gd name="connsiteY59" fmla="*/ 1348740 h 1790700"/>
              <a:gd name="connsiteX60" fmla="*/ 190500 w 899160"/>
              <a:gd name="connsiteY60" fmla="*/ 1325880 h 1790700"/>
              <a:gd name="connsiteX61" fmla="*/ 182880 w 899160"/>
              <a:gd name="connsiteY61" fmla="*/ 1181100 h 1790700"/>
              <a:gd name="connsiteX62" fmla="*/ 175260 w 899160"/>
              <a:gd name="connsiteY62" fmla="*/ 1143000 h 1790700"/>
              <a:gd name="connsiteX63" fmla="*/ 190500 w 899160"/>
              <a:gd name="connsiteY63" fmla="*/ 1043940 h 1790700"/>
              <a:gd name="connsiteX64" fmla="*/ 182880 w 899160"/>
              <a:gd name="connsiteY64" fmla="*/ 929640 h 1790700"/>
              <a:gd name="connsiteX65" fmla="*/ 160020 w 899160"/>
              <a:gd name="connsiteY65" fmla="*/ 914400 h 1790700"/>
              <a:gd name="connsiteX66" fmla="*/ 121920 w 899160"/>
              <a:gd name="connsiteY66" fmla="*/ 906780 h 1790700"/>
              <a:gd name="connsiteX67" fmla="*/ 53340 w 899160"/>
              <a:gd name="connsiteY67" fmla="*/ 876300 h 1790700"/>
              <a:gd name="connsiteX68" fmla="*/ 60960 w 899160"/>
              <a:gd name="connsiteY68" fmla="*/ 784860 h 1790700"/>
              <a:gd name="connsiteX69" fmla="*/ 76200 w 899160"/>
              <a:gd name="connsiteY69" fmla="*/ 731520 h 1790700"/>
              <a:gd name="connsiteX70" fmla="*/ 53340 w 899160"/>
              <a:gd name="connsiteY70" fmla="*/ 662940 h 1790700"/>
              <a:gd name="connsiteX71" fmla="*/ 45720 w 899160"/>
              <a:gd name="connsiteY71" fmla="*/ 640080 h 1790700"/>
              <a:gd name="connsiteX72" fmla="*/ 22860 w 899160"/>
              <a:gd name="connsiteY7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716280 w 899160"/>
              <a:gd name="connsiteY42" fmla="*/ 1478280 h 1790700"/>
              <a:gd name="connsiteX43" fmla="*/ 685800 w 899160"/>
              <a:gd name="connsiteY43" fmla="*/ 1569720 h 1790700"/>
              <a:gd name="connsiteX44" fmla="*/ 678180 w 899160"/>
              <a:gd name="connsiteY44" fmla="*/ 1592580 h 1790700"/>
              <a:gd name="connsiteX45" fmla="*/ 670560 w 899160"/>
              <a:gd name="connsiteY45" fmla="*/ 1615440 h 1790700"/>
              <a:gd name="connsiteX46" fmla="*/ 655320 w 899160"/>
              <a:gd name="connsiteY46" fmla="*/ 1676400 h 1790700"/>
              <a:gd name="connsiteX47" fmla="*/ 632460 w 899160"/>
              <a:gd name="connsiteY47" fmla="*/ 1729740 h 1790700"/>
              <a:gd name="connsiteX48" fmla="*/ 609600 w 899160"/>
              <a:gd name="connsiteY48" fmla="*/ 1760220 h 1790700"/>
              <a:gd name="connsiteX49" fmla="*/ 563880 w 899160"/>
              <a:gd name="connsiteY49" fmla="*/ 1775460 h 1790700"/>
              <a:gd name="connsiteX50" fmla="*/ 495300 w 899160"/>
              <a:gd name="connsiteY50" fmla="*/ 1790700 h 1790700"/>
              <a:gd name="connsiteX51" fmla="*/ 388620 w 899160"/>
              <a:gd name="connsiteY51" fmla="*/ 1783080 h 1790700"/>
              <a:gd name="connsiteX52" fmla="*/ 342900 w 899160"/>
              <a:gd name="connsiteY52" fmla="*/ 1752600 h 1790700"/>
              <a:gd name="connsiteX53" fmla="*/ 320040 w 899160"/>
              <a:gd name="connsiteY53" fmla="*/ 1737360 h 1790700"/>
              <a:gd name="connsiteX54" fmla="*/ 274320 w 899160"/>
              <a:gd name="connsiteY54" fmla="*/ 1699260 h 1790700"/>
              <a:gd name="connsiteX55" fmla="*/ 251460 w 899160"/>
              <a:gd name="connsiteY55" fmla="*/ 1546860 h 1790700"/>
              <a:gd name="connsiteX56" fmla="*/ 228600 w 899160"/>
              <a:gd name="connsiteY56" fmla="*/ 1524000 h 1790700"/>
              <a:gd name="connsiteX57" fmla="*/ 213360 w 899160"/>
              <a:gd name="connsiteY57" fmla="*/ 1501140 h 1790700"/>
              <a:gd name="connsiteX58" fmla="*/ 198120 w 899160"/>
              <a:gd name="connsiteY58" fmla="*/ 1348740 h 1790700"/>
              <a:gd name="connsiteX59" fmla="*/ 190500 w 899160"/>
              <a:gd name="connsiteY59" fmla="*/ 1325880 h 1790700"/>
              <a:gd name="connsiteX60" fmla="*/ 182880 w 899160"/>
              <a:gd name="connsiteY60" fmla="*/ 1181100 h 1790700"/>
              <a:gd name="connsiteX61" fmla="*/ 175260 w 899160"/>
              <a:gd name="connsiteY61" fmla="*/ 1143000 h 1790700"/>
              <a:gd name="connsiteX62" fmla="*/ 190500 w 899160"/>
              <a:gd name="connsiteY62" fmla="*/ 1043940 h 1790700"/>
              <a:gd name="connsiteX63" fmla="*/ 182880 w 899160"/>
              <a:gd name="connsiteY63" fmla="*/ 929640 h 1790700"/>
              <a:gd name="connsiteX64" fmla="*/ 160020 w 899160"/>
              <a:gd name="connsiteY64" fmla="*/ 914400 h 1790700"/>
              <a:gd name="connsiteX65" fmla="*/ 121920 w 899160"/>
              <a:gd name="connsiteY65" fmla="*/ 906780 h 1790700"/>
              <a:gd name="connsiteX66" fmla="*/ 53340 w 899160"/>
              <a:gd name="connsiteY66" fmla="*/ 876300 h 1790700"/>
              <a:gd name="connsiteX67" fmla="*/ 60960 w 899160"/>
              <a:gd name="connsiteY67" fmla="*/ 784860 h 1790700"/>
              <a:gd name="connsiteX68" fmla="*/ 76200 w 899160"/>
              <a:gd name="connsiteY68" fmla="*/ 731520 h 1790700"/>
              <a:gd name="connsiteX69" fmla="*/ 53340 w 899160"/>
              <a:gd name="connsiteY69" fmla="*/ 662940 h 1790700"/>
              <a:gd name="connsiteX70" fmla="*/ 45720 w 899160"/>
              <a:gd name="connsiteY70" fmla="*/ 640080 h 1790700"/>
              <a:gd name="connsiteX71" fmla="*/ 22860 w 899160"/>
              <a:gd name="connsiteY7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70560 w 899160"/>
              <a:gd name="connsiteY44" fmla="*/ 1615440 h 1790700"/>
              <a:gd name="connsiteX45" fmla="*/ 655320 w 899160"/>
              <a:gd name="connsiteY45" fmla="*/ 1676400 h 1790700"/>
              <a:gd name="connsiteX46" fmla="*/ 632460 w 899160"/>
              <a:gd name="connsiteY46" fmla="*/ 1729740 h 1790700"/>
              <a:gd name="connsiteX47" fmla="*/ 609600 w 899160"/>
              <a:gd name="connsiteY47" fmla="*/ 1760220 h 1790700"/>
              <a:gd name="connsiteX48" fmla="*/ 563880 w 899160"/>
              <a:gd name="connsiteY48" fmla="*/ 1775460 h 1790700"/>
              <a:gd name="connsiteX49" fmla="*/ 495300 w 899160"/>
              <a:gd name="connsiteY49" fmla="*/ 1790700 h 1790700"/>
              <a:gd name="connsiteX50" fmla="*/ 388620 w 899160"/>
              <a:gd name="connsiteY50" fmla="*/ 1783080 h 1790700"/>
              <a:gd name="connsiteX51" fmla="*/ 342900 w 899160"/>
              <a:gd name="connsiteY51" fmla="*/ 1752600 h 1790700"/>
              <a:gd name="connsiteX52" fmla="*/ 320040 w 899160"/>
              <a:gd name="connsiteY52" fmla="*/ 1737360 h 1790700"/>
              <a:gd name="connsiteX53" fmla="*/ 274320 w 899160"/>
              <a:gd name="connsiteY53" fmla="*/ 1699260 h 1790700"/>
              <a:gd name="connsiteX54" fmla="*/ 251460 w 899160"/>
              <a:gd name="connsiteY54" fmla="*/ 1546860 h 1790700"/>
              <a:gd name="connsiteX55" fmla="*/ 228600 w 899160"/>
              <a:gd name="connsiteY55" fmla="*/ 1524000 h 1790700"/>
              <a:gd name="connsiteX56" fmla="*/ 213360 w 899160"/>
              <a:gd name="connsiteY56" fmla="*/ 1501140 h 1790700"/>
              <a:gd name="connsiteX57" fmla="*/ 198120 w 899160"/>
              <a:gd name="connsiteY57" fmla="*/ 1348740 h 1790700"/>
              <a:gd name="connsiteX58" fmla="*/ 190500 w 899160"/>
              <a:gd name="connsiteY58" fmla="*/ 1325880 h 1790700"/>
              <a:gd name="connsiteX59" fmla="*/ 182880 w 899160"/>
              <a:gd name="connsiteY59" fmla="*/ 1181100 h 1790700"/>
              <a:gd name="connsiteX60" fmla="*/ 175260 w 899160"/>
              <a:gd name="connsiteY60" fmla="*/ 1143000 h 1790700"/>
              <a:gd name="connsiteX61" fmla="*/ 190500 w 899160"/>
              <a:gd name="connsiteY61" fmla="*/ 1043940 h 1790700"/>
              <a:gd name="connsiteX62" fmla="*/ 182880 w 899160"/>
              <a:gd name="connsiteY62" fmla="*/ 929640 h 1790700"/>
              <a:gd name="connsiteX63" fmla="*/ 160020 w 899160"/>
              <a:gd name="connsiteY63" fmla="*/ 914400 h 1790700"/>
              <a:gd name="connsiteX64" fmla="*/ 121920 w 899160"/>
              <a:gd name="connsiteY64" fmla="*/ 906780 h 1790700"/>
              <a:gd name="connsiteX65" fmla="*/ 53340 w 899160"/>
              <a:gd name="connsiteY65" fmla="*/ 876300 h 1790700"/>
              <a:gd name="connsiteX66" fmla="*/ 60960 w 899160"/>
              <a:gd name="connsiteY66" fmla="*/ 784860 h 1790700"/>
              <a:gd name="connsiteX67" fmla="*/ 76200 w 899160"/>
              <a:gd name="connsiteY67" fmla="*/ 731520 h 1790700"/>
              <a:gd name="connsiteX68" fmla="*/ 53340 w 899160"/>
              <a:gd name="connsiteY68" fmla="*/ 662940 h 1790700"/>
              <a:gd name="connsiteX69" fmla="*/ 45720 w 899160"/>
              <a:gd name="connsiteY69" fmla="*/ 640080 h 1790700"/>
              <a:gd name="connsiteX70" fmla="*/ 22860 w 899160"/>
              <a:gd name="connsiteY7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55320 w 899160"/>
              <a:gd name="connsiteY44" fmla="*/ 1676400 h 1790700"/>
              <a:gd name="connsiteX45" fmla="*/ 632460 w 899160"/>
              <a:gd name="connsiteY45" fmla="*/ 1729740 h 1790700"/>
              <a:gd name="connsiteX46" fmla="*/ 609600 w 899160"/>
              <a:gd name="connsiteY46" fmla="*/ 1760220 h 1790700"/>
              <a:gd name="connsiteX47" fmla="*/ 563880 w 899160"/>
              <a:gd name="connsiteY47" fmla="*/ 1775460 h 1790700"/>
              <a:gd name="connsiteX48" fmla="*/ 495300 w 899160"/>
              <a:gd name="connsiteY48" fmla="*/ 1790700 h 1790700"/>
              <a:gd name="connsiteX49" fmla="*/ 388620 w 899160"/>
              <a:gd name="connsiteY49" fmla="*/ 1783080 h 1790700"/>
              <a:gd name="connsiteX50" fmla="*/ 342900 w 899160"/>
              <a:gd name="connsiteY50" fmla="*/ 1752600 h 1790700"/>
              <a:gd name="connsiteX51" fmla="*/ 320040 w 899160"/>
              <a:gd name="connsiteY51" fmla="*/ 1737360 h 1790700"/>
              <a:gd name="connsiteX52" fmla="*/ 274320 w 899160"/>
              <a:gd name="connsiteY52" fmla="*/ 1699260 h 1790700"/>
              <a:gd name="connsiteX53" fmla="*/ 251460 w 899160"/>
              <a:gd name="connsiteY53" fmla="*/ 1546860 h 1790700"/>
              <a:gd name="connsiteX54" fmla="*/ 228600 w 899160"/>
              <a:gd name="connsiteY54" fmla="*/ 1524000 h 1790700"/>
              <a:gd name="connsiteX55" fmla="*/ 213360 w 899160"/>
              <a:gd name="connsiteY55" fmla="*/ 1501140 h 1790700"/>
              <a:gd name="connsiteX56" fmla="*/ 198120 w 899160"/>
              <a:gd name="connsiteY56" fmla="*/ 1348740 h 1790700"/>
              <a:gd name="connsiteX57" fmla="*/ 190500 w 899160"/>
              <a:gd name="connsiteY57" fmla="*/ 1325880 h 1790700"/>
              <a:gd name="connsiteX58" fmla="*/ 182880 w 899160"/>
              <a:gd name="connsiteY58" fmla="*/ 1181100 h 1790700"/>
              <a:gd name="connsiteX59" fmla="*/ 175260 w 899160"/>
              <a:gd name="connsiteY59" fmla="*/ 1143000 h 1790700"/>
              <a:gd name="connsiteX60" fmla="*/ 190500 w 899160"/>
              <a:gd name="connsiteY60" fmla="*/ 1043940 h 1790700"/>
              <a:gd name="connsiteX61" fmla="*/ 182880 w 899160"/>
              <a:gd name="connsiteY61" fmla="*/ 929640 h 1790700"/>
              <a:gd name="connsiteX62" fmla="*/ 160020 w 899160"/>
              <a:gd name="connsiteY62" fmla="*/ 914400 h 1790700"/>
              <a:gd name="connsiteX63" fmla="*/ 121920 w 899160"/>
              <a:gd name="connsiteY63" fmla="*/ 906780 h 1790700"/>
              <a:gd name="connsiteX64" fmla="*/ 53340 w 899160"/>
              <a:gd name="connsiteY64" fmla="*/ 876300 h 1790700"/>
              <a:gd name="connsiteX65" fmla="*/ 60960 w 899160"/>
              <a:gd name="connsiteY65" fmla="*/ 784860 h 1790700"/>
              <a:gd name="connsiteX66" fmla="*/ 76200 w 899160"/>
              <a:gd name="connsiteY66" fmla="*/ 731520 h 1790700"/>
              <a:gd name="connsiteX67" fmla="*/ 53340 w 899160"/>
              <a:gd name="connsiteY67" fmla="*/ 662940 h 1790700"/>
              <a:gd name="connsiteX68" fmla="*/ 45720 w 899160"/>
              <a:gd name="connsiteY68" fmla="*/ 640080 h 1790700"/>
              <a:gd name="connsiteX69" fmla="*/ 22860 w 899160"/>
              <a:gd name="connsiteY6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32460 w 899160"/>
              <a:gd name="connsiteY44" fmla="*/ 1729740 h 1790700"/>
              <a:gd name="connsiteX45" fmla="*/ 609600 w 899160"/>
              <a:gd name="connsiteY45" fmla="*/ 1760220 h 1790700"/>
              <a:gd name="connsiteX46" fmla="*/ 563880 w 899160"/>
              <a:gd name="connsiteY46" fmla="*/ 1775460 h 1790700"/>
              <a:gd name="connsiteX47" fmla="*/ 495300 w 899160"/>
              <a:gd name="connsiteY47" fmla="*/ 1790700 h 1790700"/>
              <a:gd name="connsiteX48" fmla="*/ 388620 w 899160"/>
              <a:gd name="connsiteY48" fmla="*/ 1783080 h 1790700"/>
              <a:gd name="connsiteX49" fmla="*/ 342900 w 899160"/>
              <a:gd name="connsiteY49" fmla="*/ 1752600 h 1790700"/>
              <a:gd name="connsiteX50" fmla="*/ 320040 w 899160"/>
              <a:gd name="connsiteY50" fmla="*/ 1737360 h 1790700"/>
              <a:gd name="connsiteX51" fmla="*/ 274320 w 899160"/>
              <a:gd name="connsiteY51" fmla="*/ 1699260 h 1790700"/>
              <a:gd name="connsiteX52" fmla="*/ 251460 w 899160"/>
              <a:gd name="connsiteY52" fmla="*/ 1546860 h 1790700"/>
              <a:gd name="connsiteX53" fmla="*/ 228600 w 899160"/>
              <a:gd name="connsiteY53" fmla="*/ 1524000 h 1790700"/>
              <a:gd name="connsiteX54" fmla="*/ 213360 w 899160"/>
              <a:gd name="connsiteY54" fmla="*/ 1501140 h 1790700"/>
              <a:gd name="connsiteX55" fmla="*/ 198120 w 899160"/>
              <a:gd name="connsiteY55" fmla="*/ 1348740 h 1790700"/>
              <a:gd name="connsiteX56" fmla="*/ 190500 w 899160"/>
              <a:gd name="connsiteY56" fmla="*/ 1325880 h 1790700"/>
              <a:gd name="connsiteX57" fmla="*/ 182880 w 899160"/>
              <a:gd name="connsiteY57" fmla="*/ 1181100 h 1790700"/>
              <a:gd name="connsiteX58" fmla="*/ 175260 w 899160"/>
              <a:gd name="connsiteY58" fmla="*/ 1143000 h 1790700"/>
              <a:gd name="connsiteX59" fmla="*/ 190500 w 899160"/>
              <a:gd name="connsiteY59" fmla="*/ 1043940 h 1790700"/>
              <a:gd name="connsiteX60" fmla="*/ 182880 w 899160"/>
              <a:gd name="connsiteY60" fmla="*/ 929640 h 1790700"/>
              <a:gd name="connsiteX61" fmla="*/ 160020 w 899160"/>
              <a:gd name="connsiteY61" fmla="*/ 914400 h 1790700"/>
              <a:gd name="connsiteX62" fmla="*/ 121920 w 899160"/>
              <a:gd name="connsiteY62" fmla="*/ 906780 h 1790700"/>
              <a:gd name="connsiteX63" fmla="*/ 53340 w 899160"/>
              <a:gd name="connsiteY63" fmla="*/ 876300 h 1790700"/>
              <a:gd name="connsiteX64" fmla="*/ 60960 w 899160"/>
              <a:gd name="connsiteY64" fmla="*/ 784860 h 1790700"/>
              <a:gd name="connsiteX65" fmla="*/ 76200 w 899160"/>
              <a:gd name="connsiteY65" fmla="*/ 731520 h 1790700"/>
              <a:gd name="connsiteX66" fmla="*/ 53340 w 899160"/>
              <a:gd name="connsiteY66" fmla="*/ 662940 h 1790700"/>
              <a:gd name="connsiteX67" fmla="*/ 45720 w 899160"/>
              <a:gd name="connsiteY67" fmla="*/ 640080 h 1790700"/>
              <a:gd name="connsiteX68" fmla="*/ 22860 w 899160"/>
              <a:gd name="connsiteY6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685800 w 899160"/>
              <a:gd name="connsiteY41" fmla="*/ 1569720 h 1790700"/>
              <a:gd name="connsiteX42" fmla="*/ 678180 w 899160"/>
              <a:gd name="connsiteY42" fmla="*/ 1592580 h 1790700"/>
              <a:gd name="connsiteX43" fmla="*/ 632460 w 899160"/>
              <a:gd name="connsiteY43" fmla="*/ 1729740 h 1790700"/>
              <a:gd name="connsiteX44" fmla="*/ 609600 w 899160"/>
              <a:gd name="connsiteY44" fmla="*/ 1760220 h 1790700"/>
              <a:gd name="connsiteX45" fmla="*/ 563880 w 899160"/>
              <a:gd name="connsiteY45" fmla="*/ 1775460 h 1790700"/>
              <a:gd name="connsiteX46" fmla="*/ 495300 w 899160"/>
              <a:gd name="connsiteY46" fmla="*/ 1790700 h 1790700"/>
              <a:gd name="connsiteX47" fmla="*/ 388620 w 899160"/>
              <a:gd name="connsiteY47" fmla="*/ 1783080 h 1790700"/>
              <a:gd name="connsiteX48" fmla="*/ 342900 w 899160"/>
              <a:gd name="connsiteY48" fmla="*/ 1752600 h 1790700"/>
              <a:gd name="connsiteX49" fmla="*/ 320040 w 899160"/>
              <a:gd name="connsiteY49" fmla="*/ 1737360 h 1790700"/>
              <a:gd name="connsiteX50" fmla="*/ 274320 w 899160"/>
              <a:gd name="connsiteY50" fmla="*/ 1699260 h 1790700"/>
              <a:gd name="connsiteX51" fmla="*/ 251460 w 899160"/>
              <a:gd name="connsiteY51" fmla="*/ 1546860 h 1790700"/>
              <a:gd name="connsiteX52" fmla="*/ 228600 w 899160"/>
              <a:gd name="connsiteY52" fmla="*/ 1524000 h 1790700"/>
              <a:gd name="connsiteX53" fmla="*/ 213360 w 899160"/>
              <a:gd name="connsiteY53" fmla="*/ 1501140 h 1790700"/>
              <a:gd name="connsiteX54" fmla="*/ 198120 w 899160"/>
              <a:gd name="connsiteY54" fmla="*/ 1348740 h 1790700"/>
              <a:gd name="connsiteX55" fmla="*/ 190500 w 899160"/>
              <a:gd name="connsiteY55" fmla="*/ 1325880 h 1790700"/>
              <a:gd name="connsiteX56" fmla="*/ 182880 w 899160"/>
              <a:gd name="connsiteY56" fmla="*/ 1181100 h 1790700"/>
              <a:gd name="connsiteX57" fmla="*/ 175260 w 899160"/>
              <a:gd name="connsiteY57" fmla="*/ 1143000 h 1790700"/>
              <a:gd name="connsiteX58" fmla="*/ 190500 w 899160"/>
              <a:gd name="connsiteY58" fmla="*/ 1043940 h 1790700"/>
              <a:gd name="connsiteX59" fmla="*/ 182880 w 899160"/>
              <a:gd name="connsiteY59" fmla="*/ 929640 h 1790700"/>
              <a:gd name="connsiteX60" fmla="*/ 160020 w 899160"/>
              <a:gd name="connsiteY60" fmla="*/ 914400 h 1790700"/>
              <a:gd name="connsiteX61" fmla="*/ 121920 w 899160"/>
              <a:gd name="connsiteY61" fmla="*/ 906780 h 1790700"/>
              <a:gd name="connsiteX62" fmla="*/ 53340 w 899160"/>
              <a:gd name="connsiteY62" fmla="*/ 876300 h 1790700"/>
              <a:gd name="connsiteX63" fmla="*/ 60960 w 899160"/>
              <a:gd name="connsiteY63" fmla="*/ 784860 h 1790700"/>
              <a:gd name="connsiteX64" fmla="*/ 76200 w 899160"/>
              <a:gd name="connsiteY64" fmla="*/ 731520 h 1790700"/>
              <a:gd name="connsiteX65" fmla="*/ 53340 w 899160"/>
              <a:gd name="connsiteY65" fmla="*/ 662940 h 1790700"/>
              <a:gd name="connsiteX66" fmla="*/ 45720 w 899160"/>
              <a:gd name="connsiteY66" fmla="*/ 640080 h 1790700"/>
              <a:gd name="connsiteX67" fmla="*/ 22860 w 899160"/>
              <a:gd name="connsiteY6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769620 w 899160"/>
              <a:gd name="connsiteY38" fmla="*/ 1386840 h 1790700"/>
              <a:gd name="connsiteX39" fmla="*/ 754380 w 899160"/>
              <a:gd name="connsiteY39" fmla="*/ 1409700 h 1790700"/>
              <a:gd name="connsiteX40" fmla="*/ 685800 w 899160"/>
              <a:gd name="connsiteY40" fmla="*/ 1569720 h 1790700"/>
              <a:gd name="connsiteX41" fmla="*/ 678180 w 899160"/>
              <a:gd name="connsiteY41" fmla="*/ 1592580 h 1790700"/>
              <a:gd name="connsiteX42" fmla="*/ 632460 w 899160"/>
              <a:gd name="connsiteY42" fmla="*/ 1729740 h 1790700"/>
              <a:gd name="connsiteX43" fmla="*/ 609600 w 899160"/>
              <a:gd name="connsiteY43" fmla="*/ 1760220 h 1790700"/>
              <a:gd name="connsiteX44" fmla="*/ 563880 w 899160"/>
              <a:gd name="connsiteY44" fmla="*/ 1775460 h 1790700"/>
              <a:gd name="connsiteX45" fmla="*/ 495300 w 899160"/>
              <a:gd name="connsiteY45" fmla="*/ 1790700 h 1790700"/>
              <a:gd name="connsiteX46" fmla="*/ 388620 w 899160"/>
              <a:gd name="connsiteY46" fmla="*/ 1783080 h 1790700"/>
              <a:gd name="connsiteX47" fmla="*/ 342900 w 899160"/>
              <a:gd name="connsiteY47" fmla="*/ 1752600 h 1790700"/>
              <a:gd name="connsiteX48" fmla="*/ 320040 w 899160"/>
              <a:gd name="connsiteY48" fmla="*/ 1737360 h 1790700"/>
              <a:gd name="connsiteX49" fmla="*/ 274320 w 899160"/>
              <a:gd name="connsiteY49" fmla="*/ 1699260 h 1790700"/>
              <a:gd name="connsiteX50" fmla="*/ 251460 w 899160"/>
              <a:gd name="connsiteY50" fmla="*/ 1546860 h 1790700"/>
              <a:gd name="connsiteX51" fmla="*/ 228600 w 899160"/>
              <a:gd name="connsiteY51" fmla="*/ 1524000 h 1790700"/>
              <a:gd name="connsiteX52" fmla="*/ 213360 w 899160"/>
              <a:gd name="connsiteY52" fmla="*/ 1501140 h 1790700"/>
              <a:gd name="connsiteX53" fmla="*/ 198120 w 899160"/>
              <a:gd name="connsiteY53" fmla="*/ 1348740 h 1790700"/>
              <a:gd name="connsiteX54" fmla="*/ 190500 w 899160"/>
              <a:gd name="connsiteY54" fmla="*/ 1325880 h 1790700"/>
              <a:gd name="connsiteX55" fmla="*/ 182880 w 899160"/>
              <a:gd name="connsiteY55" fmla="*/ 1181100 h 1790700"/>
              <a:gd name="connsiteX56" fmla="*/ 175260 w 899160"/>
              <a:gd name="connsiteY56" fmla="*/ 1143000 h 1790700"/>
              <a:gd name="connsiteX57" fmla="*/ 190500 w 899160"/>
              <a:gd name="connsiteY57" fmla="*/ 1043940 h 1790700"/>
              <a:gd name="connsiteX58" fmla="*/ 182880 w 899160"/>
              <a:gd name="connsiteY58" fmla="*/ 929640 h 1790700"/>
              <a:gd name="connsiteX59" fmla="*/ 160020 w 899160"/>
              <a:gd name="connsiteY59" fmla="*/ 914400 h 1790700"/>
              <a:gd name="connsiteX60" fmla="*/ 121920 w 899160"/>
              <a:gd name="connsiteY60" fmla="*/ 906780 h 1790700"/>
              <a:gd name="connsiteX61" fmla="*/ 53340 w 899160"/>
              <a:gd name="connsiteY61" fmla="*/ 876300 h 1790700"/>
              <a:gd name="connsiteX62" fmla="*/ 60960 w 899160"/>
              <a:gd name="connsiteY62" fmla="*/ 784860 h 1790700"/>
              <a:gd name="connsiteX63" fmla="*/ 76200 w 899160"/>
              <a:gd name="connsiteY63" fmla="*/ 731520 h 1790700"/>
              <a:gd name="connsiteX64" fmla="*/ 53340 w 899160"/>
              <a:gd name="connsiteY64" fmla="*/ 662940 h 1790700"/>
              <a:gd name="connsiteX65" fmla="*/ 45720 w 899160"/>
              <a:gd name="connsiteY65" fmla="*/ 640080 h 1790700"/>
              <a:gd name="connsiteX66" fmla="*/ 22860 w 899160"/>
              <a:gd name="connsiteY6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769620 w 899160"/>
              <a:gd name="connsiteY37" fmla="*/ 1386840 h 1790700"/>
              <a:gd name="connsiteX38" fmla="*/ 754380 w 899160"/>
              <a:gd name="connsiteY38" fmla="*/ 1409700 h 1790700"/>
              <a:gd name="connsiteX39" fmla="*/ 685800 w 899160"/>
              <a:gd name="connsiteY39" fmla="*/ 1569720 h 1790700"/>
              <a:gd name="connsiteX40" fmla="*/ 678180 w 899160"/>
              <a:gd name="connsiteY40" fmla="*/ 1592580 h 1790700"/>
              <a:gd name="connsiteX41" fmla="*/ 632460 w 899160"/>
              <a:gd name="connsiteY41" fmla="*/ 1729740 h 1790700"/>
              <a:gd name="connsiteX42" fmla="*/ 609600 w 899160"/>
              <a:gd name="connsiteY42" fmla="*/ 1760220 h 1790700"/>
              <a:gd name="connsiteX43" fmla="*/ 563880 w 899160"/>
              <a:gd name="connsiteY43" fmla="*/ 1775460 h 1790700"/>
              <a:gd name="connsiteX44" fmla="*/ 495300 w 899160"/>
              <a:gd name="connsiteY44" fmla="*/ 1790700 h 1790700"/>
              <a:gd name="connsiteX45" fmla="*/ 388620 w 899160"/>
              <a:gd name="connsiteY45" fmla="*/ 1783080 h 1790700"/>
              <a:gd name="connsiteX46" fmla="*/ 342900 w 899160"/>
              <a:gd name="connsiteY46" fmla="*/ 1752600 h 1790700"/>
              <a:gd name="connsiteX47" fmla="*/ 320040 w 899160"/>
              <a:gd name="connsiteY47" fmla="*/ 1737360 h 1790700"/>
              <a:gd name="connsiteX48" fmla="*/ 274320 w 899160"/>
              <a:gd name="connsiteY48" fmla="*/ 1699260 h 1790700"/>
              <a:gd name="connsiteX49" fmla="*/ 251460 w 899160"/>
              <a:gd name="connsiteY49" fmla="*/ 1546860 h 1790700"/>
              <a:gd name="connsiteX50" fmla="*/ 228600 w 899160"/>
              <a:gd name="connsiteY50" fmla="*/ 1524000 h 1790700"/>
              <a:gd name="connsiteX51" fmla="*/ 213360 w 899160"/>
              <a:gd name="connsiteY51" fmla="*/ 1501140 h 1790700"/>
              <a:gd name="connsiteX52" fmla="*/ 198120 w 899160"/>
              <a:gd name="connsiteY52" fmla="*/ 1348740 h 1790700"/>
              <a:gd name="connsiteX53" fmla="*/ 190500 w 899160"/>
              <a:gd name="connsiteY53" fmla="*/ 1325880 h 1790700"/>
              <a:gd name="connsiteX54" fmla="*/ 182880 w 899160"/>
              <a:gd name="connsiteY54" fmla="*/ 1181100 h 1790700"/>
              <a:gd name="connsiteX55" fmla="*/ 175260 w 899160"/>
              <a:gd name="connsiteY55" fmla="*/ 1143000 h 1790700"/>
              <a:gd name="connsiteX56" fmla="*/ 190500 w 899160"/>
              <a:gd name="connsiteY56" fmla="*/ 1043940 h 1790700"/>
              <a:gd name="connsiteX57" fmla="*/ 182880 w 899160"/>
              <a:gd name="connsiteY57" fmla="*/ 929640 h 1790700"/>
              <a:gd name="connsiteX58" fmla="*/ 160020 w 899160"/>
              <a:gd name="connsiteY58" fmla="*/ 914400 h 1790700"/>
              <a:gd name="connsiteX59" fmla="*/ 121920 w 899160"/>
              <a:gd name="connsiteY59" fmla="*/ 906780 h 1790700"/>
              <a:gd name="connsiteX60" fmla="*/ 53340 w 899160"/>
              <a:gd name="connsiteY60" fmla="*/ 876300 h 1790700"/>
              <a:gd name="connsiteX61" fmla="*/ 60960 w 899160"/>
              <a:gd name="connsiteY61" fmla="*/ 784860 h 1790700"/>
              <a:gd name="connsiteX62" fmla="*/ 76200 w 899160"/>
              <a:gd name="connsiteY62" fmla="*/ 731520 h 1790700"/>
              <a:gd name="connsiteX63" fmla="*/ 53340 w 899160"/>
              <a:gd name="connsiteY63" fmla="*/ 662940 h 1790700"/>
              <a:gd name="connsiteX64" fmla="*/ 45720 w 899160"/>
              <a:gd name="connsiteY64" fmla="*/ 640080 h 1790700"/>
              <a:gd name="connsiteX65" fmla="*/ 22860 w 899160"/>
              <a:gd name="connsiteY6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754380 w 899160"/>
              <a:gd name="connsiteY37" fmla="*/ 1409700 h 1790700"/>
              <a:gd name="connsiteX38" fmla="*/ 685800 w 899160"/>
              <a:gd name="connsiteY38" fmla="*/ 1569720 h 1790700"/>
              <a:gd name="connsiteX39" fmla="*/ 678180 w 899160"/>
              <a:gd name="connsiteY39" fmla="*/ 1592580 h 1790700"/>
              <a:gd name="connsiteX40" fmla="*/ 632460 w 899160"/>
              <a:gd name="connsiteY40" fmla="*/ 1729740 h 1790700"/>
              <a:gd name="connsiteX41" fmla="*/ 609600 w 899160"/>
              <a:gd name="connsiteY41" fmla="*/ 1760220 h 1790700"/>
              <a:gd name="connsiteX42" fmla="*/ 563880 w 899160"/>
              <a:gd name="connsiteY42" fmla="*/ 1775460 h 1790700"/>
              <a:gd name="connsiteX43" fmla="*/ 495300 w 899160"/>
              <a:gd name="connsiteY43" fmla="*/ 1790700 h 1790700"/>
              <a:gd name="connsiteX44" fmla="*/ 388620 w 899160"/>
              <a:gd name="connsiteY44" fmla="*/ 1783080 h 1790700"/>
              <a:gd name="connsiteX45" fmla="*/ 342900 w 899160"/>
              <a:gd name="connsiteY45" fmla="*/ 1752600 h 1790700"/>
              <a:gd name="connsiteX46" fmla="*/ 320040 w 899160"/>
              <a:gd name="connsiteY46" fmla="*/ 1737360 h 1790700"/>
              <a:gd name="connsiteX47" fmla="*/ 274320 w 899160"/>
              <a:gd name="connsiteY47" fmla="*/ 1699260 h 1790700"/>
              <a:gd name="connsiteX48" fmla="*/ 251460 w 899160"/>
              <a:gd name="connsiteY48" fmla="*/ 1546860 h 1790700"/>
              <a:gd name="connsiteX49" fmla="*/ 228600 w 899160"/>
              <a:gd name="connsiteY49" fmla="*/ 1524000 h 1790700"/>
              <a:gd name="connsiteX50" fmla="*/ 213360 w 899160"/>
              <a:gd name="connsiteY50" fmla="*/ 1501140 h 1790700"/>
              <a:gd name="connsiteX51" fmla="*/ 198120 w 899160"/>
              <a:gd name="connsiteY51" fmla="*/ 1348740 h 1790700"/>
              <a:gd name="connsiteX52" fmla="*/ 190500 w 899160"/>
              <a:gd name="connsiteY52" fmla="*/ 1325880 h 1790700"/>
              <a:gd name="connsiteX53" fmla="*/ 182880 w 899160"/>
              <a:gd name="connsiteY53" fmla="*/ 1181100 h 1790700"/>
              <a:gd name="connsiteX54" fmla="*/ 175260 w 899160"/>
              <a:gd name="connsiteY54" fmla="*/ 1143000 h 1790700"/>
              <a:gd name="connsiteX55" fmla="*/ 190500 w 899160"/>
              <a:gd name="connsiteY55" fmla="*/ 1043940 h 1790700"/>
              <a:gd name="connsiteX56" fmla="*/ 182880 w 899160"/>
              <a:gd name="connsiteY56" fmla="*/ 929640 h 1790700"/>
              <a:gd name="connsiteX57" fmla="*/ 160020 w 899160"/>
              <a:gd name="connsiteY57" fmla="*/ 914400 h 1790700"/>
              <a:gd name="connsiteX58" fmla="*/ 121920 w 899160"/>
              <a:gd name="connsiteY58" fmla="*/ 906780 h 1790700"/>
              <a:gd name="connsiteX59" fmla="*/ 53340 w 899160"/>
              <a:gd name="connsiteY59" fmla="*/ 876300 h 1790700"/>
              <a:gd name="connsiteX60" fmla="*/ 60960 w 899160"/>
              <a:gd name="connsiteY60" fmla="*/ 784860 h 1790700"/>
              <a:gd name="connsiteX61" fmla="*/ 76200 w 899160"/>
              <a:gd name="connsiteY61" fmla="*/ 731520 h 1790700"/>
              <a:gd name="connsiteX62" fmla="*/ 53340 w 899160"/>
              <a:gd name="connsiteY62" fmla="*/ 662940 h 1790700"/>
              <a:gd name="connsiteX63" fmla="*/ 45720 w 899160"/>
              <a:gd name="connsiteY63" fmla="*/ 640080 h 1790700"/>
              <a:gd name="connsiteX64" fmla="*/ 22860 w 899160"/>
              <a:gd name="connsiteY6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685800 w 899160"/>
              <a:gd name="connsiteY37" fmla="*/ 1569720 h 1790700"/>
              <a:gd name="connsiteX38" fmla="*/ 678180 w 899160"/>
              <a:gd name="connsiteY38" fmla="*/ 1592580 h 1790700"/>
              <a:gd name="connsiteX39" fmla="*/ 632460 w 899160"/>
              <a:gd name="connsiteY39" fmla="*/ 1729740 h 1790700"/>
              <a:gd name="connsiteX40" fmla="*/ 609600 w 899160"/>
              <a:gd name="connsiteY40" fmla="*/ 1760220 h 1790700"/>
              <a:gd name="connsiteX41" fmla="*/ 563880 w 899160"/>
              <a:gd name="connsiteY41" fmla="*/ 1775460 h 1790700"/>
              <a:gd name="connsiteX42" fmla="*/ 495300 w 899160"/>
              <a:gd name="connsiteY42" fmla="*/ 1790700 h 1790700"/>
              <a:gd name="connsiteX43" fmla="*/ 388620 w 899160"/>
              <a:gd name="connsiteY43" fmla="*/ 1783080 h 1790700"/>
              <a:gd name="connsiteX44" fmla="*/ 342900 w 899160"/>
              <a:gd name="connsiteY44" fmla="*/ 1752600 h 1790700"/>
              <a:gd name="connsiteX45" fmla="*/ 320040 w 899160"/>
              <a:gd name="connsiteY45" fmla="*/ 1737360 h 1790700"/>
              <a:gd name="connsiteX46" fmla="*/ 274320 w 899160"/>
              <a:gd name="connsiteY46" fmla="*/ 1699260 h 1790700"/>
              <a:gd name="connsiteX47" fmla="*/ 251460 w 899160"/>
              <a:gd name="connsiteY47" fmla="*/ 1546860 h 1790700"/>
              <a:gd name="connsiteX48" fmla="*/ 228600 w 899160"/>
              <a:gd name="connsiteY48" fmla="*/ 1524000 h 1790700"/>
              <a:gd name="connsiteX49" fmla="*/ 213360 w 899160"/>
              <a:gd name="connsiteY49" fmla="*/ 1501140 h 1790700"/>
              <a:gd name="connsiteX50" fmla="*/ 198120 w 899160"/>
              <a:gd name="connsiteY50" fmla="*/ 1348740 h 1790700"/>
              <a:gd name="connsiteX51" fmla="*/ 190500 w 899160"/>
              <a:gd name="connsiteY51" fmla="*/ 1325880 h 1790700"/>
              <a:gd name="connsiteX52" fmla="*/ 182880 w 899160"/>
              <a:gd name="connsiteY52" fmla="*/ 1181100 h 1790700"/>
              <a:gd name="connsiteX53" fmla="*/ 175260 w 899160"/>
              <a:gd name="connsiteY53" fmla="*/ 1143000 h 1790700"/>
              <a:gd name="connsiteX54" fmla="*/ 190500 w 899160"/>
              <a:gd name="connsiteY54" fmla="*/ 1043940 h 1790700"/>
              <a:gd name="connsiteX55" fmla="*/ 182880 w 899160"/>
              <a:gd name="connsiteY55" fmla="*/ 929640 h 1790700"/>
              <a:gd name="connsiteX56" fmla="*/ 160020 w 899160"/>
              <a:gd name="connsiteY56" fmla="*/ 914400 h 1790700"/>
              <a:gd name="connsiteX57" fmla="*/ 121920 w 899160"/>
              <a:gd name="connsiteY57" fmla="*/ 906780 h 1790700"/>
              <a:gd name="connsiteX58" fmla="*/ 53340 w 899160"/>
              <a:gd name="connsiteY58" fmla="*/ 876300 h 1790700"/>
              <a:gd name="connsiteX59" fmla="*/ 60960 w 899160"/>
              <a:gd name="connsiteY59" fmla="*/ 784860 h 1790700"/>
              <a:gd name="connsiteX60" fmla="*/ 76200 w 899160"/>
              <a:gd name="connsiteY60" fmla="*/ 731520 h 1790700"/>
              <a:gd name="connsiteX61" fmla="*/ 53340 w 899160"/>
              <a:gd name="connsiteY61" fmla="*/ 662940 h 1790700"/>
              <a:gd name="connsiteX62" fmla="*/ 45720 w 899160"/>
              <a:gd name="connsiteY62" fmla="*/ 640080 h 1790700"/>
              <a:gd name="connsiteX63" fmla="*/ 22860 w 899160"/>
              <a:gd name="connsiteY6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78180 w 899160"/>
              <a:gd name="connsiteY37" fmla="*/ 1592580 h 1790700"/>
              <a:gd name="connsiteX38" fmla="*/ 632460 w 899160"/>
              <a:gd name="connsiteY38" fmla="*/ 1729740 h 1790700"/>
              <a:gd name="connsiteX39" fmla="*/ 609600 w 899160"/>
              <a:gd name="connsiteY39" fmla="*/ 1760220 h 1790700"/>
              <a:gd name="connsiteX40" fmla="*/ 563880 w 899160"/>
              <a:gd name="connsiteY40" fmla="*/ 1775460 h 1790700"/>
              <a:gd name="connsiteX41" fmla="*/ 495300 w 899160"/>
              <a:gd name="connsiteY41" fmla="*/ 1790700 h 1790700"/>
              <a:gd name="connsiteX42" fmla="*/ 388620 w 899160"/>
              <a:gd name="connsiteY42" fmla="*/ 1783080 h 1790700"/>
              <a:gd name="connsiteX43" fmla="*/ 342900 w 899160"/>
              <a:gd name="connsiteY43" fmla="*/ 1752600 h 1790700"/>
              <a:gd name="connsiteX44" fmla="*/ 320040 w 899160"/>
              <a:gd name="connsiteY44" fmla="*/ 1737360 h 1790700"/>
              <a:gd name="connsiteX45" fmla="*/ 274320 w 899160"/>
              <a:gd name="connsiteY45" fmla="*/ 1699260 h 1790700"/>
              <a:gd name="connsiteX46" fmla="*/ 251460 w 899160"/>
              <a:gd name="connsiteY46" fmla="*/ 1546860 h 1790700"/>
              <a:gd name="connsiteX47" fmla="*/ 228600 w 899160"/>
              <a:gd name="connsiteY47" fmla="*/ 1524000 h 1790700"/>
              <a:gd name="connsiteX48" fmla="*/ 213360 w 899160"/>
              <a:gd name="connsiteY48" fmla="*/ 1501140 h 1790700"/>
              <a:gd name="connsiteX49" fmla="*/ 198120 w 899160"/>
              <a:gd name="connsiteY49" fmla="*/ 1348740 h 1790700"/>
              <a:gd name="connsiteX50" fmla="*/ 190500 w 899160"/>
              <a:gd name="connsiteY50" fmla="*/ 1325880 h 1790700"/>
              <a:gd name="connsiteX51" fmla="*/ 182880 w 899160"/>
              <a:gd name="connsiteY51" fmla="*/ 1181100 h 1790700"/>
              <a:gd name="connsiteX52" fmla="*/ 175260 w 899160"/>
              <a:gd name="connsiteY52" fmla="*/ 1143000 h 1790700"/>
              <a:gd name="connsiteX53" fmla="*/ 190500 w 899160"/>
              <a:gd name="connsiteY53" fmla="*/ 1043940 h 1790700"/>
              <a:gd name="connsiteX54" fmla="*/ 182880 w 899160"/>
              <a:gd name="connsiteY54" fmla="*/ 929640 h 1790700"/>
              <a:gd name="connsiteX55" fmla="*/ 160020 w 899160"/>
              <a:gd name="connsiteY55" fmla="*/ 914400 h 1790700"/>
              <a:gd name="connsiteX56" fmla="*/ 121920 w 899160"/>
              <a:gd name="connsiteY56" fmla="*/ 906780 h 1790700"/>
              <a:gd name="connsiteX57" fmla="*/ 53340 w 899160"/>
              <a:gd name="connsiteY57" fmla="*/ 876300 h 1790700"/>
              <a:gd name="connsiteX58" fmla="*/ 60960 w 899160"/>
              <a:gd name="connsiteY58" fmla="*/ 784860 h 1790700"/>
              <a:gd name="connsiteX59" fmla="*/ 76200 w 899160"/>
              <a:gd name="connsiteY59" fmla="*/ 731520 h 1790700"/>
              <a:gd name="connsiteX60" fmla="*/ 53340 w 899160"/>
              <a:gd name="connsiteY60" fmla="*/ 662940 h 1790700"/>
              <a:gd name="connsiteX61" fmla="*/ 45720 w 899160"/>
              <a:gd name="connsiteY61" fmla="*/ 640080 h 1790700"/>
              <a:gd name="connsiteX62" fmla="*/ 22860 w 899160"/>
              <a:gd name="connsiteY6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563880 w 899160"/>
              <a:gd name="connsiteY39" fmla="*/ 1775460 h 1790700"/>
              <a:gd name="connsiteX40" fmla="*/ 495300 w 899160"/>
              <a:gd name="connsiteY40" fmla="*/ 1790700 h 1790700"/>
              <a:gd name="connsiteX41" fmla="*/ 388620 w 899160"/>
              <a:gd name="connsiteY41" fmla="*/ 1783080 h 1790700"/>
              <a:gd name="connsiteX42" fmla="*/ 342900 w 899160"/>
              <a:gd name="connsiteY42" fmla="*/ 1752600 h 1790700"/>
              <a:gd name="connsiteX43" fmla="*/ 320040 w 899160"/>
              <a:gd name="connsiteY43" fmla="*/ 1737360 h 1790700"/>
              <a:gd name="connsiteX44" fmla="*/ 274320 w 899160"/>
              <a:gd name="connsiteY44" fmla="*/ 1699260 h 1790700"/>
              <a:gd name="connsiteX45" fmla="*/ 251460 w 899160"/>
              <a:gd name="connsiteY45" fmla="*/ 1546860 h 1790700"/>
              <a:gd name="connsiteX46" fmla="*/ 228600 w 899160"/>
              <a:gd name="connsiteY46" fmla="*/ 1524000 h 1790700"/>
              <a:gd name="connsiteX47" fmla="*/ 213360 w 899160"/>
              <a:gd name="connsiteY47" fmla="*/ 1501140 h 1790700"/>
              <a:gd name="connsiteX48" fmla="*/ 198120 w 899160"/>
              <a:gd name="connsiteY48" fmla="*/ 1348740 h 1790700"/>
              <a:gd name="connsiteX49" fmla="*/ 190500 w 899160"/>
              <a:gd name="connsiteY49" fmla="*/ 1325880 h 1790700"/>
              <a:gd name="connsiteX50" fmla="*/ 182880 w 899160"/>
              <a:gd name="connsiteY50" fmla="*/ 1181100 h 1790700"/>
              <a:gd name="connsiteX51" fmla="*/ 175260 w 899160"/>
              <a:gd name="connsiteY51" fmla="*/ 1143000 h 1790700"/>
              <a:gd name="connsiteX52" fmla="*/ 190500 w 899160"/>
              <a:gd name="connsiteY52" fmla="*/ 1043940 h 1790700"/>
              <a:gd name="connsiteX53" fmla="*/ 182880 w 899160"/>
              <a:gd name="connsiteY53" fmla="*/ 929640 h 1790700"/>
              <a:gd name="connsiteX54" fmla="*/ 160020 w 899160"/>
              <a:gd name="connsiteY54" fmla="*/ 914400 h 1790700"/>
              <a:gd name="connsiteX55" fmla="*/ 121920 w 899160"/>
              <a:gd name="connsiteY55" fmla="*/ 906780 h 1790700"/>
              <a:gd name="connsiteX56" fmla="*/ 53340 w 899160"/>
              <a:gd name="connsiteY56" fmla="*/ 876300 h 1790700"/>
              <a:gd name="connsiteX57" fmla="*/ 60960 w 899160"/>
              <a:gd name="connsiteY57" fmla="*/ 784860 h 1790700"/>
              <a:gd name="connsiteX58" fmla="*/ 76200 w 899160"/>
              <a:gd name="connsiteY58" fmla="*/ 731520 h 1790700"/>
              <a:gd name="connsiteX59" fmla="*/ 53340 w 899160"/>
              <a:gd name="connsiteY59" fmla="*/ 662940 h 1790700"/>
              <a:gd name="connsiteX60" fmla="*/ 45720 w 899160"/>
              <a:gd name="connsiteY60" fmla="*/ 640080 h 1790700"/>
              <a:gd name="connsiteX61" fmla="*/ 22860 w 899160"/>
              <a:gd name="connsiteY6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88620 w 899160"/>
              <a:gd name="connsiteY40" fmla="*/ 1783080 h 1790700"/>
              <a:gd name="connsiteX41" fmla="*/ 342900 w 899160"/>
              <a:gd name="connsiteY41" fmla="*/ 1752600 h 1790700"/>
              <a:gd name="connsiteX42" fmla="*/ 320040 w 899160"/>
              <a:gd name="connsiteY42" fmla="*/ 1737360 h 1790700"/>
              <a:gd name="connsiteX43" fmla="*/ 274320 w 899160"/>
              <a:gd name="connsiteY43" fmla="*/ 1699260 h 1790700"/>
              <a:gd name="connsiteX44" fmla="*/ 251460 w 899160"/>
              <a:gd name="connsiteY44" fmla="*/ 1546860 h 1790700"/>
              <a:gd name="connsiteX45" fmla="*/ 228600 w 899160"/>
              <a:gd name="connsiteY45" fmla="*/ 1524000 h 1790700"/>
              <a:gd name="connsiteX46" fmla="*/ 213360 w 899160"/>
              <a:gd name="connsiteY46" fmla="*/ 1501140 h 1790700"/>
              <a:gd name="connsiteX47" fmla="*/ 198120 w 899160"/>
              <a:gd name="connsiteY47" fmla="*/ 1348740 h 1790700"/>
              <a:gd name="connsiteX48" fmla="*/ 190500 w 899160"/>
              <a:gd name="connsiteY48" fmla="*/ 1325880 h 1790700"/>
              <a:gd name="connsiteX49" fmla="*/ 182880 w 899160"/>
              <a:gd name="connsiteY49" fmla="*/ 1181100 h 1790700"/>
              <a:gd name="connsiteX50" fmla="*/ 175260 w 899160"/>
              <a:gd name="connsiteY50" fmla="*/ 1143000 h 1790700"/>
              <a:gd name="connsiteX51" fmla="*/ 190500 w 899160"/>
              <a:gd name="connsiteY51" fmla="*/ 1043940 h 1790700"/>
              <a:gd name="connsiteX52" fmla="*/ 182880 w 899160"/>
              <a:gd name="connsiteY52" fmla="*/ 929640 h 1790700"/>
              <a:gd name="connsiteX53" fmla="*/ 160020 w 899160"/>
              <a:gd name="connsiteY53" fmla="*/ 914400 h 1790700"/>
              <a:gd name="connsiteX54" fmla="*/ 121920 w 899160"/>
              <a:gd name="connsiteY54" fmla="*/ 906780 h 1790700"/>
              <a:gd name="connsiteX55" fmla="*/ 53340 w 899160"/>
              <a:gd name="connsiteY55" fmla="*/ 876300 h 1790700"/>
              <a:gd name="connsiteX56" fmla="*/ 60960 w 899160"/>
              <a:gd name="connsiteY56" fmla="*/ 784860 h 1790700"/>
              <a:gd name="connsiteX57" fmla="*/ 76200 w 899160"/>
              <a:gd name="connsiteY57" fmla="*/ 731520 h 1790700"/>
              <a:gd name="connsiteX58" fmla="*/ 53340 w 899160"/>
              <a:gd name="connsiteY58" fmla="*/ 662940 h 1790700"/>
              <a:gd name="connsiteX59" fmla="*/ 45720 w 899160"/>
              <a:gd name="connsiteY59" fmla="*/ 640080 h 1790700"/>
              <a:gd name="connsiteX60" fmla="*/ 22860 w 899160"/>
              <a:gd name="connsiteY6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74320 w 899160"/>
              <a:gd name="connsiteY42" fmla="*/ 1699260 h 1790700"/>
              <a:gd name="connsiteX43" fmla="*/ 251460 w 899160"/>
              <a:gd name="connsiteY43" fmla="*/ 1546860 h 1790700"/>
              <a:gd name="connsiteX44" fmla="*/ 228600 w 899160"/>
              <a:gd name="connsiteY44" fmla="*/ 1524000 h 1790700"/>
              <a:gd name="connsiteX45" fmla="*/ 213360 w 899160"/>
              <a:gd name="connsiteY45" fmla="*/ 1501140 h 1790700"/>
              <a:gd name="connsiteX46" fmla="*/ 198120 w 899160"/>
              <a:gd name="connsiteY46" fmla="*/ 1348740 h 1790700"/>
              <a:gd name="connsiteX47" fmla="*/ 190500 w 899160"/>
              <a:gd name="connsiteY47" fmla="*/ 1325880 h 1790700"/>
              <a:gd name="connsiteX48" fmla="*/ 182880 w 899160"/>
              <a:gd name="connsiteY48" fmla="*/ 1181100 h 1790700"/>
              <a:gd name="connsiteX49" fmla="*/ 175260 w 899160"/>
              <a:gd name="connsiteY49" fmla="*/ 1143000 h 1790700"/>
              <a:gd name="connsiteX50" fmla="*/ 190500 w 899160"/>
              <a:gd name="connsiteY50" fmla="*/ 1043940 h 1790700"/>
              <a:gd name="connsiteX51" fmla="*/ 182880 w 899160"/>
              <a:gd name="connsiteY51" fmla="*/ 929640 h 1790700"/>
              <a:gd name="connsiteX52" fmla="*/ 160020 w 899160"/>
              <a:gd name="connsiteY52" fmla="*/ 914400 h 1790700"/>
              <a:gd name="connsiteX53" fmla="*/ 121920 w 899160"/>
              <a:gd name="connsiteY53" fmla="*/ 906780 h 1790700"/>
              <a:gd name="connsiteX54" fmla="*/ 53340 w 899160"/>
              <a:gd name="connsiteY54" fmla="*/ 876300 h 1790700"/>
              <a:gd name="connsiteX55" fmla="*/ 60960 w 899160"/>
              <a:gd name="connsiteY55" fmla="*/ 784860 h 1790700"/>
              <a:gd name="connsiteX56" fmla="*/ 76200 w 899160"/>
              <a:gd name="connsiteY56" fmla="*/ 731520 h 1790700"/>
              <a:gd name="connsiteX57" fmla="*/ 53340 w 899160"/>
              <a:gd name="connsiteY57" fmla="*/ 662940 h 1790700"/>
              <a:gd name="connsiteX58" fmla="*/ 45720 w 899160"/>
              <a:gd name="connsiteY58" fmla="*/ 640080 h 1790700"/>
              <a:gd name="connsiteX59" fmla="*/ 22860 w 899160"/>
              <a:gd name="connsiteY5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213360 w 899160"/>
              <a:gd name="connsiteY44" fmla="*/ 1501140 h 1790700"/>
              <a:gd name="connsiteX45" fmla="*/ 198120 w 899160"/>
              <a:gd name="connsiteY45" fmla="*/ 1348740 h 1790700"/>
              <a:gd name="connsiteX46" fmla="*/ 190500 w 899160"/>
              <a:gd name="connsiteY46" fmla="*/ 1325880 h 1790700"/>
              <a:gd name="connsiteX47" fmla="*/ 182880 w 899160"/>
              <a:gd name="connsiteY47" fmla="*/ 1181100 h 1790700"/>
              <a:gd name="connsiteX48" fmla="*/ 175260 w 899160"/>
              <a:gd name="connsiteY48" fmla="*/ 1143000 h 1790700"/>
              <a:gd name="connsiteX49" fmla="*/ 190500 w 899160"/>
              <a:gd name="connsiteY49" fmla="*/ 1043940 h 1790700"/>
              <a:gd name="connsiteX50" fmla="*/ 182880 w 899160"/>
              <a:gd name="connsiteY50" fmla="*/ 929640 h 1790700"/>
              <a:gd name="connsiteX51" fmla="*/ 160020 w 899160"/>
              <a:gd name="connsiteY51" fmla="*/ 914400 h 1790700"/>
              <a:gd name="connsiteX52" fmla="*/ 121920 w 899160"/>
              <a:gd name="connsiteY52" fmla="*/ 906780 h 1790700"/>
              <a:gd name="connsiteX53" fmla="*/ 53340 w 899160"/>
              <a:gd name="connsiteY53" fmla="*/ 876300 h 1790700"/>
              <a:gd name="connsiteX54" fmla="*/ 60960 w 899160"/>
              <a:gd name="connsiteY54" fmla="*/ 784860 h 1790700"/>
              <a:gd name="connsiteX55" fmla="*/ 76200 w 899160"/>
              <a:gd name="connsiteY55" fmla="*/ 731520 h 1790700"/>
              <a:gd name="connsiteX56" fmla="*/ 53340 w 899160"/>
              <a:gd name="connsiteY56" fmla="*/ 662940 h 1790700"/>
              <a:gd name="connsiteX57" fmla="*/ 45720 w 899160"/>
              <a:gd name="connsiteY57" fmla="*/ 640080 h 1790700"/>
              <a:gd name="connsiteX58" fmla="*/ 22860 w 899160"/>
              <a:gd name="connsiteY5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198120 w 899160"/>
              <a:gd name="connsiteY44" fmla="*/ 1348740 h 1790700"/>
              <a:gd name="connsiteX45" fmla="*/ 190500 w 899160"/>
              <a:gd name="connsiteY45" fmla="*/ 1325880 h 1790700"/>
              <a:gd name="connsiteX46" fmla="*/ 182880 w 899160"/>
              <a:gd name="connsiteY46" fmla="*/ 1181100 h 1790700"/>
              <a:gd name="connsiteX47" fmla="*/ 175260 w 899160"/>
              <a:gd name="connsiteY47" fmla="*/ 1143000 h 1790700"/>
              <a:gd name="connsiteX48" fmla="*/ 190500 w 899160"/>
              <a:gd name="connsiteY48" fmla="*/ 1043940 h 1790700"/>
              <a:gd name="connsiteX49" fmla="*/ 182880 w 899160"/>
              <a:gd name="connsiteY49" fmla="*/ 929640 h 1790700"/>
              <a:gd name="connsiteX50" fmla="*/ 160020 w 899160"/>
              <a:gd name="connsiteY50" fmla="*/ 914400 h 1790700"/>
              <a:gd name="connsiteX51" fmla="*/ 121920 w 899160"/>
              <a:gd name="connsiteY51" fmla="*/ 906780 h 1790700"/>
              <a:gd name="connsiteX52" fmla="*/ 53340 w 899160"/>
              <a:gd name="connsiteY52" fmla="*/ 876300 h 1790700"/>
              <a:gd name="connsiteX53" fmla="*/ 60960 w 899160"/>
              <a:gd name="connsiteY53" fmla="*/ 784860 h 1790700"/>
              <a:gd name="connsiteX54" fmla="*/ 76200 w 899160"/>
              <a:gd name="connsiteY54" fmla="*/ 731520 h 1790700"/>
              <a:gd name="connsiteX55" fmla="*/ 53340 w 899160"/>
              <a:gd name="connsiteY55" fmla="*/ 662940 h 1790700"/>
              <a:gd name="connsiteX56" fmla="*/ 45720 w 899160"/>
              <a:gd name="connsiteY56" fmla="*/ 640080 h 1790700"/>
              <a:gd name="connsiteX57" fmla="*/ 22860 w 899160"/>
              <a:gd name="connsiteY5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198120 w 899160"/>
              <a:gd name="connsiteY43" fmla="*/ 1348740 h 1790700"/>
              <a:gd name="connsiteX44" fmla="*/ 190500 w 899160"/>
              <a:gd name="connsiteY44" fmla="*/ 1325880 h 1790700"/>
              <a:gd name="connsiteX45" fmla="*/ 182880 w 899160"/>
              <a:gd name="connsiteY45" fmla="*/ 1181100 h 1790700"/>
              <a:gd name="connsiteX46" fmla="*/ 175260 w 899160"/>
              <a:gd name="connsiteY46" fmla="*/ 1143000 h 1790700"/>
              <a:gd name="connsiteX47" fmla="*/ 190500 w 899160"/>
              <a:gd name="connsiteY47" fmla="*/ 1043940 h 1790700"/>
              <a:gd name="connsiteX48" fmla="*/ 182880 w 899160"/>
              <a:gd name="connsiteY48" fmla="*/ 929640 h 1790700"/>
              <a:gd name="connsiteX49" fmla="*/ 160020 w 899160"/>
              <a:gd name="connsiteY49" fmla="*/ 914400 h 1790700"/>
              <a:gd name="connsiteX50" fmla="*/ 121920 w 899160"/>
              <a:gd name="connsiteY50" fmla="*/ 906780 h 1790700"/>
              <a:gd name="connsiteX51" fmla="*/ 53340 w 899160"/>
              <a:gd name="connsiteY51" fmla="*/ 876300 h 1790700"/>
              <a:gd name="connsiteX52" fmla="*/ 60960 w 899160"/>
              <a:gd name="connsiteY52" fmla="*/ 784860 h 1790700"/>
              <a:gd name="connsiteX53" fmla="*/ 76200 w 899160"/>
              <a:gd name="connsiteY53" fmla="*/ 731520 h 1790700"/>
              <a:gd name="connsiteX54" fmla="*/ 53340 w 899160"/>
              <a:gd name="connsiteY54" fmla="*/ 662940 h 1790700"/>
              <a:gd name="connsiteX55" fmla="*/ 45720 w 899160"/>
              <a:gd name="connsiteY55" fmla="*/ 640080 h 1790700"/>
              <a:gd name="connsiteX56" fmla="*/ 22860 w 899160"/>
              <a:gd name="connsiteY5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198120 w 899160"/>
              <a:gd name="connsiteY42" fmla="*/ 1348740 h 1790700"/>
              <a:gd name="connsiteX43" fmla="*/ 190500 w 899160"/>
              <a:gd name="connsiteY43" fmla="*/ 1325880 h 1790700"/>
              <a:gd name="connsiteX44" fmla="*/ 182880 w 899160"/>
              <a:gd name="connsiteY44" fmla="*/ 1181100 h 1790700"/>
              <a:gd name="connsiteX45" fmla="*/ 175260 w 899160"/>
              <a:gd name="connsiteY45" fmla="*/ 1143000 h 1790700"/>
              <a:gd name="connsiteX46" fmla="*/ 190500 w 899160"/>
              <a:gd name="connsiteY46" fmla="*/ 1043940 h 1790700"/>
              <a:gd name="connsiteX47" fmla="*/ 182880 w 899160"/>
              <a:gd name="connsiteY47" fmla="*/ 929640 h 1790700"/>
              <a:gd name="connsiteX48" fmla="*/ 160020 w 899160"/>
              <a:gd name="connsiteY48" fmla="*/ 914400 h 1790700"/>
              <a:gd name="connsiteX49" fmla="*/ 121920 w 899160"/>
              <a:gd name="connsiteY49" fmla="*/ 906780 h 1790700"/>
              <a:gd name="connsiteX50" fmla="*/ 53340 w 899160"/>
              <a:gd name="connsiteY50" fmla="*/ 876300 h 1790700"/>
              <a:gd name="connsiteX51" fmla="*/ 60960 w 899160"/>
              <a:gd name="connsiteY51" fmla="*/ 784860 h 1790700"/>
              <a:gd name="connsiteX52" fmla="*/ 76200 w 899160"/>
              <a:gd name="connsiteY52" fmla="*/ 731520 h 1790700"/>
              <a:gd name="connsiteX53" fmla="*/ 53340 w 899160"/>
              <a:gd name="connsiteY53" fmla="*/ 662940 h 1790700"/>
              <a:gd name="connsiteX54" fmla="*/ 45720 w 899160"/>
              <a:gd name="connsiteY54" fmla="*/ 640080 h 1790700"/>
              <a:gd name="connsiteX55" fmla="*/ 22860 w 899160"/>
              <a:gd name="connsiteY55" fmla="*/ 640080 h 1790700"/>
              <a:gd name="connsiteX0" fmla="*/ 22860 w 899160"/>
              <a:gd name="connsiteY0" fmla="*/ 640080 h 1798798"/>
              <a:gd name="connsiteX1" fmla="*/ 22860 w 899160"/>
              <a:gd name="connsiteY1" fmla="*/ 640080 h 1798798"/>
              <a:gd name="connsiteX2" fmla="*/ 7620 w 899160"/>
              <a:gd name="connsiteY2" fmla="*/ 510540 h 1798798"/>
              <a:gd name="connsiteX3" fmla="*/ 0 w 899160"/>
              <a:gd name="connsiteY3" fmla="*/ 487680 h 1798798"/>
              <a:gd name="connsiteX4" fmla="*/ 22860 w 899160"/>
              <a:gd name="connsiteY4" fmla="*/ 373380 h 1798798"/>
              <a:gd name="connsiteX5" fmla="*/ 38100 w 899160"/>
              <a:gd name="connsiteY5" fmla="*/ 350520 h 1798798"/>
              <a:gd name="connsiteX6" fmla="*/ 60960 w 899160"/>
              <a:gd name="connsiteY6" fmla="*/ 335280 h 1798798"/>
              <a:gd name="connsiteX7" fmla="*/ 114300 w 899160"/>
              <a:gd name="connsiteY7" fmla="*/ 274320 h 1798798"/>
              <a:gd name="connsiteX8" fmla="*/ 129540 w 899160"/>
              <a:gd name="connsiteY8" fmla="*/ 251460 h 1798798"/>
              <a:gd name="connsiteX9" fmla="*/ 175260 w 899160"/>
              <a:gd name="connsiteY9" fmla="*/ 220980 h 1798798"/>
              <a:gd name="connsiteX10" fmla="*/ 190500 w 899160"/>
              <a:gd name="connsiteY10" fmla="*/ 198120 h 1798798"/>
              <a:gd name="connsiteX11" fmla="*/ 236220 w 899160"/>
              <a:gd name="connsiteY11" fmla="*/ 160020 h 1798798"/>
              <a:gd name="connsiteX12" fmla="*/ 251460 w 899160"/>
              <a:gd name="connsiteY12" fmla="*/ 137160 h 1798798"/>
              <a:gd name="connsiteX13" fmla="*/ 281940 w 899160"/>
              <a:gd name="connsiteY13" fmla="*/ 114300 h 1798798"/>
              <a:gd name="connsiteX14" fmla="*/ 304800 w 899160"/>
              <a:gd name="connsiteY14" fmla="*/ 91440 h 1798798"/>
              <a:gd name="connsiteX15" fmla="*/ 350520 w 899160"/>
              <a:gd name="connsiteY15" fmla="*/ 68580 h 1798798"/>
              <a:gd name="connsiteX16" fmla="*/ 365760 w 899160"/>
              <a:gd name="connsiteY16" fmla="*/ 45720 h 1798798"/>
              <a:gd name="connsiteX17" fmla="*/ 411480 w 899160"/>
              <a:gd name="connsiteY17" fmla="*/ 30480 h 1798798"/>
              <a:gd name="connsiteX18" fmla="*/ 434340 w 899160"/>
              <a:gd name="connsiteY18" fmla="*/ 15240 h 1798798"/>
              <a:gd name="connsiteX19" fmla="*/ 464820 w 899160"/>
              <a:gd name="connsiteY19" fmla="*/ 7620 h 1798798"/>
              <a:gd name="connsiteX20" fmla="*/ 487680 w 899160"/>
              <a:gd name="connsiteY20" fmla="*/ 0 h 1798798"/>
              <a:gd name="connsiteX21" fmla="*/ 548640 w 899160"/>
              <a:gd name="connsiteY21" fmla="*/ 22860 h 1798798"/>
              <a:gd name="connsiteX22" fmla="*/ 563880 w 899160"/>
              <a:gd name="connsiteY22" fmla="*/ 45720 h 1798798"/>
              <a:gd name="connsiteX23" fmla="*/ 586740 w 899160"/>
              <a:gd name="connsiteY23" fmla="*/ 53340 h 1798798"/>
              <a:gd name="connsiteX24" fmla="*/ 609600 w 899160"/>
              <a:gd name="connsiteY24" fmla="*/ 68580 h 1798798"/>
              <a:gd name="connsiteX25" fmla="*/ 624840 w 899160"/>
              <a:gd name="connsiteY25" fmla="*/ 91440 h 1798798"/>
              <a:gd name="connsiteX26" fmla="*/ 647700 w 899160"/>
              <a:gd name="connsiteY26" fmla="*/ 106680 h 1798798"/>
              <a:gd name="connsiteX27" fmla="*/ 678180 w 899160"/>
              <a:gd name="connsiteY27" fmla="*/ 137160 h 1798798"/>
              <a:gd name="connsiteX28" fmla="*/ 739140 w 899160"/>
              <a:gd name="connsiteY28" fmla="*/ 190500 h 1798798"/>
              <a:gd name="connsiteX29" fmla="*/ 800100 w 899160"/>
              <a:gd name="connsiteY29" fmla="*/ 259080 h 1798798"/>
              <a:gd name="connsiteX30" fmla="*/ 762000 w 899160"/>
              <a:gd name="connsiteY30" fmla="*/ 342900 h 1798798"/>
              <a:gd name="connsiteX31" fmla="*/ 769620 w 899160"/>
              <a:gd name="connsiteY31" fmla="*/ 381000 h 1798798"/>
              <a:gd name="connsiteX32" fmla="*/ 777240 w 899160"/>
              <a:gd name="connsiteY32" fmla="*/ 403860 h 1798798"/>
              <a:gd name="connsiteX33" fmla="*/ 822960 w 899160"/>
              <a:gd name="connsiteY33" fmla="*/ 419100 h 1798798"/>
              <a:gd name="connsiteX34" fmla="*/ 861060 w 899160"/>
              <a:gd name="connsiteY34" fmla="*/ 464820 h 1798798"/>
              <a:gd name="connsiteX35" fmla="*/ 899160 w 899160"/>
              <a:gd name="connsiteY35" fmla="*/ 510540 h 1798798"/>
              <a:gd name="connsiteX36" fmla="*/ 685800 w 899160"/>
              <a:gd name="connsiteY36" fmla="*/ 1569720 h 1798798"/>
              <a:gd name="connsiteX37" fmla="*/ 632460 w 899160"/>
              <a:gd name="connsiteY37" fmla="*/ 1729740 h 1798798"/>
              <a:gd name="connsiteX38" fmla="*/ 609600 w 899160"/>
              <a:gd name="connsiteY38" fmla="*/ 1760220 h 1798798"/>
              <a:gd name="connsiteX39" fmla="*/ 495300 w 899160"/>
              <a:gd name="connsiteY39" fmla="*/ 1790700 h 1798798"/>
              <a:gd name="connsiteX40" fmla="*/ 342900 w 899160"/>
              <a:gd name="connsiteY40" fmla="*/ 1752600 h 1798798"/>
              <a:gd name="connsiteX41" fmla="*/ 198120 w 899160"/>
              <a:gd name="connsiteY41" fmla="*/ 1348740 h 1798798"/>
              <a:gd name="connsiteX42" fmla="*/ 190500 w 899160"/>
              <a:gd name="connsiteY42" fmla="*/ 1325880 h 1798798"/>
              <a:gd name="connsiteX43" fmla="*/ 182880 w 899160"/>
              <a:gd name="connsiteY43" fmla="*/ 1181100 h 1798798"/>
              <a:gd name="connsiteX44" fmla="*/ 175260 w 899160"/>
              <a:gd name="connsiteY44" fmla="*/ 1143000 h 1798798"/>
              <a:gd name="connsiteX45" fmla="*/ 190500 w 899160"/>
              <a:gd name="connsiteY45" fmla="*/ 1043940 h 1798798"/>
              <a:gd name="connsiteX46" fmla="*/ 182880 w 899160"/>
              <a:gd name="connsiteY46" fmla="*/ 929640 h 1798798"/>
              <a:gd name="connsiteX47" fmla="*/ 160020 w 899160"/>
              <a:gd name="connsiteY47" fmla="*/ 914400 h 1798798"/>
              <a:gd name="connsiteX48" fmla="*/ 121920 w 899160"/>
              <a:gd name="connsiteY48" fmla="*/ 906780 h 1798798"/>
              <a:gd name="connsiteX49" fmla="*/ 53340 w 899160"/>
              <a:gd name="connsiteY49" fmla="*/ 876300 h 1798798"/>
              <a:gd name="connsiteX50" fmla="*/ 60960 w 899160"/>
              <a:gd name="connsiteY50" fmla="*/ 784860 h 1798798"/>
              <a:gd name="connsiteX51" fmla="*/ 76200 w 899160"/>
              <a:gd name="connsiteY51" fmla="*/ 731520 h 1798798"/>
              <a:gd name="connsiteX52" fmla="*/ 53340 w 899160"/>
              <a:gd name="connsiteY52" fmla="*/ 662940 h 1798798"/>
              <a:gd name="connsiteX53" fmla="*/ 45720 w 899160"/>
              <a:gd name="connsiteY53" fmla="*/ 640080 h 1798798"/>
              <a:gd name="connsiteX54" fmla="*/ 22860 w 899160"/>
              <a:gd name="connsiteY54" fmla="*/ 640080 h 1798798"/>
              <a:gd name="connsiteX0" fmla="*/ 22860 w 899160"/>
              <a:gd name="connsiteY0" fmla="*/ 640080 h 1786156"/>
              <a:gd name="connsiteX1" fmla="*/ 22860 w 899160"/>
              <a:gd name="connsiteY1" fmla="*/ 640080 h 1786156"/>
              <a:gd name="connsiteX2" fmla="*/ 7620 w 899160"/>
              <a:gd name="connsiteY2" fmla="*/ 510540 h 1786156"/>
              <a:gd name="connsiteX3" fmla="*/ 0 w 899160"/>
              <a:gd name="connsiteY3" fmla="*/ 487680 h 1786156"/>
              <a:gd name="connsiteX4" fmla="*/ 22860 w 899160"/>
              <a:gd name="connsiteY4" fmla="*/ 373380 h 1786156"/>
              <a:gd name="connsiteX5" fmla="*/ 38100 w 899160"/>
              <a:gd name="connsiteY5" fmla="*/ 350520 h 1786156"/>
              <a:gd name="connsiteX6" fmla="*/ 60960 w 899160"/>
              <a:gd name="connsiteY6" fmla="*/ 335280 h 1786156"/>
              <a:gd name="connsiteX7" fmla="*/ 114300 w 899160"/>
              <a:gd name="connsiteY7" fmla="*/ 274320 h 1786156"/>
              <a:gd name="connsiteX8" fmla="*/ 129540 w 899160"/>
              <a:gd name="connsiteY8" fmla="*/ 251460 h 1786156"/>
              <a:gd name="connsiteX9" fmla="*/ 175260 w 899160"/>
              <a:gd name="connsiteY9" fmla="*/ 220980 h 1786156"/>
              <a:gd name="connsiteX10" fmla="*/ 190500 w 899160"/>
              <a:gd name="connsiteY10" fmla="*/ 198120 h 1786156"/>
              <a:gd name="connsiteX11" fmla="*/ 236220 w 899160"/>
              <a:gd name="connsiteY11" fmla="*/ 160020 h 1786156"/>
              <a:gd name="connsiteX12" fmla="*/ 251460 w 899160"/>
              <a:gd name="connsiteY12" fmla="*/ 137160 h 1786156"/>
              <a:gd name="connsiteX13" fmla="*/ 281940 w 899160"/>
              <a:gd name="connsiteY13" fmla="*/ 114300 h 1786156"/>
              <a:gd name="connsiteX14" fmla="*/ 304800 w 899160"/>
              <a:gd name="connsiteY14" fmla="*/ 91440 h 1786156"/>
              <a:gd name="connsiteX15" fmla="*/ 350520 w 899160"/>
              <a:gd name="connsiteY15" fmla="*/ 68580 h 1786156"/>
              <a:gd name="connsiteX16" fmla="*/ 365760 w 899160"/>
              <a:gd name="connsiteY16" fmla="*/ 45720 h 1786156"/>
              <a:gd name="connsiteX17" fmla="*/ 411480 w 899160"/>
              <a:gd name="connsiteY17" fmla="*/ 30480 h 1786156"/>
              <a:gd name="connsiteX18" fmla="*/ 434340 w 899160"/>
              <a:gd name="connsiteY18" fmla="*/ 15240 h 1786156"/>
              <a:gd name="connsiteX19" fmla="*/ 464820 w 899160"/>
              <a:gd name="connsiteY19" fmla="*/ 7620 h 1786156"/>
              <a:gd name="connsiteX20" fmla="*/ 487680 w 899160"/>
              <a:gd name="connsiteY20" fmla="*/ 0 h 1786156"/>
              <a:gd name="connsiteX21" fmla="*/ 548640 w 899160"/>
              <a:gd name="connsiteY21" fmla="*/ 22860 h 1786156"/>
              <a:gd name="connsiteX22" fmla="*/ 563880 w 899160"/>
              <a:gd name="connsiteY22" fmla="*/ 45720 h 1786156"/>
              <a:gd name="connsiteX23" fmla="*/ 586740 w 899160"/>
              <a:gd name="connsiteY23" fmla="*/ 53340 h 1786156"/>
              <a:gd name="connsiteX24" fmla="*/ 609600 w 899160"/>
              <a:gd name="connsiteY24" fmla="*/ 68580 h 1786156"/>
              <a:gd name="connsiteX25" fmla="*/ 624840 w 899160"/>
              <a:gd name="connsiteY25" fmla="*/ 91440 h 1786156"/>
              <a:gd name="connsiteX26" fmla="*/ 647700 w 899160"/>
              <a:gd name="connsiteY26" fmla="*/ 106680 h 1786156"/>
              <a:gd name="connsiteX27" fmla="*/ 678180 w 899160"/>
              <a:gd name="connsiteY27" fmla="*/ 137160 h 1786156"/>
              <a:gd name="connsiteX28" fmla="*/ 739140 w 899160"/>
              <a:gd name="connsiteY28" fmla="*/ 190500 h 1786156"/>
              <a:gd name="connsiteX29" fmla="*/ 800100 w 899160"/>
              <a:gd name="connsiteY29" fmla="*/ 259080 h 1786156"/>
              <a:gd name="connsiteX30" fmla="*/ 762000 w 899160"/>
              <a:gd name="connsiteY30" fmla="*/ 342900 h 1786156"/>
              <a:gd name="connsiteX31" fmla="*/ 769620 w 899160"/>
              <a:gd name="connsiteY31" fmla="*/ 381000 h 1786156"/>
              <a:gd name="connsiteX32" fmla="*/ 777240 w 899160"/>
              <a:gd name="connsiteY32" fmla="*/ 403860 h 1786156"/>
              <a:gd name="connsiteX33" fmla="*/ 822960 w 899160"/>
              <a:gd name="connsiteY33" fmla="*/ 419100 h 1786156"/>
              <a:gd name="connsiteX34" fmla="*/ 861060 w 899160"/>
              <a:gd name="connsiteY34" fmla="*/ 464820 h 1786156"/>
              <a:gd name="connsiteX35" fmla="*/ 899160 w 899160"/>
              <a:gd name="connsiteY35" fmla="*/ 510540 h 1786156"/>
              <a:gd name="connsiteX36" fmla="*/ 685800 w 899160"/>
              <a:gd name="connsiteY36" fmla="*/ 1569720 h 1786156"/>
              <a:gd name="connsiteX37" fmla="*/ 632460 w 899160"/>
              <a:gd name="connsiteY37" fmla="*/ 1729740 h 1786156"/>
              <a:gd name="connsiteX38" fmla="*/ 609600 w 899160"/>
              <a:gd name="connsiteY38" fmla="*/ 1760220 h 1786156"/>
              <a:gd name="connsiteX39" fmla="*/ 342900 w 899160"/>
              <a:gd name="connsiteY39" fmla="*/ 1752600 h 1786156"/>
              <a:gd name="connsiteX40" fmla="*/ 198120 w 899160"/>
              <a:gd name="connsiteY40" fmla="*/ 1348740 h 1786156"/>
              <a:gd name="connsiteX41" fmla="*/ 190500 w 899160"/>
              <a:gd name="connsiteY41" fmla="*/ 1325880 h 1786156"/>
              <a:gd name="connsiteX42" fmla="*/ 182880 w 899160"/>
              <a:gd name="connsiteY42" fmla="*/ 1181100 h 1786156"/>
              <a:gd name="connsiteX43" fmla="*/ 175260 w 899160"/>
              <a:gd name="connsiteY43" fmla="*/ 1143000 h 1786156"/>
              <a:gd name="connsiteX44" fmla="*/ 190500 w 899160"/>
              <a:gd name="connsiteY44" fmla="*/ 1043940 h 1786156"/>
              <a:gd name="connsiteX45" fmla="*/ 182880 w 899160"/>
              <a:gd name="connsiteY45" fmla="*/ 929640 h 1786156"/>
              <a:gd name="connsiteX46" fmla="*/ 160020 w 899160"/>
              <a:gd name="connsiteY46" fmla="*/ 914400 h 1786156"/>
              <a:gd name="connsiteX47" fmla="*/ 121920 w 899160"/>
              <a:gd name="connsiteY47" fmla="*/ 906780 h 1786156"/>
              <a:gd name="connsiteX48" fmla="*/ 53340 w 899160"/>
              <a:gd name="connsiteY48" fmla="*/ 876300 h 1786156"/>
              <a:gd name="connsiteX49" fmla="*/ 60960 w 899160"/>
              <a:gd name="connsiteY49" fmla="*/ 784860 h 1786156"/>
              <a:gd name="connsiteX50" fmla="*/ 76200 w 899160"/>
              <a:gd name="connsiteY50" fmla="*/ 731520 h 1786156"/>
              <a:gd name="connsiteX51" fmla="*/ 53340 w 899160"/>
              <a:gd name="connsiteY51" fmla="*/ 662940 h 1786156"/>
              <a:gd name="connsiteX52" fmla="*/ 45720 w 899160"/>
              <a:gd name="connsiteY52" fmla="*/ 640080 h 1786156"/>
              <a:gd name="connsiteX53" fmla="*/ 22860 w 899160"/>
              <a:gd name="connsiteY53" fmla="*/ 640080 h 1786156"/>
              <a:gd name="connsiteX0" fmla="*/ 22860 w 899160"/>
              <a:gd name="connsiteY0" fmla="*/ 640080 h 1781668"/>
              <a:gd name="connsiteX1" fmla="*/ 22860 w 899160"/>
              <a:gd name="connsiteY1" fmla="*/ 640080 h 1781668"/>
              <a:gd name="connsiteX2" fmla="*/ 7620 w 899160"/>
              <a:gd name="connsiteY2" fmla="*/ 510540 h 1781668"/>
              <a:gd name="connsiteX3" fmla="*/ 0 w 899160"/>
              <a:gd name="connsiteY3" fmla="*/ 487680 h 1781668"/>
              <a:gd name="connsiteX4" fmla="*/ 22860 w 899160"/>
              <a:gd name="connsiteY4" fmla="*/ 373380 h 1781668"/>
              <a:gd name="connsiteX5" fmla="*/ 38100 w 899160"/>
              <a:gd name="connsiteY5" fmla="*/ 350520 h 1781668"/>
              <a:gd name="connsiteX6" fmla="*/ 60960 w 899160"/>
              <a:gd name="connsiteY6" fmla="*/ 335280 h 1781668"/>
              <a:gd name="connsiteX7" fmla="*/ 114300 w 899160"/>
              <a:gd name="connsiteY7" fmla="*/ 274320 h 1781668"/>
              <a:gd name="connsiteX8" fmla="*/ 129540 w 899160"/>
              <a:gd name="connsiteY8" fmla="*/ 251460 h 1781668"/>
              <a:gd name="connsiteX9" fmla="*/ 175260 w 899160"/>
              <a:gd name="connsiteY9" fmla="*/ 220980 h 1781668"/>
              <a:gd name="connsiteX10" fmla="*/ 190500 w 899160"/>
              <a:gd name="connsiteY10" fmla="*/ 198120 h 1781668"/>
              <a:gd name="connsiteX11" fmla="*/ 236220 w 899160"/>
              <a:gd name="connsiteY11" fmla="*/ 160020 h 1781668"/>
              <a:gd name="connsiteX12" fmla="*/ 251460 w 899160"/>
              <a:gd name="connsiteY12" fmla="*/ 137160 h 1781668"/>
              <a:gd name="connsiteX13" fmla="*/ 281940 w 899160"/>
              <a:gd name="connsiteY13" fmla="*/ 114300 h 1781668"/>
              <a:gd name="connsiteX14" fmla="*/ 304800 w 899160"/>
              <a:gd name="connsiteY14" fmla="*/ 91440 h 1781668"/>
              <a:gd name="connsiteX15" fmla="*/ 350520 w 899160"/>
              <a:gd name="connsiteY15" fmla="*/ 68580 h 1781668"/>
              <a:gd name="connsiteX16" fmla="*/ 365760 w 899160"/>
              <a:gd name="connsiteY16" fmla="*/ 45720 h 1781668"/>
              <a:gd name="connsiteX17" fmla="*/ 411480 w 899160"/>
              <a:gd name="connsiteY17" fmla="*/ 30480 h 1781668"/>
              <a:gd name="connsiteX18" fmla="*/ 434340 w 899160"/>
              <a:gd name="connsiteY18" fmla="*/ 15240 h 1781668"/>
              <a:gd name="connsiteX19" fmla="*/ 464820 w 899160"/>
              <a:gd name="connsiteY19" fmla="*/ 7620 h 1781668"/>
              <a:gd name="connsiteX20" fmla="*/ 487680 w 899160"/>
              <a:gd name="connsiteY20" fmla="*/ 0 h 1781668"/>
              <a:gd name="connsiteX21" fmla="*/ 548640 w 899160"/>
              <a:gd name="connsiteY21" fmla="*/ 22860 h 1781668"/>
              <a:gd name="connsiteX22" fmla="*/ 563880 w 899160"/>
              <a:gd name="connsiteY22" fmla="*/ 45720 h 1781668"/>
              <a:gd name="connsiteX23" fmla="*/ 586740 w 899160"/>
              <a:gd name="connsiteY23" fmla="*/ 53340 h 1781668"/>
              <a:gd name="connsiteX24" fmla="*/ 609600 w 899160"/>
              <a:gd name="connsiteY24" fmla="*/ 68580 h 1781668"/>
              <a:gd name="connsiteX25" fmla="*/ 624840 w 899160"/>
              <a:gd name="connsiteY25" fmla="*/ 91440 h 1781668"/>
              <a:gd name="connsiteX26" fmla="*/ 647700 w 899160"/>
              <a:gd name="connsiteY26" fmla="*/ 106680 h 1781668"/>
              <a:gd name="connsiteX27" fmla="*/ 678180 w 899160"/>
              <a:gd name="connsiteY27" fmla="*/ 137160 h 1781668"/>
              <a:gd name="connsiteX28" fmla="*/ 739140 w 899160"/>
              <a:gd name="connsiteY28" fmla="*/ 190500 h 1781668"/>
              <a:gd name="connsiteX29" fmla="*/ 800100 w 899160"/>
              <a:gd name="connsiteY29" fmla="*/ 259080 h 1781668"/>
              <a:gd name="connsiteX30" fmla="*/ 762000 w 899160"/>
              <a:gd name="connsiteY30" fmla="*/ 342900 h 1781668"/>
              <a:gd name="connsiteX31" fmla="*/ 769620 w 899160"/>
              <a:gd name="connsiteY31" fmla="*/ 381000 h 1781668"/>
              <a:gd name="connsiteX32" fmla="*/ 777240 w 899160"/>
              <a:gd name="connsiteY32" fmla="*/ 403860 h 1781668"/>
              <a:gd name="connsiteX33" fmla="*/ 822960 w 899160"/>
              <a:gd name="connsiteY33" fmla="*/ 419100 h 1781668"/>
              <a:gd name="connsiteX34" fmla="*/ 861060 w 899160"/>
              <a:gd name="connsiteY34" fmla="*/ 464820 h 1781668"/>
              <a:gd name="connsiteX35" fmla="*/ 899160 w 899160"/>
              <a:gd name="connsiteY35" fmla="*/ 510540 h 1781668"/>
              <a:gd name="connsiteX36" fmla="*/ 685800 w 899160"/>
              <a:gd name="connsiteY36" fmla="*/ 1569720 h 1781668"/>
              <a:gd name="connsiteX37" fmla="*/ 632460 w 899160"/>
              <a:gd name="connsiteY37" fmla="*/ 1729740 h 1781668"/>
              <a:gd name="connsiteX38" fmla="*/ 342900 w 899160"/>
              <a:gd name="connsiteY38" fmla="*/ 1752600 h 1781668"/>
              <a:gd name="connsiteX39" fmla="*/ 198120 w 899160"/>
              <a:gd name="connsiteY39" fmla="*/ 1348740 h 1781668"/>
              <a:gd name="connsiteX40" fmla="*/ 190500 w 899160"/>
              <a:gd name="connsiteY40" fmla="*/ 1325880 h 1781668"/>
              <a:gd name="connsiteX41" fmla="*/ 182880 w 899160"/>
              <a:gd name="connsiteY41" fmla="*/ 1181100 h 1781668"/>
              <a:gd name="connsiteX42" fmla="*/ 175260 w 899160"/>
              <a:gd name="connsiteY42" fmla="*/ 1143000 h 1781668"/>
              <a:gd name="connsiteX43" fmla="*/ 190500 w 899160"/>
              <a:gd name="connsiteY43" fmla="*/ 1043940 h 1781668"/>
              <a:gd name="connsiteX44" fmla="*/ 182880 w 899160"/>
              <a:gd name="connsiteY44" fmla="*/ 929640 h 1781668"/>
              <a:gd name="connsiteX45" fmla="*/ 160020 w 899160"/>
              <a:gd name="connsiteY45" fmla="*/ 914400 h 1781668"/>
              <a:gd name="connsiteX46" fmla="*/ 121920 w 899160"/>
              <a:gd name="connsiteY46" fmla="*/ 906780 h 1781668"/>
              <a:gd name="connsiteX47" fmla="*/ 53340 w 899160"/>
              <a:gd name="connsiteY47" fmla="*/ 876300 h 1781668"/>
              <a:gd name="connsiteX48" fmla="*/ 60960 w 899160"/>
              <a:gd name="connsiteY48" fmla="*/ 784860 h 1781668"/>
              <a:gd name="connsiteX49" fmla="*/ 76200 w 899160"/>
              <a:gd name="connsiteY49" fmla="*/ 731520 h 1781668"/>
              <a:gd name="connsiteX50" fmla="*/ 53340 w 899160"/>
              <a:gd name="connsiteY50" fmla="*/ 662940 h 1781668"/>
              <a:gd name="connsiteX51" fmla="*/ 45720 w 899160"/>
              <a:gd name="connsiteY51" fmla="*/ 640080 h 1781668"/>
              <a:gd name="connsiteX52" fmla="*/ 22860 w 899160"/>
              <a:gd name="connsiteY52" fmla="*/ 640080 h 1781668"/>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90500 w 899160"/>
              <a:gd name="connsiteY39" fmla="*/ 1325880 h 1845685"/>
              <a:gd name="connsiteX40" fmla="*/ 182880 w 899160"/>
              <a:gd name="connsiteY40" fmla="*/ 1181100 h 1845685"/>
              <a:gd name="connsiteX41" fmla="*/ 175260 w 899160"/>
              <a:gd name="connsiteY41" fmla="*/ 1143000 h 1845685"/>
              <a:gd name="connsiteX42" fmla="*/ 190500 w 899160"/>
              <a:gd name="connsiteY42" fmla="*/ 1043940 h 1845685"/>
              <a:gd name="connsiteX43" fmla="*/ 182880 w 899160"/>
              <a:gd name="connsiteY43" fmla="*/ 929640 h 1845685"/>
              <a:gd name="connsiteX44" fmla="*/ 160020 w 899160"/>
              <a:gd name="connsiteY44" fmla="*/ 914400 h 1845685"/>
              <a:gd name="connsiteX45" fmla="*/ 121920 w 899160"/>
              <a:gd name="connsiteY45" fmla="*/ 906780 h 1845685"/>
              <a:gd name="connsiteX46" fmla="*/ 53340 w 899160"/>
              <a:gd name="connsiteY46" fmla="*/ 876300 h 1845685"/>
              <a:gd name="connsiteX47" fmla="*/ 60960 w 899160"/>
              <a:gd name="connsiteY47" fmla="*/ 784860 h 1845685"/>
              <a:gd name="connsiteX48" fmla="*/ 76200 w 899160"/>
              <a:gd name="connsiteY48" fmla="*/ 731520 h 1845685"/>
              <a:gd name="connsiteX49" fmla="*/ 53340 w 899160"/>
              <a:gd name="connsiteY49" fmla="*/ 662940 h 1845685"/>
              <a:gd name="connsiteX50" fmla="*/ 45720 w 899160"/>
              <a:gd name="connsiteY50" fmla="*/ 640080 h 1845685"/>
              <a:gd name="connsiteX51" fmla="*/ 22860 w 899160"/>
              <a:gd name="connsiteY51" fmla="*/ 640080 h 1845685"/>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82880 w 899160"/>
              <a:gd name="connsiteY39" fmla="*/ 1181100 h 1845685"/>
              <a:gd name="connsiteX40" fmla="*/ 175260 w 899160"/>
              <a:gd name="connsiteY40" fmla="*/ 1143000 h 1845685"/>
              <a:gd name="connsiteX41" fmla="*/ 190500 w 899160"/>
              <a:gd name="connsiteY41" fmla="*/ 1043940 h 1845685"/>
              <a:gd name="connsiteX42" fmla="*/ 182880 w 899160"/>
              <a:gd name="connsiteY42" fmla="*/ 929640 h 1845685"/>
              <a:gd name="connsiteX43" fmla="*/ 160020 w 899160"/>
              <a:gd name="connsiteY43" fmla="*/ 914400 h 1845685"/>
              <a:gd name="connsiteX44" fmla="*/ 121920 w 899160"/>
              <a:gd name="connsiteY44" fmla="*/ 906780 h 1845685"/>
              <a:gd name="connsiteX45" fmla="*/ 53340 w 899160"/>
              <a:gd name="connsiteY45" fmla="*/ 876300 h 1845685"/>
              <a:gd name="connsiteX46" fmla="*/ 60960 w 899160"/>
              <a:gd name="connsiteY46" fmla="*/ 784860 h 1845685"/>
              <a:gd name="connsiteX47" fmla="*/ 76200 w 899160"/>
              <a:gd name="connsiteY47" fmla="*/ 731520 h 1845685"/>
              <a:gd name="connsiteX48" fmla="*/ 53340 w 899160"/>
              <a:gd name="connsiteY48" fmla="*/ 662940 h 1845685"/>
              <a:gd name="connsiteX49" fmla="*/ 45720 w 899160"/>
              <a:gd name="connsiteY49" fmla="*/ 640080 h 1845685"/>
              <a:gd name="connsiteX50" fmla="*/ 22860 w 899160"/>
              <a:gd name="connsiteY50" fmla="*/ 640080 h 1845685"/>
              <a:gd name="connsiteX0" fmla="*/ 2286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49" fmla="*/ 22860 w 899160"/>
              <a:gd name="connsiteY49" fmla="*/ 640080 h 1854565"/>
              <a:gd name="connsiteX0" fmla="*/ 4572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0" fmla="*/ 53340 w 899160"/>
              <a:gd name="connsiteY0" fmla="*/ 66294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0" fmla="*/ 76200 w 899160"/>
              <a:gd name="connsiteY0" fmla="*/ 73152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0" fmla="*/ 76200 w 899160"/>
              <a:gd name="connsiteY0" fmla="*/ 73152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45" fmla="*/ 76200 w 899160"/>
              <a:gd name="connsiteY45" fmla="*/ 731520 h 1854565"/>
              <a:gd name="connsiteX0" fmla="*/ 60960 w 899160"/>
              <a:gd name="connsiteY0" fmla="*/ 78486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0" fmla="*/ 53340 w 899160"/>
              <a:gd name="connsiteY0" fmla="*/ 87630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78377 w 902277"/>
              <a:gd name="connsiteY38" fmla="*/ 1143000 h 1854565"/>
              <a:gd name="connsiteX39" fmla="*/ 193617 w 902277"/>
              <a:gd name="connsiteY39" fmla="*/ 1043940 h 1854565"/>
              <a:gd name="connsiteX40" fmla="*/ 185997 w 902277"/>
              <a:gd name="connsiteY40" fmla="*/ 929640 h 1854565"/>
              <a:gd name="connsiteX41" fmla="*/ 163137 w 902277"/>
              <a:gd name="connsiteY41" fmla="*/ 914400 h 1854565"/>
              <a:gd name="connsiteX42" fmla="*/ 125037 w 902277"/>
              <a:gd name="connsiteY42" fmla="*/ 90678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93617 w 902277"/>
              <a:gd name="connsiteY38" fmla="*/ 1043940 h 1854565"/>
              <a:gd name="connsiteX39" fmla="*/ 185997 w 902277"/>
              <a:gd name="connsiteY39" fmla="*/ 929640 h 1854565"/>
              <a:gd name="connsiteX40" fmla="*/ 163137 w 902277"/>
              <a:gd name="connsiteY40" fmla="*/ 914400 h 1854565"/>
              <a:gd name="connsiteX41" fmla="*/ 125037 w 902277"/>
              <a:gd name="connsiteY41" fmla="*/ 906780 h 1854565"/>
              <a:gd name="connsiteX0" fmla="*/ 125037 w 902277"/>
              <a:gd name="connsiteY0" fmla="*/ 906780 h 1862294"/>
              <a:gd name="connsiteX1" fmla="*/ 10737 w 902277"/>
              <a:gd name="connsiteY1" fmla="*/ 510540 h 1862294"/>
              <a:gd name="connsiteX2" fmla="*/ 3117 w 902277"/>
              <a:gd name="connsiteY2" fmla="*/ 487680 h 1862294"/>
              <a:gd name="connsiteX3" fmla="*/ 25977 w 902277"/>
              <a:gd name="connsiteY3" fmla="*/ 373380 h 1862294"/>
              <a:gd name="connsiteX4" fmla="*/ 41217 w 902277"/>
              <a:gd name="connsiteY4" fmla="*/ 350520 h 1862294"/>
              <a:gd name="connsiteX5" fmla="*/ 64077 w 902277"/>
              <a:gd name="connsiteY5" fmla="*/ 335280 h 1862294"/>
              <a:gd name="connsiteX6" fmla="*/ 117417 w 902277"/>
              <a:gd name="connsiteY6" fmla="*/ 274320 h 1862294"/>
              <a:gd name="connsiteX7" fmla="*/ 132657 w 902277"/>
              <a:gd name="connsiteY7" fmla="*/ 251460 h 1862294"/>
              <a:gd name="connsiteX8" fmla="*/ 178377 w 902277"/>
              <a:gd name="connsiteY8" fmla="*/ 220980 h 1862294"/>
              <a:gd name="connsiteX9" fmla="*/ 193617 w 902277"/>
              <a:gd name="connsiteY9" fmla="*/ 198120 h 1862294"/>
              <a:gd name="connsiteX10" fmla="*/ 239337 w 902277"/>
              <a:gd name="connsiteY10" fmla="*/ 160020 h 1862294"/>
              <a:gd name="connsiteX11" fmla="*/ 254577 w 902277"/>
              <a:gd name="connsiteY11" fmla="*/ 137160 h 1862294"/>
              <a:gd name="connsiteX12" fmla="*/ 285057 w 902277"/>
              <a:gd name="connsiteY12" fmla="*/ 114300 h 1862294"/>
              <a:gd name="connsiteX13" fmla="*/ 307917 w 902277"/>
              <a:gd name="connsiteY13" fmla="*/ 91440 h 1862294"/>
              <a:gd name="connsiteX14" fmla="*/ 353637 w 902277"/>
              <a:gd name="connsiteY14" fmla="*/ 68580 h 1862294"/>
              <a:gd name="connsiteX15" fmla="*/ 368877 w 902277"/>
              <a:gd name="connsiteY15" fmla="*/ 45720 h 1862294"/>
              <a:gd name="connsiteX16" fmla="*/ 414597 w 902277"/>
              <a:gd name="connsiteY16" fmla="*/ 30480 h 1862294"/>
              <a:gd name="connsiteX17" fmla="*/ 437457 w 902277"/>
              <a:gd name="connsiteY17" fmla="*/ 15240 h 1862294"/>
              <a:gd name="connsiteX18" fmla="*/ 467937 w 902277"/>
              <a:gd name="connsiteY18" fmla="*/ 7620 h 1862294"/>
              <a:gd name="connsiteX19" fmla="*/ 490797 w 902277"/>
              <a:gd name="connsiteY19" fmla="*/ 0 h 1862294"/>
              <a:gd name="connsiteX20" fmla="*/ 551757 w 902277"/>
              <a:gd name="connsiteY20" fmla="*/ 22860 h 1862294"/>
              <a:gd name="connsiteX21" fmla="*/ 566997 w 902277"/>
              <a:gd name="connsiteY21" fmla="*/ 45720 h 1862294"/>
              <a:gd name="connsiteX22" fmla="*/ 589857 w 902277"/>
              <a:gd name="connsiteY22" fmla="*/ 53340 h 1862294"/>
              <a:gd name="connsiteX23" fmla="*/ 612717 w 902277"/>
              <a:gd name="connsiteY23" fmla="*/ 68580 h 1862294"/>
              <a:gd name="connsiteX24" fmla="*/ 627957 w 902277"/>
              <a:gd name="connsiteY24" fmla="*/ 91440 h 1862294"/>
              <a:gd name="connsiteX25" fmla="*/ 650817 w 902277"/>
              <a:gd name="connsiteY25" fmla="*/ 106680 h 1862294"/>
              <a:gd name="connsiteX26" fmla="*/ 681297 w 902277"/>
              <a:gd name="connsiteY26" fmla="*/ 137160 h 1862294"/>
              <a:gd name="connsiteX27" fmla="*/ 742257 w 902277"/>
              <a:gd name="connsiteY27" fmla="*/ 190500 h 1862294"/>
              <a:gd name="connsiteX28" fmla="*/ 803217 w 902277"/>
              <a:gd name="connsiteY28" fmla="*/ 259080 h 1862294"/>
              <a:gd name="connsiteX29" fmla="*/ 765117 w 902277"/>
              <a:gd name="connsiteY29" fmla="*/ 342900 h 1862294"/>
              <a:gd name="connsiteX30" fmla="*/ 772737 w 902277"/>
              <a:gd name="connsiteY30" fmla="*/ 381000 h 1862294"/>
              <a:gd name="connsiteX31" fmla="*/ 780357 w 902277"/>
              <a:gd name="connsiteY31" fmla="*/ 403860 h 1862294"/>
              <a:gd name="connsiteX32" fmla="*/ 826077 w 902277"/>
              <a:gd name="connsiteY32" fmla="*/ 419100 h 1862294"/>
              <a:gd name="connsiteX33" fmla="*/ 864177 w 902277"/>
              <a:gd name="connsiteY33" fmla="*/ 464820 h 1862294"/>
              <a:gd name="connsiteX34" fmla="*/ 902277 w 902277"/>
              <a:gd name="connsiteY34" fmla="*/ 510540 h 1862294"/>
              <a:gd name="connsiteX35" fmla="*/ 635577 w 902277"/>
              <a:gd name="connsiteY35" fmla="*/ 1729740 h 1862294"/>
              <a:gd name="connsiteX36" fmla="*/ 346017 w 902277"/>
              <a:gd name="connsiteY36" fmla="*/ 1752600 h 1862294"/>
              <a:gd name="connsiteX37" fmla="*/ 193617 w 902277"/>
              <a:gd name="connsiteY37" fmla="*/ 1043940 h 1862294"/>
              <a:gd name="connsiteX38" fmla="*/ 185997 w 902277"/>
              <a:gd name="connsiteY38" fmla="*/ 929640 h 1862294"/>
              <a:gd name="connsiteX39" fmla="*/ 163137 w 902277"/>
              <a:gd name="connsiteY39" fmla="*/ 914400 h 1862294"/>
              <a:gd name="connsiteX40" fmla="*/ 125037 w 902277"/>
              <a:gd name="connsiteY40" fmla="*/ 906780 h 1862294"/>
              <a:gd name="connsiteX0" fmla="*/ 125037 w 902277"/>
              <a:gd name="connsiteY0" fmla="*/ 906780 h 1869018"/>
              <a:gd name="connsiteX1" fmla="*/ 10737 w 902277"/>
              <a:gd name="connsiteY1" fmla="*/ 510540 h 1869018"/>
              <a:gd name="connsiteX2" fmla="*/ 3117 w 902277"/>
              <a:gd name="connsiteY2" fmla="*/ 487680 h 1869018"/>
              <a:gd name="connsiteX3" fmla="*/ 25977 w 902277"/>
              <a:gd name="connsiteY3" fmla="*/ 373380 h 1869018"/>
              <a:gd name="connsiteX4" fmla="*/ 41217 w 902277"/>
              <a:gd name="connsiteY4" fmla="*/ 350520 h 1869018"/>
              <a:gd name="connsiteX5" fmla="*/ 64077 w 902277"/>
              <a:gd name="connsiteY5" fmla="*/ 335280 h 1869018"/>
              <a:gd name="connsiteX6" fmla="*/ 117417 w 902277"/>
              <a:gd name="connsiteY6" fmla="*/ 274320 h 1869018"/>
              <a:gd name="connsiteX7" fmla="*/ 132657 w 902277"/>
              <a:gd name="connsiteY7" fmla="*/ 251460 h 1869018"/>
              <a:gd name="connsiteX8" fmla="*/ 178377 w 902277"/>
              <a:gd name="connsiteY8" fmla="*/ 220980 h 1869018"/>
              <a:gd name="connsiteX9" fmla="*/ 193617 w 902277"/>
              <a:gd name="connsiteY9" fmla="*/ 198120 h 1869018"/>
              <a:gd name="connsiteX10" fmla="*/ 239337 w 902277"/>
              <a:gd name="connsiteY10" fmla="*/ 160020 h 1869018"/>
              <a:gd name="connsiteX11" fmla="*/ 254577 w 902277"/>
              <a:gd name="connsiteY11" fmla="*/ 137160 h 1869018"/>
              <a:gd name="connsiteX12" fmla="*/ 285057 w 902277"/>
              <a:gd name="connsiteY12" fmla="*/ 114300 h 1869018"/>
              <a:gd name="connsiteX13" fmla="*/ 307917 w 902277"/>
              <a:gd name="connsiteY13" fmla="*/ 91440 h 1869018"/>
              <a:gd name="connsiteX14" fmla="*/ 353637 w 902277"/>
              <a:gd name="connsiteY14" fmla="*/ 68580 h 1869018"/>
              <a:gd name="connsiteX15" fmla="*/ 368877 w 902277"/>
              <a:gd name="connsiteY15" fmla="*/ 45720 h 1869018"/>
              <a:gd name="connsiteX16" fmla="*/ 414597 w 902277"/>
              <a:gd name="connsiteY16" fmla="*/ 30480 h 1869018"/>
              <a:gd name="connsiteX17" fmla="*/ 437457 w 902277"/>
              <a:gd name="connsiteY17" fmla="*/ 15240 h 1869018"/>
              <a:gd name="connsiteX18" fmla="*/ 467937 w 902277"/>
              <a:gd name="connsiteY18" fmla="*/ 7620 h 1869018"/>
              <a:gd name="connsiteX19" fmla="*/ 490797 w 902277"/>
              <a:gd name="connsiteY19" fmla="*/ 0 h 1869018"/>
              <a:gd name="connsiteX20" fmla="*/ 551757 w 902277"/>
              <a:gd name="connsiteY20" fmla="*/ 22860 h 1869018"/>
              <a:gd name="connsiteX21" fmla="*/ 566997 w 902277"/>
              <a:gd name="connsiteY21" fmla="*/ 45720 h 1869018"/>
              <a:gd name="connsiteX22" fmla="*/ 589857 w 902277"/>
              <a:gd name="connsiteY22" fmla="*/ 53340 h 1869018"/>
              <a:gd name="connsiteX23" fmla="*/ 612717 w 902277"/>
              <a:gd name="connsiteY23" fmla="*/ 68580 h 1869018"/>
              <a:gd name="connsiteX24" fmla="*/ 627957 w 902277"/>
              <a:gd name="connsiteY24" fmla="*/ 91440 h 1869018"/>
              <a:gd name="connsiteX25" fmla="*/ 650817 w 902277"/>
              <a:gd name="connsiteY25" fmla="*/ 106680 h 1869018"/>
              <a:gd name="connsiteX26" fmla="*/ 681297 w 902277"/>
              <a:gd name="connsiteY26" fmla="*/ 137160 h 1869018"/>
              <a:gd name="connsiteX27" fmla="*/ 742257 w 902277"/>
              <a:gd name="connsiteY27" fmla="*/ 190500 h 1869018"/>
              <a:gd name="connsiteX28" fmla="*/ 803217 w 902277"/>
              <a:gd name="connsiteY28" fmla="*/ 259080 h 1869018"/>
              <a:gd name="connsiteX29" fmla="*/ 765117 w 902277"/>
              <a:gd name="connsiteY29" fmla="*/ 342900 h 1869018"/>
              <a:gd name="connsiteX30" fmla="*/ 772737 w 902277"/>
              <a:gd name="connsiteY30" fmla="*/ 381000 h 1869018"/>
              <a:gd name="connsiteX31" fmla="*/ 780357 w 902277"/>
              <a:gd name="connsiteY31" fmla="*/ 403860 h 1869018"/>
              <a:gd name="connsiteX32" fmla="*/ 826077 w 902277"/>
              <a:gd name="connsiteY32" fmla="*/ 419100 h 1869018"/>
              <a:gd name="connsiteX33" fmla="*/ 864177 w 902277"/>
              <a:gd name="connsiteY33" fmla="*/ 464820 h 1869018"/>
              <a:gd name="connsiteX34" fmla="*/ 902277 w 902277"/>
              <a:gd name="connsiteY34" fmla="*/ 510540 h 1869018"/>
              <a:gd name="connsiteX35" fmla="*/ 635577 w 902277"/>
              <a:gd name="connsiteY35" fmla="*/ 1729740 h 1869018"/>
              <a:gd name="connsiteX36" fmla="*/ 346017 w 902277"/>
              <a:gd name="connsiteY36" fmla="*/ 1752600 h 1869018"/>
              <a:gd name="connsiteX37" fmla="*/ 185997 w 902277"/>
              <a:gd name="connsiteY37" fmla="*/ 929640 h 1869018"/>
              <a:gd name="connsiteX38" fmla="*/ 163137 w 902277"/>
              <a:gd name="connsiteY38" fmla="*/ 914400 h 1869018"/>
              <a:gd name="connsiteX39" fmla="*/ 125037 w 902277"/>
              <a:gd name="connsiteY39" fmla="*/ 906780 h 1869018"/>
              <a:gd name="connsiteX0" fmla="*/ 165877 w 905017"/>
              <a:gd name="connsiteY0" fmla="*/ 914400 h 1869018"/>
              <a:gd name="connsiteX1" fmla="*/ 13477 w 905017"/>
              <a:gd name="connsiteY1" fmla="*/ 510540 h 1869018"/>
              <a:gd name="connsiteX2" fmla="*/ 5857 w 905017"/>
              <a:gd name="connsiteY2" fmla="*/ 487680 h 1869018"/>
              <a:gd name="connsiteX3" fmla="*/ 28717 w 905017"/>
              <a:gd name="connsiteY3" fmla="*/ 373380 h 1869018"/>
              <a:gd name="connsiteX4" fmla="*/ 43957 w 905017"/>
              <a:gd name="connsiteY4" fmla="*/ 350520 h 1869018"/>
              <a:gd name="connsiteX5" fmla="*/ 66817 w 905017"/>
              <a:gd name="connsiteY5" fmla="*/ 335280 h 1869018"/>
              <a:gd name="connsiteX6" fmla="*/ 120157 w 905017"/>
              <a:gd name="connsiteY6" fmla="*/ 274320 h 1869018"/>
              <a:gd name="connsiteX7" fmla="*/ 135397 w 905017"/>
              <a:gd name="connsiteY7" fmla="*/ 251460 h 1869018"/>
              <a:gd name="connsiteX8" fmla="*/ 181117 w 905017"/>
              <a:gd name="connsiteY8" fmla="*/ 220980 h 1869018"/>
              <a:gd name="connsiteX9" fmla="*/ 196357 w 905017"/>
              <a:gd name="connsiteY9" fmla="*/ 198120 h 1869018"/>
              <a:gd name="connsiteX10" fmla="*/ 242077 w 905017"/>
              <a:gd name="connsiteY10" fmla="*/ 160020 h 1869018"/>
              <a:gd name="connsiteX11" fmla="*/ 257317 w 905017"/>
              <a:gd name="connsiteY11" fmla="*/ 137160 h 1869018"/>
              <a:gd name="connsiteX12" fmla="*/ 287797 w 905017"/>
              <a:gd name="connsiteY12" fmla="*/ 114300 h 1869018"/>
              <a:gd name="connsiteX13" fmla="*/ 310657 w 905017"/>
              <a:gd name="connsiteY13" fmla="*/ 91440 h 1869018"/>
              <a:gd name="connsiteX14" fmla="*/ 356377 w 905017"/>
              <a:gd name="connsiteY14" fmla="*/ 68580 h 1869018"/>
              <a:gd name="connsiteX15" fmla="*/ 371617 w 905017"/>
              <a:gd name="connsiteY15" fmla="*/ 45720 h 1869018"/>
              <a:gd name="connsiteX16" fmla="*/ 417337 w 905017"/>
              <a:gd name="connsiteY16" fmla="*/ 30480 h 1869018"/>
              <a:gd name="connsiteX17" fmla="*/ 440197 w 905017"/>
              <a:gd name="connsiteY17" fmla="*/ 15240 h 1869018"/>
              <a:gd name="connsiteX18" fmla="*/ 470677 w 905017"/>
              <a:gd name="connsiteY18" fmla="*/ 7620 h 1869018"/>
              <a:gd name="connsiteX19" fmla="*/ 493537 w 905017"/>
              <a:gd name="connsiteY19" fmla="*/ 0 h 1869018"/>
              <a:gd name="connsiteX20" fmla="*/ 554497 w 905017"/>
              <a:gd name="connsiteY20" fmla="*/ 22860 h 1869018"/>
              <a:gd name="connsiteX21" fmla="*/ 569737 w 905017"/>
              <a:gd name="connsiteY21" fmla="*/ 45720 h 1869018"/>
              <a:gd name="connsiteX22" fmla="*/ 592597 w 905017"/>
              <a:gd name="connsiteY22" fmla="*/ 53340 h 1869018"/>
              <a:gd name="connsiteX23" fmla="*/ 615457 w 905017"/>
              <a:gd name="connsiteY23" fmla="*/ 68580 h 1869018"/>
              <a:gd name="connsiteX24" fmla="*/ 630697 w 905017"/>
              <a:gd name="connsiteY24" fmla="*/ 91440 h 1869018"/>
              <a:gd name="connsiteX25" fmla="*/ 653557 w 905017"/>
              <a:gd name="connsiteY25" fmla="*/ 106680 h 1869018"/>
              <a:gd name="connsiteX26" fmla="*/ 684037 w 905017"/>
              <a:gd name="connsiteY26" fmla="*/ 137160 h 1869018"/>
              <a:gd name="connsiteX27" fmla="*/ 744997 w 905017"/>
              <a:gd name="connsiteY27" fmla="*/ 190500 h 1869018"/>
              <a:gd name="connsiteX28" fmla="*/ 805957 w 905017"/>
              <a:gd name="connsiteY28" fmla="*/ 259080 h 1869018"/>
              <a:gd name="connsiteX29" fmla="*/ 767857 w 905017"/>
              <a:gd name="connsiteY29" fmla="*/ 342900 h 1869018"/>
              <a:gd name="connsiteX30" fmla="*/ 775477 w 905017"/>
              <a:gd name="connsiteY30" fmla="*/ 381000 h 1869018"/>
              <a:gd name="connsiteX31" fmla="*/ 783097 w 905017"/>
              <a:gd name="connsiteY31" fmla="*/ 403860 h 1869018"/>
              <a:gd name="connsiteX32" fmla="*/ 828817 w 905017"/>
              <a:gd name="connsiteY32" fmla="*/ 419100 h 1869018"/>
              <a:gd name="connsiteX33" fmla="*/ 866917 w 905017"/>
              <a:gd name="connsiteY33" fmla="*/ 464820 h 1869018"/>
              <a:gd name="connsiteX34" fmla="*/ 905017 w 905017"/>
              <a:gd name="connsiteY34" fmla="*/ 510540 h 1869018"/>
              <a:gd name="connsiteX35" fmla="*/ 638317 w 905017"/>
              <a:gd name="connsiteY35" fmla="*/ 1729740 h 1869018"/>
              <a:gd name="connsiteX36" fmla="*/ 348757 w 905017"/>
              <a:gd name="connsiteY36" fmla="*/ 1752600 h 1869018"/>
              <a:gd name="connsiteX37" fmla="*/ 188737 w 905017"/>
              <a:gd name="connsiteY37" fmla="*/ 929640 h 1869018"/>
              <a:gd name="connsiteX38" fmla="*/ 165877 w 905017"/>
              <a:gd name="connsiteY38" fmla="*/ 914400 h 1869018"/>
              <a:gd name="connsiteX0" fmla="*/ 190399 w 906679"/>
              <a:gd name="connsiteY0" fmla="*/ 929640 h 1869018"/>
              <a:gd name="connsiteX1" fmla="*/ 15139 w 906679"/>
              <a:gd name="connsiteY1" fmla="*/ 510540 h 1869018"/>
              <a:gd name="connsiteX2" fmla="*/ 7519 w 906679"/>
              <a:gd name="connsiteY2" fmla="*/ 487680 h 1869018"/>
              <a:gd name="connsiteX3" fmla="*/ 30379 w 906679"/>
              <a:gd name="connsiteY3" fmla="*/ 373380 h 1869018"/>
              <a:gd name="connsiteX4" fmla="*/ 45619 w 906679"/>
              <a:gd name="connsiteY4" fmla="*/ 350520 h 1869018"/>
              <a:gd name="connsiteX5" fmla="*/ 68479 w 906679"/>
              <a:gd name="connsiteY5" fmla="*/ 335280 h 1869018"/>
              <a:gd name="connsiteX6" fmla="*/ 121819 w 906679"/>
              <a:gd name="connsiteY6" fmla="*/ 274320 h 1869018"/>
              <a:gd name="connsiteX7" fmla="*/ 137059 w 906679"/>
              <a:gd name="connsiteY7" fmla="*/ 251460 h 1869018"/>
              <a:gd name="connsiteX8" fmla="*/ 182779 w 906679"/>
              <a:gd name="connsiteY8" fmla="*/ 220980 h 1869018"/>
              <a:gd name="connsiteX9" fmla="*/ 198019 w 906679"/>
              <a:gd name="connsiteY9" fmla="*/ 198120 h 1869018"/>
              <a:gd name="connsiteX10" fmla="*/ 243739 w 906679"/>
              <a:gd name="connsiteY10" fmla="*/ 160020 h 1869018"/>
              <a:gd name="connsiteX11" fmla="*/ 258979 w 906679"/>
              <a:gd name="connsiteY11" fmla="*/ 137160 h 1869018"/>
              <a:gd name="connsiteX12" fmla="*/ 289459 w 906679"/>
              <a:gd name="connsiteY12" fmla="*/ 114300 h 1869018"/>
              <a:gd name="connsiteX13" fmla="*/ 312319 w 906679"/>
              <a:gd name="connsiteY13" fmla="*/ 91440 h 1869018"/>
              <a:gd name="connsiteX14" fmla="*/ 358039 w 906679"/>
              <a:gd name="connsiteY14" fmla="*/ 68580 h 1869018"/>
              <a:gd name="connsiteX15" fmla="*/ 373279 w 906679"/>
              <a:gd name="connsiteY15" fmla="*/ 45720 h 1869018"/>
              <a:gd name="connsiteX16" fmla="*/ 418999 w 906679"/>
              <a:gd name="connsiteY16" fmla="*/ 30480 h 1869018"/>
              <a:gd name="connsiteX17" fmla="*/ 441859 w 906679"/>
              <a:gd name="connsiteY17" fmla="*/ 15240 h 1869018"/>
              <a:gd name="connsiteX18" fmla="*/ 472339 w 906679"/>
              <a:gd name="connsiteY18" fmla="*/ 7620 h 1869018"/>
              <a:gd name="connsiteX19" fmla="*/ 495199 w 906679"/>
              <a:gd name="connsiteY19" fmla="*/ 0 h 1869018"/>
              <a:gd name="connsiteX20" fmla="*/ 556159 w 906679"/>
              <a:gd name="connsiteY20" fmla="*/ 22860 h 1869018"/>
              <a:gd name="connsiteX21" fmla="*/ 571399 w 906679"/>
              <a:gd name="connsiteY21" fmla="*/ 45720 h 1869018"/>
              <a:gd name="connsiteX22" fmla="*/ 594259 w 906679"/>
              <a:gd name="connsiteY22" fmla="*/ 53340 h 1869018"/>
              <a:gd name="connsiteX23" fmla="*/ 617119 w 906679"/>
              <a:gd name="connsiteY23" fmla="*/ 68580 h 1869018"/>
              <a:gd name="connsiteX24" fmla="*/ 632359 w 906679"/>
              <a:gd name="connsiteY24" fmla="*/ 91440 h 1869018"/>
              <a:gd name="connsiteX25" fmla="*/ 655219 w 906679"/>
              <a:gd name="connsiteY25" fmla="*/ 106680 h 1869018"/>
              <a:gd name="connsiteX26" fmla="*/ 685699 w 906679"/>
              <a:gd name="connsiteY26" fmla="*/ 137160 h 1869018"/>
              <a:gd name="connsiteX27" fmla="*/ 746659 w 906679"/>
              <a:gd name="connsiteY27" fmla="*/ 190500 h 1869018"/>
              <a:gd name="connsiteX28" fmla="*/ 807619 w 906679"/>
              <a:gd name="connsiteY28" fmla="*/ 259080 h 1869018"/>
              <a:gd name="connsiteX29" fmla="*/ 769519 w 906679"/>
              <a:gd name="connsiteY29" fmla="*/ 342900 h 1869018"/>
              <a:gd name="connsiteX30" fmla="*/ 777139 w 906679"/>
              <a:gd name="connsiteY30" fmla="*/ 381000 h 1869018"/>
              <a:gd name="connsiteX31" fmla="*/ 784759 w 906679"/>
              <a:gd name="connsiteY31" fmla="*/ 403860 h 1869018"/>
              <a:gd name="connsiteX32" fmla="*/ 830479 w 906679"/>
              <a:gd name="connsiteY32" fmla="*/ 419100 h 1869018"/>
              <a:gd name="connsiteX33" fmla="*/ 868579 w 906679"/>
              <a:gd name="connsiteY33" fmla="*/ 464820 h 1869018"/>
              <a:gd name="connsiteX34" fmla="*/ 906679 w 906679"/>
              <a:gd name="connsiteY34" fmla="*/ 510540 h 1869018"/>
              <a:gd name="connsiteX35" fmla="*/ 639979 w 906679"/>
              <a:gd name="connsiteY35" fmla="*/ 1729740 h 1869018"/>
              <a:gd name="connsiteX36" fmla="*/ 350419 w 906679"/>
              <a:gd name="connsiteY36" fmla="*/ 1752600 h 1869018"/>
              <a:gd name="connsiteX37" fmla="*/ 190399 w 906679"/>
              <a:gd name="connsiteY37" fmla="*/ 929640 h 1869018"/>
              <a:gd name="connsiteX0" fmla="*/ 362181 w 918441"/>
              <a:gd name="connsiteY0" fmla="*/ 1752600 h 1895399"/>
              <a:gd name="connsiteX1" fmla="*/ 26901 w 918441"/>
              <a:gd name="connsiteY1" fmla="*/ 510540 h 1895399"/>
              <a:gd name="connsiteX2" fmla="*/ 19281 w 918441"/>
              <a:gd name="connsiteY2" fmla="*/ 487680 h 1895399"/>
              <a:gd name="connsiteX3" fmla="*/ 42141 w 918441"/>
              <a:gd name="connsiteY3" fmla="*/ 373380 h 1895399"/>
              <a:gd name="connsiteX4" fmla="*/ 57381 w 918441"/>
              <a:gd name="connsiteY4" fmla="*/ 350520 h 1895399"/>
              <a:gd name="connsiteX5" fmla="*/ 80241 w 918441"/>
              <a:gd name="connsiteY5" fmla="*/ 335280 h 1895399"/>
              <a:gd name="connsiteX6" fmla="*/ 133581 w 918441"/>
              <a:gd name="connsiteY6" fmla="*/ 274320 h 1895399"/>
              <a:gd name="connsiteX7" fmla="*/ 148821 w 918441"/>
              <a:gd name="connsiteY7" fmla="*/ 251460 h 1895399"/>
              <a:gd name="connsiteX8" fmla="*/ 194541 w 918441"/>
              <a:gd name="connsiteY8" fmla="*/ 220980 h 1895399"/>
              <a:gd name="connsiteX9" fmla="*/ 209781 w 918441"/>
              <a:gd name="connsiteY9" fmla="*/ 198120 h 1895399"/>
              <a:gd name="connsiteX10" fmla="*/ 255501 w 918441"/>
              <a:gd name="connsiteY10" fmla="*/ 160020 h 1895399"/>
              <a:gd name="connsiteX11" fmla="*/ 270741 w 918441"/>
              <a:gd name="connsiteY11" fmla="*/ 137160 h 1895399"/>
              <a:gd name="connsiteX12" fmla="*/ 301221 w 918441"/>
              <a:gd name="connsiteY12" fmla="*/ 114300 h 1895399"/>
              <a:gd name="connsiteX13" fmla="*/ 324081 w 918441"/>
              <a:gd name="connsiteY13" fmla="*/ 91440 h 1895399"/>
              <a:gd name="connsiteX14" fmla="*/ 369801 w 918441"/>
              <a:gd name="connsiteY14" fmla="*/ 68580 h 1895399"/>
              <a:gd name="connsiteX15" fmla="*/ 385041 w 918441"/>
              <a:gd name="connsiteY15" fmla="*/ 45720 h 1895399"/>
              <a:gd name="connsiteX16" fmla="*/ 430761 w 918441"/>
              <a:gd name="connsiteY16" fmla="*/ 30480 h 1895399"/>
              <a:gd name="connsiteX17" fmla="*/ 453621 w 918441"/>
              <a:gd name="connsiteY17" fmla="*/ 15240 h 1895399"/>
              <a:gd name="connsiteX18" fmla="*/ 484101 w 918441"/>
              <a:gd name="connsiteY18" fmla="*/ 7620 h 1895399"/>
              <a:gd name="connsiteX19" fmla="*/ 506961 w 918441"/>
              <a:gd name="connsiteY19" fmla="*/ 0 h 1895399"/>
              <a:gd name="connsiteX20" fmla="*/ 567921 w 918441"/>
              <a:gd name="connsiteY20" fmla="*/ 22860 h 1895399"/>
              <a:gd name="connsiteX21" fmla="*/ 583161 w 918441"/>
              <a:gd name="connsiteY21" fmla="*/ 45720 h 1895399"/>
              <a:gd name="connsiteX22" fmla="*/ 606021 w 918441"/>
              <a:gd name="connsiteY22" fmla="*/ 53340 h 1895399"/>
              <a:gd name="connsiteX23" fmla="*/ 628881 w 918441"/>
              <a:gd name="connsiteY23" fmla="*/ 68580 h 1895399"/>
              <a:gd name="connsiteX24" fmla="*/ 644121 w 918441"/>
              <a:gd name="connsiteY24" fmla="*/ 91440 h 1895399"/>
              <a:gd name="connsiteX25" fmla="*/ 666981 w 918441"/>
              <a:gd name="connsiteY25" fmla="*/ 106680 h 1895399"/>
              <a:gd name="connsiteX26" fmla="*/ 697461 w 918441"/>
              <a:gd name="connsiteY26" fmla="*/ 137160 h 1895399"/>
              <a:gd name="connsiteX27" fmla="*/ 758421 w 918441"/>
              <a:gd name="connsiteY27" fmla="*/ 190500 h 1895399"/>
              <a:gd name="connsiteX28" fmla="*/ 819381 w 918441"/>
              <a:gd name="connsiteY28" fmla="*/ 259080 h 1895399"/>
              <a:gd name="connsiteX29" fmla="*/ 781281 w 918441"/>
              <a:gd name="connsiteY29" fmla="*/ 342900 h 1895399"/>
              <a:gd name="connsiteX30" fmla="*/ 788901 w 918441"/>
              <a:gd name="connsiteY30" fmla="*/ 381000 h 1895399"/>
              <a:gd name="connsiteX31" fmla="*/ 796521 w 918441"/>
              <a:gd name="connsiteY31" fmla="*/ 403860 h 1895399"/>
              <a:gd name="connsiteX32" fmla="*/ 842241 w 918441"/>
              <a:gd name="connsiteY32" fmla="*/ 419100 h 1895399"/>
              <a:gd name="connsiteX33" fmla="*/ 880341 w 918441"/>
              <a:gd name="connsiteY33" fmla="*/ 464820 h 1895399"/>
              <a:gd name="connsiteX34" fmla="*/ 918441 w 918441"/>
              <a:gd name="connsiteY34" fmla="*/ 510540 h 1895399"/>
              <a:gd name="connsiteX35" fmla="*/ 651741 w 918441"/>
              <a:gd name="connsiteY35" fmla="*/ 1729740 h 1895399"/>
              <a:gd name="connsiteX36" fmla="*/ 362181 w 918441"/>
              <a:gd name="connsiteY36" fmla="*/ 1752600 h 1895399"/>
              <a:gd name="connsiteX0" fmla="*/ 673147 w 939847"/>
              <a:gd name="connsiteY0" fmla="*/ 1729740 h 1729740"/>
              <a:gd name="connsiteX1" fmla="*/ 48307 w 939847"/>
              <a:gd name="connsiteY1" fmla="*/ 510540 h 1729740"/>
              <a:gd name="connsiteX2" fmla="*/ 40687 w 939847"/>
              <a:gd name="connsiteY2" fmla="*/ 487680 h 1729740"/>
              <a:gd name="connsiteX3" fmla="*/ 63547 w 939847"/>
              <a:gd name="connsiteY3" fmla="*/ 373380 h 1729740"/>
              <a:gd name="connsiteX4" fmla="*/ 78787 w 939847"/>
              <a:gd name="connsiteY4" fmla="*/ 350520 h 1729740"/>
              <a:gd name="connsiteX5" fmla="*/ 101647 w 939847"/>
              <a:gd name="connsiteY5" fmla="*/ 335280 h 1729740"/>
              <a:gd name="connsiteX6" fmla="*/ 154987 w 939847"/>
              <a:gd name="connsiteY6" fmla="*/ 274320 h 1729740"/>
              <a:gd name="connsiteX7" fmla="*/ 170227 w 939847"/>
              <a:gd name="connsiteY7" fmla="*/ 251460 h 1729740"/>
              <a:gd name="connsiteX8" fmla="*/ 215947 w 939847"/>
              <a:gd name="connsiteY8" fmla="*/ 220980 h 1729740"/>
              <a:gd name="connsiteX9" fmla="*/ 231187 w 939847"/>
              <a:gd name="connsiteY9" fmla="*/ 198120 h 1729740"/>
              <a:gd name="connsiteX10" fmla="*/ 276907 w 939847"/>
              <a:gd name="connsiteY10" fmla="*/ 160020 h 1729740"/>
              <a:gd name="connsiteX11" fmla="*/ 292147 w 939847"/>
              <a:gd name="connsiteY11" fmla="*/ 137160 h 1729740"/>
              <a:gd name="connsiteX12" fmla="*/ 322627 w 939847"/>
              <a:gd name="connsiteY12" fmla="*/ 114300 h 1729740"/>
              <a:gd name="connsiteX13" fmla="*/ 345487 w 939847"/>
              <a:gd name="connsiteY13" fmla="*/ 91440 h 1729740"/>
              <a:gd name="connsiteX14" fmla="*/ 391207 w 939847"/>
              <a:gd name="connsiteY14" fmla="*/ 68580 h 1729740"/>
              <a:gd name="connsiteX15" fmla="*/ 406447 w 939847"/>
              <a:gd name="connsiteY15" fmla="*/ 45720 h 1729740"/>
              <a:gd name="connsiteX16" fmla="*/ 452167 w 939847"/>
              <a:gd name="connsiteY16" fmla="*/ 30480 h 1729740"/>
              <a:gd name="connsiteX17" fmla="*/ 475027 w 939847"/>
              <a:gd name="connsiteY17" fmla="*/ 15240 h 1729740"/>
              <a:gd name="connsiteX18" fmla="*/ 505507 w 939847"/>
              <a:gd name="connsiteY18" fmla="*/ 7620 h 1729740"/>
              <a:gd name="connsiteX19" fmla="*/ 528367 w 939847"/>
              <a:gd name="connsiteY19" fmla="*/ 0 h 1729740"/>
              <a:gd name="connsiteX20" fmla="*/ 589327 w 939847"/>
              <a:gd name="connsiteY20" fmla="*/ 22860 h 1729740"/>
              <a:gd name="connsiteX21" fmla="*/ 604567 w 939847"/>
              <a:gd name="connsiteY21" fmla="*/ 45720 h 1729740"/>
              <a:gd name="connsiteX22" fmla="*/ 627427 w 939847"/>
              <a:gd name="connsiteY22" fmla="*/ 53340 h 1729740"/>
              <a:gd name="connsiteX23" fmla="*/ 650287 w 939847"/>
              <a:gd name="connsiteY23" fmla="*/ 68580 h 1729740"/>
              <a:gd name="connsiteX24" fmla="*/ 665527 w 939847"/>
              <a:gd name="connsiteY24" fmla="*/ 91440 h 1729740"/>
              <a:gd name="connsiteX25" fmla="*/ 688387 w 939847"/>
              <a:gd name="connsiteY25" fmla="*/ 106680 h 1729740"/>
              <a:gd name="connsiteX26" fmla="*/ 718867 w 939847"/>
              <a:gd name="connsiteY26" fmla="*/ 137160 h 1729740"/>
              <a:gd name="connsiteX27" fmla="*/ 779827 w 939847"/>
              <a:gd name="connsiteY27" fmla="*/ 190500 h 1729740"/>
              <a:gd name="connsiteX28" fmla="*/ 840787 w 939847"/>
              <a:gd name="connsiteY28" fmla="*/ 259080 h 1729740"/>
              <a:gd name="connsiteX29" fmla="*/ 802687 w 939847"/>
              <a:gd name="connsiteY29" fmla="*/ 342900 h 1729740"/>
              <a:gd name="connsiteX30" fmla="*/ 810307 w 939847"/>
              <a:gd name="connsiteY30" fmla="*/ 381000 h 1729740"/>
              <a:gd name="connsiteX31" fmla="*/ 817927 w 939847"/>
              <a:gd name="connsiteY31" fmla="*/ 403860 h 1729740"/>
              <a:gd name="connsiteX32" fmla="*/ 863647 w 939847"/>
              <a:gd name="connsiteY32" fmla="*/ 419100 h 1729740"/>
              <a:gd name="connsiteX33" fmla="*/ 901747 w 939847"/>
              <a:gd name="connsiteY33" fmla="*/ 464820 h 1729740"/>
              <a:gd name="connsiteX34" fmla="*/ 939847 w 939847"/>
              <a:gd name="connsiteY34" fmla="*/ 510540 h 1729740"/>
              <a:gd name="connsiteX35" fmla="*/ 673147 w 939847"/>
              <a:gd name="connsiteY35" fmla="*/ 1729740 h 1729740"/>
              <a:gd name="connsiteX0" fmla="*/ 959588 w 959588"/>
              <a:gd name="connsiteY0" fmla="*/ 510540 h 514939"/>
              <a:gd name="connsiteX1" fmla="*/ 68048 w 959588"/>
              <a:gd name="connsiteY1" fmla="*/ 510540 h 514939"/>
              <a:gd name="connsiteX2" fmla="*/ 60428 w 959588"/>
              <a:gd name="connsiteY2" fmla="*/ 487680 h 514939"/>
              <a:gd name="connsiteX3" fmla="*/ 83288 w 959588"/>
              <a:gd name="connsiteY3" fmla="*/ 373380 h 514939"/>
              <a:gd name="connsiteX4" fmla="*/ 98528 w 959588"/>
              <a:gd name="connsiteY4" fmla="*/ 350520 h 514939"/>
              <a:gd name="connsiteX5" fmla="*/ 121388 w 959588"/>
              <a:gd name="connsiteY5" fmla="*/ 335280 h 514939"/>
              <a:gd name="connsiteX6" fmla="*/ 174728 w 959588"/>
              <a:gd name="connsiteY6" fmla="*/ 274320 h 514939"/>
              <a:gd name="connsiteX7" fmla="*/ 189968 w 959588"/>
              <a:gd name="connsiteY7" fmla="*/ 251460 h 514939"/>
              <a:gd name="connsiteX8" fmla="*/ 235688 w 959588"/>
              <a:gd name="connsiteY8" fmla="*/ 220980 h 514939"/>
              <a:gd name="connsiteX9" fmla="*/ 250928 w 959588"/>
              <a:gd name="connsiteY9" fmla="*/ 198120 h 514939"/>
              <a:gd name="connsiteX10" fmla="*/ 296648 w 959588"/>
              <a:gd name="connsiteY10" fmla="*/ 160020 h 514939"/>
              <a:gd name="connsiteX11" fmla="*/ 311888 w 959588"/>
              <a:gd name="connsiteY11" fmla="*/ 137160 h 514939"/>
              <a:gd name="connsiteX12" fmla="*/ 342368 w 959588"/>
              <a:gd name="connsiteY12" fmla="*/ 114300 h 514939"/>
              <a:gd name="connsiteX13" fmla="*/ 365228 w 959588"/>
              <a:gd name="connsiteY13" fmla="*/ 91440 h 514939"/>
              <a:gd name="connsiteX14" fmla="*/ 410948 w 959588"/>
              <a:gd name="connsiteY14" fmla="*/ 68580 h 514939"/>
              <a:gd name="connsiteX15" fmla="*/ 426188 w 959588"/>
              <a:gd name="connsiteY15" fmla="*/ 45720 h 514939"/>
              <a:gd name="connsiteX16" fmla="*/ 471908 w 959588"/>
              <a:gd name="connsiteY16" fmla="*/ 30480 h 514939"/>
              <a:gd name="connsiteX17" fmla="*/ 494768 w 959588"/>
              <a:gd name="connsiteY17" fmla="*/ 15240 h 514939"/>
              <a:gd name="connsiteX18" fmla="*/ 525248 w 959588"/>
              <a:gd name="connsiteY18" fmla="*/ 7620 h 514939"/>
              <a:gd name="connsiteX19" fmla="*/ 548108 w 959588"/>
              <a:gd name="connsiteY19" fmla="*/ 0 h 514939"/>
              <a:gd name="connsiteX20" fmla="*/ 609068 w 959588"/>
              <a:gd name="connsiteY20" fmla="*/ 22860 h 514939"/>
              <a:gd name="connsiteX21" fmla="*/ 624308 w 959588"/>
              <a:gd name="connsiteY21" fmla="*/ 45720 h 514939"/>
              <a:gd name="connsiteX22" fmla="*/ 647168 w 959588"/>
              <a:gd name="connsiteY22" fmla="*/ 53340 h 514939"/>
              <a:gd name="connsiteX23" fmla="*/ 670028 w 959588"/>
              <a:gd name="connsiteY23" fmla="*/ 68580 h 514939"/>
              <a:gd name="connsiteX24" fmla="*/ 685268 w 959588"/>
              <a:gd name="connsiteY24" fmla="*/ 91440 h 514939"/>
              <a:gd name="connsiteX25" fmla="*/ 708128 w 959588"/>
              <a:gd name="connsiteY25" fmla="*/ 106680 h 514939"/>
              <a:gd name="connsiteX26" fmla="*/ 738608 w 959588"/>
              <a:gd name="connsiteY26" fmla="*/ 137160 h 514939"/>
              <a:gd name="connsiteX27" fmla="*/ 799568 w 959588"/>
              <a:gd name="connsiteY27" fmla="*/ 190500 h 514939"/>
              <a:gd name="connsiteX28" fmla="*/ 860528 w 959588"/>
              <a:gd name="connsiteY28" fmla="*/ 259080 h 514939"/>
              <a:gd name="connsiteX29" fmla="*/ 822428 w 959588"/>
              <a:gd name="connsiteY29" fmla="*/ 342900 h 514939"/>
              <a:gd name="connsiteX30" fmla="*/ 830048 w 959588"/>
              <a:gd name="connsiteY30" fmla="*/ 381000 h 514939"/>
              <a:gd name="connsiteX31" fmla="*/ 837668 w 959588"/>
              <a:gd name="connsiteY31" fmla="*/ 403860 h 514939"/>
              <a:gd name="connsiteX32" fmla="*/ 883388 w 959588"/>
              <a:gd name="connsiteY32" fmla="*/ 419100 h 514939"/>
              <a:gd name="connsiteX33" fmla="*/ 921488 w 959588"/>
              <a:gd name="connsiteY33" fmla="*/ 464820 h 514939"/>
              <a:gd name="connsiteX34" fmla="*/ 959588 w 959588"/>
              <a:gd name="connsiteY34" fmla="*/ 510540 h 514939"/>
              <a:gd name="connsiteX0" fmla="*/ 899160 w 899160"/>
              <a:gd name="connsiteY0" fmla="*/ 510540 h 511827"/>
              <a:gd name="connsiteX1" fmla="*/ 0 w 899160"/>
              <a:gd name="connsiteY1" fmla="*/ 487680 h 511827"/>
              <a:gd name="connsiteX2" fmla="*/ 22860 w 899160"/>
              <a:gd name="connsiteY2" fmla="*/ 373380 h 511827"/>
              <a:gd name="connsiteX3" fmla="*/ 38100 w 899160"/>
              <a:gd name="connsiteY3" fmla="*/ 350520 h 511827"/>
              <a:gd name="connsiteX4" fmla="*/ 60960 w 899160"/>
              <a:gd name="connsiteY4" fmla="*/ 335280 h 511827"/>
              <a:gd name="connsiteX5" fmla="*/ 114300 w 899160"/>
              <a:gd name="connsiteY5" fmla="*/ 274320 h 511827"/>
              <a:gd name="connsiteX6" fmla="*/ 129540 w 899160"/>
              <a:gd name="connsiteY6" fmla="*/ 251460 h 511827"/>
              <a:gd name="connsiteX7" fmla="*/ 175260 w 899160"/>
              <a:gd name="connsiteY7" fmla="*/ 220980 h 511827"/>
              <a:gd name="connsiteX8" fmla="*/ 190500 w 899160"/>
              <a:gd name="connsiteY8" fmla="*/ 198120 h 511827"/>
              <a:gd name="connsiteX9" fmla="*/ 236220 w 899160"/>
              <a:gd name="connsiteY9" fmla="*/ 160020 h 511827"/>
              <a:gd name="connsiteX10" fmla="*/ 251460 w 899160"/>
              <a:gd name="connsiteY10" fmla="*/ 137160 h 511827"/>
              <a:gd name="connsiteX11" fmla="*/ 281940 w 899160"/>
              <a:gd name="connsiteY11" fmla="*/ 114300 h 511827"/>
              <a:gd name="connsiteX12" fmla="*/ 304800 w 899160"/>
              <a:gd name="connsiteY12" fmla="*/ 91440 h 511827"/>
              <a:gd name="connsiteX13" fmla="*/ 350520 w 899160"/>
              <a:gd name="connsiteY13" fmla="*/ 68580 h 511827"/>
              <a:gd name="connsiteX14" fmla="*/ 365760 w 899160"/>
              <a:gd name="connsiteY14" fmla="*/ 45720 h 511827"/>
              <a:gd name="connsiteX15" fmla="*/ 411480 w 899160"/>
              <a:gd name="connsiteY15" fmla="*/ 30480 h 511827"/>
              <a:gd name="connsiteX16" fmla="*/ 434340 w 899160"/>
              <a:gd name="connsiteY16" fmla="*/ 15240 h 511827"/>
              <a:gd name="connsiteX17" fmla="*/ 464820 w 899160"/>
              <a:gd name="connsiteY17" fmla="*/ 7620 h 511827"/>
              <a:gd name="connsiteX18" fmla="*/ 487680 w 899160"/>
              <a:gd name="connsiteY18" fmla="*/ 0 h 511827"/>
              <a:gd name="connsiteX19" fmla="*/ 548640 w 899160"/>
              <a:gd name="connsiteY19" fmla="*/ 22860 h 511827"/>
              <a:gd name="connsiteX20" fmla="*/ 563880 w 899160"/>
              <a:gd name="connsiteY20" fmla="*/ 45720 h 511827"/>
              <a:gd name="connsiteX21" fmla="*/ 586740 w 899160"/>
              <a:gd name="connsiteY21" fmla="*/ 53340 h 511827"/>
              <a:gd name="connsiteX22" fmla="*/ 609600 w 899160"/>
              <a:gd name="connsiteY22" fmla="*/ 68580 h 511827"/>
              <a:gd name="connsiteX23" fmla="*/ 624840 w 899160"/>
              <a:gd name="connsiteY23" fmla="*/ 91440 h 511827"/>
              <a:gd name="connsiteX24" fmla="*/ 647700 w 899160"/>
              <a:gd name="connsiteY24" fmla="*/ 106680 h 511827"/>
              <a:gd name="connsiteX25" fmla="*/ 678180 w 899160"/>
              <a:gd name="connsiteY25" fmla="*/ 137160 h 511827"/>
              <a:gd name="connsiteX26" fmla="*/ 739140 w 899160"/>
              <a:gd name="connsiteY26" fmla="*/ 190500 h 511827"/>
              <a:gd name="connsiteX27" fmla="*/ 800100 w 899160"/>
              <a:gd name="connsiteY27" fmla="*/ 259080 h 511827"/>
              <a:gd name="connsiteX28" fmla="*/ 762000 w 899160"/>
              <a:gd name="connsiteY28" fmla="*/ 342900 h 511827"/>
              <a:gd name="connsiteX29" fmla="*/ 769620 w 899160"/>
              <a:gd name="connsiteY29" fmla="*/ 381000 h 511827"/>
              <a:gd name="connsiteX30" fmla="*/ 777240 w 899160"/>
              <a:gd name="connsiteY30" fmla="*/ 403860 h 511827"/>
              <a:gd name="connsiteX31" fmla="*/ 822960 w 899160"/>
              <a:gd name="connsiteY31" fmla="*/ 419100 h 511827"/>
              <a:gd name="connsiteX32" fmla="*/ 861060 w 899160"/>
              <a:gd name="connsiteY32" fmla="*/ 464820 h 511827"/>
              <a:gd name="connsiteX33" fmla="*/ 899160 w 899160"/>
              <a:gd name="connsiteY33" fmla="*/ 510540 h 511827"/>
              <a:gd name="connsiteX0" fmla="*/ 861060 w 927127"/>
              <a:gd name="connsiteY0" fmla="*/ 464820 h 492266"/>
              <a:gd name="connsiteX1" fmla="*/ 0 w 927127"/>
              <a:gd name="connsiteY1" fmla="*/ 487680 h 492266"/>
              <a:gd name="connsiteX2" fmla="*/ 22860 w 927127"/>
              <a:gd name="connsiteY2" fmla="*/ 373380 h 492266"/>
              <a:gd name="connsiteX3" fmla="*/ 38100 w 927127"/>
              <a:gd name="connsiteY3" fmla="*/ 350520 h 492266"/>
              <a:gd name="connsiteX4" fmla="*/ 60960 w 927127"/>
              <a:gd name="connsiteY4" fmla="*/ 335280 h 492266"/>
              <a:gd name="connsiteX5" fmla="*/ 114300 w 927127"/>
              <a:gd name="connsiteY5" fmla="*/ 274320 h 492266"/>
              <a:gd name="connsiteX6" fmla="*/ 129540 w 927127"/>
              <a:gd name="connsiteY6" fmla="*/ 251460 h 492266"/>
              <a:gd name="connsiteX7" fmla="*/ 175260 w 927127"/>
              <a:gd name="connsiteY7" fmla="*/ 220980 h 492266"/>
              <a:gd name="connsiteX8" fmla="*/ 190500 w 927127"/>
              <a:gd name="connsiteY8" fmla="*/ 198120 h 492266"/>
              <a:gd name="connsiteX9" fmla="*/ 236220 w 927127"/>
              <a:gd name="connsiteY9" fmla="*/ 160020 h 492266"/>
              <a:gd name="connsiteX10" fmla="*/ 251460 w 927127"/>
              <a:gd name="connsiteY10" fmla="*/ 137160 h 492266"/>
              <a:gd name="connsiteX11" fmla="*/ 281940 w 927127"/>
              <a:gd name="connsiteY11" fmla="*/ 114300 h 492266"/>
              <a:gd name="connsiteX12" fmla="*/ 304800 w 927127"/>
              <a:gd name="connsiteY12" fmla="*/ 91440 h 492266"/>
              <a:gd name="connsiteX13" fmla="*/ 350520 w 927127"/>
              <a:gd name="connsiteY13" fmla="*/ 68580 h 492266"/>
              <a:gd name="connsiteX14" fmla="*/ 365760 w 927127"/>
              <a:gd name="connsiteY14" fmla="*/ 45720 h 492266"/>
              <a:gd name="connsiteX15" fmla="*/ 411480 w 927127"/>
              <a:gd name="connsiteY15" fmla="*/ 30480 h 492266"/>
              <a:gd name="connsiteX16" fmla="*/ 434340 w 927127"/>
              <a:gd name="connsiteY16" fmla="*/ 15240 h 492266"/>
              <a:gd name="connsiteX17" fmla="*/ 464820 w 927127"/>
              <a:gd name="connsiteY17" fmla="*/ 7620 h 492266"/>
              <a:gd name="connsiteX18" fmla="*/ 487680 w 927127"/>
              <a:gd name="connsiteY18" fmla="*/ 0 h 492266"/>
              <a:gd name="connsiteX19" fmla="*/ 548640 w 927127"/>
              <a:gd name="connsiteY19" fmla="*/ 22860 h 492266"/>
              <a:gd name="connsiteX20" fmla="*/ 563880 w 927127"/>
              <a:gd name="connsiteY20" fmla="*/ 45720 h 492266"/>
              <a:gd name="connsiteX21" fmla="*/ 586740 w 927127"/>
              <a:gd name="connsiteY21" fmla="*/ 53340 h 492266"/>
              <a:gd name="connsiteX22" fmla="*/ 609600 w 927127"/>
              <a:gd name="connsiteY22" fmla="*/ 68580 h 492266"/>
              <a:gd name="connsiteX23" fmla="*/ 624840 w 927127"/>
              <a:gd name="connsiteY23" fmla="*/ 91440 h 492266"/>
              <a:gd name="connsiteX24" fmla="*/ 647700 w 927127"/>
              <a:gd name="connsiteY24" fmla="*/ 106680 h 492266"/>
              <a:gd name="connsiteX25" fmla="*/ 678180 w 927127"/>
              <a:gd name="connsiteY25" fmla="*/ 137160 h 492266"/>
              <a:gd name="connsiteX26" fmla="*/ 739140 w 927127"/>
              <a:gd name="connsiteY26" fmla="*/ 190500 h 492266"/>
              <a:gd name="connsiteX27" fmla="*/ 800100 w 927127"/>
              <a:gd name="connsiteY27" fmla="*/ 259080 h 492266"/>
              <a:gd name="connsiteX28" fmla="*/ 762000 w 927127"/>
              <a:gd name="connsiteY28" fmla="*/ 342900 h 492266"/>
              <a:gd name="connsiteX29" fmla="*/ 769620 w 927127"/>
              <a:gd name="connsiteY29" fmla="*/ 381000 h 492266"/>
              <a:gd name="connsiteX30" fmla="*/ 777240 w 927127"/>
              <a:gd name="connsiteY30" fmla="*/ 403860 h 492266"/>
              <a:gd name="connsiteX31" fmla="*/ 822960 w 927127"/>
              <a:gd name="connsiteY31" fmla="*/ 419100 h 492266"/>
              <a:gd name="connsiteX32" fmla="*/ 861060 w 927127"/>
              <a:gd name="connsiteY32" fmla="*/ 464820 h 492266"/>
              <a:gd name="connsiteX0" fmla="*/ 869527 w 922968"/>
              <a:gd name="connsiteY0" fmla="*/ 485951 h 496997"/>
              <a:gd name="connsiteX1" fmla="*/ 0 w 922968"/>
              <a:gd name="connsiteY1" fmla="*/ 487680 h 496997"/>
              <a:gd name="connsiteX2" fmla="*/ 22860 w 922968"/>
              <a:gd name="connsiteY2" fmla="*/ 373380 h 496997"/>
              <a:gd name="connsiteX3" fmla="*/ 38100 w 922968"/>
              <a:gd name="connsiteY3" fmla="*/ 350520 h 496997"/>
              <a:gd name="connsiteX4" fmla="*/ 60960 w 922968"/>
              <a:gd name="connsiteY4" fmla="*/ 335280 h 496997"/>
              <a:gd name="connsiteX5" fmla="*/ 114300 w 922968"/>
              <a:gd name="connsiteY5" fmla="*/ 274320 h 496997"/>
              <a:gd name="connsiteX6" fmla="*/ 129540 w 922968"/>
              <a:gd name="connsiteY6" fmla="*/ 251460 h 496997"/>
              <a:gd name="connsiteX7" fmla="*/ 175260 w 922968"/>
              <a:gd name="connsiteY7" fmla="*/ 220980 h 496997"/>
              <a:gd name="connsiteX8" fmla="*/ 190500 w 922968"/>
              <a:gd name="connsiteY8" fmla="*/ 198120 h 496997"/>
              <a:gd name="connsiteX9" fmla="*/ 236220 w 922968"/>
              <a:gd name="connsiteY9" fmla="*/ 160020 h 496997"/>
              <a:gd name="connsiteX10" fmla="*/ 251460 w 922968"/>
              <a:gd name="connsiteY10" fmla="*/ 137160 h 496997"/>
              <a:gd name="connsiteX11" fmla="*/ 281940 w 922968"/>
              <a:gd name="connsiteY11" fmla="*/ 114300 h 496997"/>
              <a:gd name="connsiteX12" fmla="*/ 304800 w 922968"/>
              <a:gd name="connsiteY12" fmla="*/ 91440 h 496997"/>
              <a:gd name="connsiteX13" fmla="*/ 350520 w 922968"/>
              <a:gd name="connsiteY13" fmla="*/ 68580 h 496997"/>
              <a:gd name="connsiteX14" fmla="*/ 365760 w 922968"/>
              <a:gd name="connsiteY14" fmla="*/ 45720 h 496997"/>
              <a:gd name="connsiteX15" fmla="*/ 411480 w 922968"/>
              <a:gd name="connsiteY15" fmla="*/ 30480 h 496997"/>
              <a:gd name="connsiteX16" fmla="*/ 434340 w 922968"/>
              <a:gd name="connsiteY16" fmla="*/ 15240 h 496997"/>
              <a:gd name="connsiteX17" fmla="*/ 464820 w 922968"/>
              <a:gd name="connsiteY17" fmla="*/ 7620 h 496997"/>
              <a:gd name="connsiteX18" fmla="*/ 487680 w 922968"/>
              <a:gd name="connsiteY18" fmla="*/ 0 h 496997"/>
              <a:gd name="connsiteX19" fmla="*/ 548640 w 922968"/>
              <a:gd name="connsiteY19" fmla="*/ 22860 h 496997"/>
              <a:gd name="connsiteX20" fmla="*/ 563880 w 922968"/>
              <a:gd name="connsiteY20" fmla="*/ 45720 h 496997"/>
              <a:gd name="connsiteX21" fmla="*/ 586740 w 922968"/>
              <a:gd name="connsiteY21" fmla="*/ 53340 h 496997"/>
              <a:gd name="connsiteX22" fmla="*/ 609600 w 922968"/>
              <a:gd name="connsiteY22" fmla="*/ 68580 h 496997"/>
              <a:gd name="connsiteX23" fmla="*/ 624840 w 922968"/>
              <a:gd name="connsiteY23" fmla="*/ 91440 h 496997"/>
              <a:gd name="connsiteX24" fmla="*/ 647700 w 922968"/>
              <a:gd name="connsiteY24" fmla="*/ 106680 h 496997"/>
              <a:gd name="connsiteX25" fmla="*/ 678180 w 922968"/>
              <a:gd name="connsiteY25" fmla="*/ 137160 h 496997"/>
              <a:gd name="connsiteX26" fmla="*/ 739140 w 922968"/>
              <a:gd name="connsiteY26" fmla="*/ 190500 h 496997"/>
              <a:gd name="connsiteX27" fmla="*/ 800100 w 922968"/>
              <a:gd name="connsiteY27" fmla="*/ 259080 h 496997"/>
              <a:gd name="connsiteX28" fmla="*/ 762000 w 922968"/>
              <a:gd name="connsiteY28" fmla="*/ 342900 h 496997"/>
              <a:gd name="connsiteX29" fmla="*/ 769620 w 922968"/>
              <a:gd name="connsiteY29" fmla="*/ 381000 h 496997"/>
              <a:gd name="connsiteX30" fmla="*/ 777240 w 922968"/>
              <a:gd name="connsiteY30" fmla="*/ 403860 h 496997"/>
              <a:gd name="connsiteX31" fmla="*/ 822960 w 922968"/>
              <a:gd name="connsiteY31" fmla="*/ 419100 h 496997"/>
              <a:gd name="connsiteX32" fmla="*/ 869527 w 922968"/>
              <a:gd name="connsiteY32" fmla="*/ 485951 h 496997"/>
              <a:gd name="connsiteX0" fmla="*/ 869527 w 869527"/>
              <a:gd name="connsiteY0" fmla="*/ 485951 h 496997"/>
              <a:gd name="connsiteX1" fmla="*/ 0 w 869527"/>
              <a:gd name="connsiteY1" fmla="*/ 487680 h 496997"/>
              <a:gd name="connsiteX2" fmla="*/ 22860 w 869527"/>
              <a:gd name="connsiteY2" fmla="*/ 373380 h 496997"/>
              <a:gd name="connsiteX3" fmla="*/ 38100 w 869527"/>
              <a:gd name="connsiteY3" fmla="*/ 350520 h 496997"/>
              <a:gd name="connsiteX4" fmla="*/ 60960 w 869527"/>
              <a:gd name="connsiteY4" fmla="*/ 335280 h 496997"/>
              <a:gd name="connsiteX5" fmla="*/ 114300 w 869527"/>
              <a:gd name="connsiteY5" fmla="*/ 274320 h 496997"/>
              <a:gd name="connsiteX6" fmla="*/ 129540 w 869527"/>
              <a:gd name="connsiteY6" fmla="*/ 251460 h 496997"/>
              <a:gd name="connsiteX7" fmla="*/ 175260 w 869527"/>
              <a:gd name="connsiteY7" fmla="*/ 220980 h 496997"/>
              <a:gd name="connsiteX8" fmla="*/ 190500 w 869527"/>
              <a:gd name="connsiteY8" fmla="*/ 198120 h 496997"/>
              <a:gd name="connsiteX9" fmla="*/ 236220 w 869527"/>
              <a:gd name="connsiteY9" fmla="*/ 160020 h 496997"/>
              <a:gd name="connsiteX10" fmla="*/ 251460 w 869527"/>
              <a:gd name="connsiteY10" fmla="*/ 137160 h 496997"/>
              <a:gd name="connsiteX11" fmla="*/ 281940 w 869527"/>
              <a:gd name="connsiteY11" fmla="*/ 114300 h 496997"/>
              <a:gd name="connsiteX12" fmla="*/ 304800 w 869527"/>
              <a:gd name="connsiteY12" fmla="*/ 91440 h 496997"/>
              <a:gd name="connsiteX13" fmla="*/ 350520 w 869527"/>
              <a:gd name="connsiteY13" fmla="*/ 68580 h 496997"/>
              <a:gd name="connsiteX14" fmla="*/ 365760 w 869527"/>
              <a:gd name="connsiteY14" fmla="*/ 45720 h 496997"/>
              <a:gd name="connsiteX15" fmla="*/ 411480 w 869527"/>
              <a:gd name="connsiteY15" fmla="*/ 30480 h 496997"/>
              <a:gd name="connsiteX16" fmla="*/ 434340 w 869527"/>
              <a:gd name="connsiteY16" fmla="*/ 15240 h 496997"/>
              <a:gd name="connsiteX17" fmla="*/ 464820 w 869527"/>
              <a:gd name="connsiteY17" fmla="*/ 7620 h 496997"/>
              <a:gd name="connsiteX18" fmla="*/ 487680 w 869527"/>
              <a:gd name="connsiteY18" fmla="*/ 0 h 496997"/>
              <a:gd name="connsiteX19" fmla="*/ 548640 w 869527"/>
              <a:gd name="connsiteY19" fmla="*/ 22860 h 496997"/>
              <a:gd name="connsiteX20" fmla="*/ 563880 w 869527"/>
              <a:gd name="connsiteY20" fmla="*/ 45720 h 496997"/>
              <a:gd name="connsiteX21" fmla="*/ 586740 w 869527"/>
              <a:gd name="connsiteY21" fmla="*/ 53340 h 496997"/>
              <a:gd name="connsiteX22" fmla="*/ 609600 w 869527"/>
              <a:gd name="connsiteY22" fmla="*/ 68580 h 496997"/>
              <a:gd name="connsiteX23" fmla="*/ 624840 w 869527"/>
              <a:gd name="connsiteY23" fmla="*/ 91440 h 496997"/>
              <a:gd name="connsiteX24" fmla="*/ 647700 w 869527"/>
              <a:gd name="connsiteY24" fmla="*/ 106680 h 496997"/>
              <a:gd name="connsiteX25" fmla="*/ 678180 w 869527"/>
              <a:gd name="connsiteY25" fmla="*/ 137160 h 496997"/>
              <a:gd name="connsiteX26" fmla="*/ 739140 w 869527"/>
              <a:gd name="connsiteY26" fmla="*/ 190500 h 496997"/>
              <a:gd name="connsiteX27" fmla="*/ 800100 w 869527"/>
              <a:gd name="connsiteY27" fmla="*/ 259080 h 496997"/>
              <a:gd name="connsiteX28" fmla="*/ 762000 w 869527"/>
              <a:gd name="connsiteY28" fmla="*/ 342900 h 496997"/>
              <a:gd name="connsiteX29" fmla="*/ 769620 w 869527"/>
              <a:gd name="connsiteY29" fmla="*/ 381000 h 496997"/>
              <a:gd name="connsiteX30" fmla="*/ 777240 w 869527"/>
              <a:gd name="connsiteY30" fmla="*/ 403860 h 496997"/>
              <a:gd name="connsiteX31" fmla="*/ 822960 w 869527"/>
              <a:gd name="connsiteY31" fmla="*/ 419100 h 496997"/>
              <a:gd name="connsiteX32" fmla="*/ 869527 w 869527"/>
              <a:gd name="connsiteY32" fmla="*/ 485951 h 496997"/>
              <a:gd name="connsiteX0" fmla="*/ 869527 w 869527"/>
              <a:gd name="connsiteY0" fmla="*/ 485951 h 487680"/>
              <a:gd name="connsiteX1" fmla="*/ 0 w 869527"/>
              <a:gd name="connsiteY1" fmla="*/ 487680 h 487680"/>
              <a:gd name="connsiteX2" fmla="*/ 22860 w 869527"/>
              <a:gd name="connsiteY2" fmla="*/ 373380 h 487680"/>
              <a:gd name="connsiteX3" fmla="*/ 38100 w 869527"/>
              <a:gd name="connsiteY3" fmla="*/ 350520 h 487680"/>
              <a:gd name="connsiteX4" fmla="*/ 60960 w 869527"/>
              <a:gd name="connsiteY4" fmla="*/ 335280 h 487680"/>
              <a:gd name="connsiteX5" fmla="*/ 114300 w 869527"/>
              <a:gd name="connsiteY5" fmla="*/ 274320 h 487680"/>
              <a:gd name="connsiteX6" fmla="*/ 129540 w 869527"/>
              <a:gd name="connsiteY6" fmla="*/ 251460 h 487680"/>
              <a:gd name="connsiteX7" fmla="*/ 175260 w 869527"/>
              <a:gd name="connsiteY7" fmla="*/ 220980 h 487680"/>
              <a:gd name="connsiteX8" fmla="*/ 190500 w 869527"/>
              <a:gd name="connsiteY8" fmla="*/ 198120 h 487680"/>
              <a:gd name="connsiteX9" fmla="*/ 236220 w 869527"/>
              <a:gd name="connsiteY9" fmla="*/ 160020 h 487680"/>
              <a:gd name="connsiteX10" fmla="*/ 251460 w 869527"/>
              <a:gd name="connsiteY10" fmla="*/ 137160 h 487680"/>
              <a:gd name="connsiteX11" fmla="*/ 281940 w 869527"/>
              <a:gd name="connsiteY11" fmla="*/ 114300 h 487680"/>
              <a:gd name="connsiteX12" fmla="*/ 304800 w 869527"/>
              <a:gd name="connsiteY12" fmla="*/ 91440 h 487680"/>
              <a:gd name="connsiteX13" fmla="*/ 350520 w 869527"/>
              <a:gd name="connsiteY13" fmla="*/ 68580 h 487680"/>
              <a:gd name="connsiteX14" fmla="*/ 365760 w 869527"/>
              <a:gd name="connsiteY14" fmla="*/ 45720 h 487680"/>
              <a:gd name="connsiteX15" fmla="*/ 411480 w 869527"/>
              <a:gd name="connsiteY15" fmla="*/ 30480 h 487680"/>
              <a:gd name="connsiteX16" fmla="*/ 434340 w 869527"/>
              <a:gd name="connsiteY16" fmla="*/ 15240 h 487680"/>
              <a:gd name="connsiteX17" fmla="*/ 464820 w 869527"/>
              <a:gd name="connsiteY17" fmla="*/ 7620 h 487680"/>
              <a:gd name="connsiteX18" fmla="*/ 487680 w 869527"/>
              <a:gd name="connsiteY18" fmla="*/ 0 h 487680"/>
              <a:gd name="connsiteX19" fmla="*/ 548640 w 869527"/>
              <a:gd name="connsiteY19" fmla="*/ 22860 h 487680"/>
              <a:gd name="connsiteX20" fmla="*/ 563880 w 869527"/>
              <a:gd name="connsiteY20" fmla="*/ 45720 h 487680"/>
              <a:gd name="connsiteX21" fmla="*/ 586740 w 869527"/>
              <a:gd name="connsiteY21" fmla="*/ 53340 h 487680"/>
              <a:gd name="connsiteX22" fmla="*/ 609600 w 869527"/>
              <a:gd name="connsiteY22" fmla="*/ 68580 h 487680"/>
              <a:gd name="connsiteX23" fmla="*/ 624840 w 869527"/>
              <a:gd name="connsiteY23" fmla="*/ 91440 h 487680"/>
              <a:gd name="connsiteX24" fmla="*/ 647700 w 869527"/>
              <a:gd name="connsiteY24" fmla="*/ 106680 h 487680"/>
              <a:gd name="connsiteX25" fmla="*/ 678180 w 869527"/>
              <a:gd name="connsiteY25" fmla="*/ 137160 h 487680"/>
              <a:gd name="connsiteX26" fmla="*/ 739140 w 869527"/>
              <a:gd name="connsiteY26" fmla="*/ 190500 h 487680"/>
              <a:gd name="connsiteX27" fmla="*/ 800100 w 869527"/>
              <a:gd name="connsiteY27" fmla="*/ 259080 h 487680"/>
              <a:gd name="connsiteX28" fmla="*/ 762000 w 869527"/>
              <a:gd name="connsiteY28" fmla="*/ 342900 h 487680"/>
              <a:gd name="connsiteX29" fmla="*/ 769620 w 869527"/>
              <a:gd name="connsiteY29" fmla="*/ 381000 h 487680"/>
              <a:gd name="connsiteX30" fmla="*/ 777240 w 869527"/>
              <a:gd name="connsiteY30" fmla="*/ 403860 h 487680"/>
              <a:gd name="connsiteX31" fmla="*/ 822960 w 869527"/>
              <a:gd name="connsiteY31" fmla="*/ 419100 h 487680"/>
              <a:gd name="connsiteX32" fmla="*/ 869527 w 869527"/>
              <a:gd name="connsiteY32" fmla="*/ 485951 h 4876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869527" h="487680">
                <a:moveTo>
                  <a:pt x="869527" y="485951"/>
                </a:moveTo>
                <a:lnTo>
                  <a:pt x="0" y="487680"/>
                </a:ln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07579" y="405418"/>
                  <a:pt x="822960" y="419100"/>
                </a:cubicBezTo>
                <a:lnTo>
                  <a:pt x="869527" y="485951"/>
                </a:lnTo>
                <a:close/>
              </a:path>
            </a:pathLst>
          </a:custGeom>
          <a:solidFill>
            <a:srgbClr val="FF9999">
              <a:alpha val="10196"/>
            </a:srgbClr>
          </a:solidFill>
          <a:ln>
            <a:solidFill>
              <a:srgbClr val="FF9999">
                <a:alpha val="50196"/>
              </a:srgb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74" name="iceberg: far right - tip">
            <a:extLst>
              <a:ext uri="{FF2B5EF4-FFF2-40B4-BE49-F238E27FC236}">
                <a16:creationId xmlns:a16="http://schemas.microsoft.com/office/drawing/2014/main" xmlns="" id="{C5E40B12-A521-4E04-82A2-5C99042E231F}"/>
              </a:ext>
            </a:extLst>
          </xdr:cNvPr>
          <xdr:cNvSpPr/>
        </xdr:nvSpPr>
        <xdr:spPr>
          <a:xfrm flipH="1">
            <a:off x="11320779" y="19964193"/>
            <a:ext cx="869527" cy="560381"/>
          </a:xfrm>
          <a:custGeom>
            <a:avLst/>
            <a:gdLst>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8680 w 899160"/>
              <a:gd name="connsiteY37" fmla="*/ 746760 h 1790700"/>
              <a:gd name="connsiteX38" fmla="*/ 861060 w 899160"/>
              <a:gd name="connsiteY38" fmla="*/ 777240 h 1790700"/>
              <a:gd name="connsiteX39" fmla="*/ 830580 w 899160"/>
              <a:gd name="connsiteY39" fmla="*/ 822960 h 1790700"/>
              <a:gd name="connsiteX40" fmla="*/ 807720 w 899160"/>
              <a:gd name="connsiteY40" fmla="*/ 876300 h 1790700"/>
              <a:gd name="connsiteX41" fmla="*/ 815340 w 899160"/>
              <a:gd name="connsiteY41" fmla="*/ 922020 h 1790700"/>
              <a:gd name="connsiteX42" fmla="*/ 830580 w 899160"/>
              <a:gd name="connsiteY42" fmla="*/ 967740 h 1790700"/>
              <a:gd name="connsiteX43" fmla="*/ 838200 w 899160"/>
              <a:gd name="connsiteY43" fmla="*/ 990600 h 1790700"/>
              <a:gd name="connsiteX44" fmla="*/ 853440 w 899160"/>
              <a:gd name="connsiteY44" fmla="*/ 1059180 h 1790700"/>
              <a:gd name="connsiteX45" fmla="*/ 838200 w 899160"/>
              <a:gd name="connsiteY45" fmla="*/ 1150620 h 1790700"/>
              <a:gd name="connsiteX46" fmla="*/ 822960 w 899160"/>
              <a:gd name="connsiteY46" fmla="*/ 1173480 h 1790700"/>
              <a:gd name="connsiteX47" fmla="*/ 807720 w 899160"/>
              <a:gd name="connsiteY47" fmla="*/ 1219200 h 1790700"/>
              <a:gd name="connsiteX48" fmla="*/ 777240 w 899160"/>
              <a:gd name="connsiteY48" fmla="*/ 1264920 h 1790700"/>
              <a:gd name="connsiteX49" fmla="*/ 769620 w 899160"/>
              <a:gd name="connsiteY49" fmla="*/ 1386840 h 1790700"/>
              <a:gd name="connsiteX50" fmla="*/ 754380 w 899160"/>
              <a:gd name="connsiteY50" fmla="*/ 1409700 h 1790700"/>
              <a:gd name="connsiteX51" fmla="*/ 746760 w 899160"/>
              <a:gd name="connsiteY51" fmla="*/ 1432560 h 1790700"/>
              <a:gd name="connsiteX52" fmla="*/ 716280 w 899160"/>
              <a:gd name="connsiteY52" fmla="*/ 1478280 h 1790700"/>
              <a:gd name="connsiteX53" fmla="*/ 685800 w 899160"/>
              <a:gd name="connsiteY53" fmla="*/ 1569720 h 1790700"/>
              <a:gd name="connsiteX54" fmla="*/ 678180 w 899160"/>
              <a:gd name="connsiteY54" fmla="*/ 1592580 h 1790700"/>
              <a:gd name="connsiteX55" fmla="*/ 670560 w 899160"/>
              <a:gd name="connsiteY55" fmla="*/ 1615440 h 1790700"/>
              <a:gd name="connsiteX56" fmla="*/ 655320 w 899160"/>
              <a:gd name="connsiteY56" fmla="*/ 1676400 h 1790700"/>
              <a:gd name="connsiteX57" fmla="*/ 632460 w 899160"/>
              <a:gd name="connsiteY57" fmla="*/ 1729740 h 1790700"/>
              <a:gd name="connsiteX58" fmla="*/ 609600 w 899160"/>
              <a:gd name="connsiteY58" fmla="*/ 1760220 h 1790700"/>
              <a:gd name="connsiteX59" fmla="*/ 563880 w 899160"/>
              <a:gd name="connsiteY59" fmla="*/ 1775460 h 1790700"/>
              <a:gd name="connsiteX60" fmla="*/ 495300 w 899160"/>
              <a:gd name="connsiteY60" fmla="*/ 1790700 h 1790700"/>
              <a:gd name="connsiteX61" fmla="*/ 388620 w 899160"/>
              <a:gd name="connsiteY61" fmla="*/ 1783080 h 1790700"/>
              <a:gd name="connsiteX62" fmla="*/ 342900 w 899160"/>
              <a:gd name="connsiteY62" fmla="*/ 1752600 h 1790700"/>
              <a:gd name="connsiteX63" fmla="*/ 320040 w 899160"/>
              <a:gd name="connsiteY63" fmla="*/ 1737360 h 1790700"/>
              <a:gd name="connsiteX64" fmla="*/ 274320 w 899160"/>
              <a:gd name="connsiteY64" fmla="*/ 1699260 h 1790700"/>
              <a:gd name="connsiteX65" fmla="*/ 251460 w 899160"/>
              <a:gd name="connsiteY65" fmla="*/ 1546860 h 1790700"/>
              <a:gd name="connsiteX66" fmla="*/ 228600 w 899160"/>
              <a:gd name="connsiteY66" fmla="*/ 1524000 h 1790700"/>
              <a:gd name="connsiteX67" fmla="*/ 213360 w 899160"/>
              <a:gd name="connsiteY67" fmla="*/ 1501140 h 1790700"/>
              <a:gd name="connsiteX68" fmla="*/ 198120 w 899160"/>
              <a:gd name="connsiteY68" fmla="*/ 1348740 h 1790700"/>
              <a:gd name="connsiteX69" fmla="*/ 190500 w 899160"/>
              <a:gd name="connsiteY69" fmla="*/ 1325880 h 1790700"/>
              <a:gd name="connsiteX70" fmla="*/ 182880 w 899160"/>
              <a:gd name="connsiteY70" fmla="*/ 1181100 h 1790700"/>
              <a:gd name="connsiteX71" fmla="*/ 175260 w 899160"/>
              <a:gd name="connsiteY71" fmla="*/ 1143000 h 1790700"/>
              <a:gd name="connsiteX72" fmla="*/ 190500 w 899160"/>
              <a:gd name="connsiteY72" fmla="*/ 1043940 h 1790700"/>
              <a:gd name="connsiteX73" fmla="*/ 182880 w 899160"/>
              <a:gd name="connsiteY73" fmla="*/ 929640 h 1790700"/>
              <a:gd name="connsiteX74" fmla="*/ 160020 w 899160"/>
              <a:gd name="connsiteY74" fmla="*/ 914400 h 1790700"/>
              <a:gd name="connsiteX75" fmla="*/ 121920 w 899160"/>
              <a:gd name="connsiteY75" fmla="*/ 906780 h 1790700"/>
              <a:gd name="connsiteX76" fmla="*/ 53340 w 899160"/>
              <a:gd name="connsiteY76" fmla="*/ 876300 h 1790700"/>
              <a:gd name="connsiteX77" fmla="*/ 60960 w 899160"/>
              <a:gd name="connsiteY77" fmla="*/ 784860 h 1790700"/>
              <a:gd name="connsiteX78" fmla="*/ 76200 w 899160"/>
              <a:gd name="connsiteY78" fmla="*/ 731520 h 1790700"/>
              <a:gd name="connsiteX79" fmla="*/ 53340 w 899160"/>
              <a:gd name="connsiteY79" fmla="*/ 662940 h 1790700"/>
              <a:gd name="connsiteX80" fmla="*/ 45720 w 899160"/>
              <a:gd name="connsiteY80" fmla="*/ 640080 h 1790700"/>
              <a:gd name="connsiteX81" fmla="*/ 22860 w 899160"/>
              <a:gd name="connsiteY8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0580 w 899160"/>
              <a:gd name="connsiteY38" fmla="*/ 822960 h 1790700"/>
              <a:gd name="connsiteX39" fmla="*/ 807720 w 899160"/>
              <a:gd name="connsiteY39" fmla="*/ 876300 h 1790700"/>
              <a:gd name="connsiteX40" fmla="*/ 815340 w 899160"/>
              <a:gd name="connsiteY40" fmla="*/ 922020 h 1790700"/>
              <a:gd name="connsiteX41" fmla="*/ 830580 w 899160"/>
              <a:gd name="connsiteY41" fmla="*/ 967740 h 1790700"/>
              <a:gd name="connsiteX42" fmla="*/ 838200 w 899160"/>
              <a:gd name="connsiteY42" fmla="*/ 990600 h 1790700"/>
              <a:gd name="connsiteX43" fmla="*/ 853440 w 899160"/>
              <a:gd name="connsiteY43" fmla="*/ 1059180 h 1790700"/>
              <a:gd name="connsiteX44" fmla="*/ 838200 w 899160"/>
              <a:gd name="connsiteY44" fmla="*/ 1150620 h 1790700"/>
              <a:gd name="connsiteX45" fmla="*/ 822960 w 899160"/>
              <a:gd name="connsiteY45" fmla="*/ 1173480 h 1790700"/>
              <a:gd name="connsiteX46" fmla="*/ 807720 w 899160"/>
              <a:gd name="connsiteY46" fmla="*/ 1219200 h 1790700"/>
              <a:gd name="connsiteX47" fmla="*/ 777240 w 899160"/>
              <a:gd name="connsiteY47" fmla="*/ 1264920 h 1790700"/>
              <a:gd name="connsiteX48" fmla="*/ 769620 w 899160"/>
              <a:gd name="connsiteY48" fmla="*/ 1386840 h 1790700"/>
              <a:gd name="connsiteX49" fmla="*/ 754380 w 899160"/>
              <a:gd name="connsiteY49" fmla="*/ 1409700 h 1790700"/>
              <a:gd name="connsiteX50" fmla="*/ 746760 w 899160"/>
              <a:gd name="connsiteY50" fmla="*/ 1432560 h 1790700"/>
              <a:gd name="connsiteX51" fmla="*/ 716280 w 899160"/>
              <a:gd name="connsiteY51" fmla="*/ 1478280 h 1790700"/>
              <a:gd name="connsiteX52" fmla="*/ 685800 w 899160"/>
              <a:gd name="connsiteY52" fmla="*/ 1569720 h 1790700"/>
              <a:gd name="connsiteX53" fmla="*/ 678180 w 899160"/>
              <a:gd name="connsiteY53" fmla="*/ 1592580 h 1790700"/>
              <a:gd name="connsiteX54" fmla="*/ 670560 w 899160"/>
              <a:gd name="connsiteY54" fmla="*/ 1615440 h 1790700"/>
              <a:gd name="connsiteX55" fmla="*/ 655320 w 899160"/>
              <a:gd name="connsiteY55" fmla="*/ 1676400 h 1790700"/>
              <a:gd name="connsiteX56" fmla="*/ 632460 w 899160"/>
              <a:gd name="connsiteY56" fmla="*/ 1729740 h 1790700"/>
              <a:gd name="connsiteX57" fmla="*/ 609600 w 899160"/>
              <a:gd name="connsiteY57" fmla="*/ 1760220 h 1790700"/>
              <a:gd name="connsiteX58" fmla="*/ 563880 w 899160"/>
              <a:gd name="connsiteY58" fmla="*/ 1775460 h 1790700"/>
              <a:gd name="connsiteX59" fmla="*/ 495300 w 899160"/>
              <a:gd name="connsiteY59" fmla="*/ 1790700 h 1790700"/>
              <a:gd name="connsiteX60" fmla="*/ 388620 w 899160"/>
              <a:gd name="connsiteY60" fmla="*/ 1783080 h 1790700"/>
              <a:gd name="connsiteX61" fmla="*/ 342900 w 899160"/>
              <a:gd name="connsiteY61" fmla="*/ 1752600 h 1790700"/>
              <a:gd name="connsiteX62" fmla="*/ 320040 w 899160"/>
              <a:gd name="connsiteY62" fmla="*/ 1737360 h 1790700"/>
              <a:gd name="connsiteX63" fmla="*/ 274320 w 899160"/>
              <a:gd name="connsiteY63" fmla="*/ 1699260 h 1790700"/>
              <a:gd name="connsiteX64" fmla="*/ 251460 w 899160"/>
              <a:gd name="connsiteY64" fmla="*/ 1546860 h 1790700"/>
              <a:gd name="connsiteX65" fmla="*/ 228600 w 899160"/>
              <a:gd name="connsiteY65" fmla="*/ 1524000 h 1790700"/>
              <a:gd name="connsiteX66" fmla="*/ 213360 w 899160"/>
              <a:gd name="connsiteY66" fmla="*/ 1501140 h 1790700"/>
              <a:gd name="connsiteX67" fmla="*/ 198120 w 899160"/>
              <a:gd name="connsiteY67" fmla="*/ 1348740 h 1790700"/>
              <a:gd name="connsiteX68" fmla="*/ 190500 w 899160"/>
              <a:gd name="connsiteY68" fmla="*/ 1325880 h 1790700"/>
              <a:gd name="connsiteX69" fmla="*/ 182880 w 899160"/>
              <a:gd name="connsiteY69" fmla="*/ 1181100 h 1790700"/>
              <a:gd name="connsiteX70" fmla="*/ 175260 w 899160"/>
              <a:gd name="connsiteY70" fmla="*/ 1143000 h 1790700"/>
              <a:gd name="connsiteX71" fmla="*/ 190500 w 899160"/>
              <a:gd name="connsiteY71" fmla="*/ 1043940 h 1790700"/>
              <a:gd name="connsiteX72" fmla="*/ 182880 w 899160"/>
              <a:gd name="connsiteY72" fmla="*/ 929640 h 1790700"/>
              <a:gd name="connsiteX73" fmla="*/ 160020 w 899160"/>
              <a:gd name="connsiteY73" fmla="*/ 914400 h 1790700"/>
              <a:gd name="connsiteX74" fmla="*/ 121920 w 899160"/>
              <a:gd name="connsiteY74" fmla="*/ 906780 h 1790700"/>
              <a:gd name="connsiteX75" fmla="*/ 53340 w 899160"/>
              <a:gd name="connsiteY75" fmla="*/ 876300 h 1790700"/>
              <a:gd name="connsiteX76" fmla="*/ 60960 w 899160"/>
              <a:gd name="connsiteY76" fmla="*/ 784860 h 1790700"/>
              <a:gd name="connsiteX77" fmla="*/ 76200 w 899160"/>
              <a:gd name="connsiteY77" fmla="*/ 731520 h 1790700"/>
              <a:gd name="connsiteX78" fmla="*/ 53340 w 899160"/>
              <a:gd name="connsiteY78" fmla="*/ 662940 h 1790700"/>
              <a:gd name="connsiteX79" fmla="*/ 45720 w 899160"/>
              <a:gd name="connsiteY79" fmla="*/ 640080 h 1790700"/>
              <a:gd name="connsiteX80" fmla="*/ 22860 w 899160"/>
              <a:gd name="connsiteY8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07720 w 899160"/>
              <a:gd name="connsiteY38" fmla="*/ 876300 h 1790700"/>
              <a:gd name="connsiteX39" fmla="*/ 815340 w 899160"/>
              <a:gd name="connsiteY39" fmla="*/ 922020 h 1790700"/>
              <a:gd name="connsiteX40" fmla="*/ 830580 w 899160"/>
              <a:gd name="connsiteY40" fmla="*/ 967740 h 1790700"/>
              <a:gd name="connsiteX41" fmla="*/ 838200 w 899160"/>
              <a:gd name="connsiteY41" fmla="*/ 990600 h 1790700"/>
              <a:gd name="connsiteX42" fmla="*/ 853440 w 899160"/>
              <a:gd name="connsiteY42" fmla="*/ 1059180 h 1790700"/>
              <a:gd name="connsiteX43" fmla="*/ 838200 w 899160"/>
              <a:gd name="connsiteY43" fmla="*/ 1150620 h 1790700"/>
              <a:gd name="connsiteX44" fmla="*/ 822960 w 899160"/>
              <a:gd name="connsiteY44" fmla="*/ 1173480 h 1790700"/>
              <a:gd name="connsiteX45" fmla="*/ 807720 w 899160"/>
              <a:gd name="connsiteY45" fmla="*/ 1219200 h 1790700"/>
              <a:gd name="connsiteX46" fmla="*/ 777240 w 899160"/>
              <a:gd name="connsiteY46" fmla="*/ 1264920 h 1790700"/>
              <a:gd name="connsiteX47" fmla="*/ 769620 w 899160"/>
              <a:gd name="connsiteY47" fmla="*/ 1386840 h 1790700"/>
              <a:gd name="connsiteX48" fmla="*/ 754380 w 899160"/>
              <a:gd name="connsiteY48" fmla="*/ 1409700 h 1790700"/>
              <a:gd name="connsiteX49" fmla="*/ 746760 w 899160"/>
              <a:gd name="connsiteY49" fmla="*/ 1432560 h 1790700"/>
              <a:gd name="connsiteX50" fmla="*/ 716280 w 899160"/>
              <a:gd name="connsiteY50" fmla="*/ 1478280 h 1790700"/>
              <a:gd name="connsiteX51" fmla="*/ 685800 w 899160"/>
              <a:gd name="connsiteY51" fmla="*/ 1569720 h 1790700"/>
              <a:gd name="connsiteX52" fmla="*/ 678180 w 899160"/>
              <a:gd name="connsiteY52" fmla="*/ 1592580 h 1790700"/>
              <a:gd name="connsiteX53" fmla="*/ 670560 w 899160"/>
              <a:gd name="connsiteY53" fmla="*/ 1615440 h 1790700"/>
              <a:gd name="connsiteX54" fmla="*/ 655320 w 899160"/>
              <a:gd name="connsiteY54" fmla="*/ 1676400 h 1790700"/>
              <a:gd name="connsiteX55" fmla="*/ 632460 w 899160"/>
              <a:gd name="connsiteY55" fmla="*/ 1729740 h 1790700"/>
              <a:gd name="connsiteX56" fmla="*/ 609600 w 899160"/>
              <a:gd name="connsiteY56" fmla="*/ 1760220 h 1790700"/>
              <a:gd name="connsiteX57" fmla="*/ 563880 w 899160"/>
              <a:gd name="connsiteY57" fmla="*/ 1775460 h 1790700"/>
              <a:gd name="connsiteX58" fmla="*/ 495300 w 899160"/>
              <a:gd name="connsiteY58" fmla="*/ 1790700 h 1790700"/>
              <a:gd name="connsiteX59" fmla="*/ 388620 w 899160"/>
              <a:gd name="connsiteY59" fmla="*/ 1783080 h 1790700"/>
              <a:gd name="connsiteX60" fmla="*/ 342900 w 899160"/>
              <a:gd name="connsiteY60" fmla="*/ 1752600 h 1790700"/>
              <a:gd name="connsiteX61" fmla="*/ 320040 w 899160"/>
              <a:gd name="connsiteY61" fmla="*/ 1737360 h 1790700"/>
              <a:gd name="connsiteX62" fmla="*/ 274320 w 899160"/>
              <a:gd name="connsiteY62" fmla="*/ 1699260 h 1790700"/>
              <a:gd name="connsiteX63" fmla="*/ 251460 w 899160"/>
              <a:gd name="connsiteY63" fmla="*/ 1546860 h 1790700"/>
              <a:gd name="connsiteX64" fmla="*/ 228600 w 899160"/>
              <a:gd name="connsiteY64" fmla="*/ 1524000 h 1790700"/>
              <a:gd name="connsiteX65" fmla="*/ 213360 w 899160"/>
              <a:gd name="connsiteY65" fmla="*/ 1501140 h 1790700"/>
              <a:gd name="connsiteX66" fmla="*/ 198120 w 899160"/>
              <a:gd name="connsiteY66" fmla="*/ 1348740 h 1790700"/>
              <a:gd name="connsiteX67" fmla="*/ 190500 w 899160"/>
              <a:gd name="connsiteY67" fmla="*/ 1325880 h 1790700"/>
              <a:gd name="connsiteX68" fmla="*/ 182880 w 899160"/>
              <a:gd name="connsiteY68" fmla="*/ 1181100 h 1790700"/>
              <a:gd name="connsiteX69" fmla="*/ 175260 w 899160"/>
              <a:gd name="connsiteY69" fmla="*/ 1143000 h 1790700"/>
              <a:gd name="connsiteX70" fmla="*/ 190500 w 899160"/>
              <a:gd name="connsiteY70" fmla="*/ 1043940 h 1790700"/>
              <a:gd name="connsiteX71" fmla="*/ 182880 w 899160"/>
              <a:gd name="connsiteY71" fmla="*/ 929640 h 1790700"/>
              <a:gd name="connsiteX72" fmla="*/ 160020 w 899160"/>
              <a:gd name="connsiteY72" fmla="*/ 914400 h 1790700"/>
              <a:gd name="connsiteX73" fmla="*/ 121920 w 899160"/>
              <a:gd name="connsiteY73" fmla="*/ 906780 h 1790700"/>
              <a:gd name="connsiteX74" fmla="*/ 53340 w 899160"/>
              <a:gd name="connsiteY74" fmla="*/ 876300 h 1790700"/>
              <a:gd name="connsiteX75" fmla="*/ 60960 w 899160"/>
              <a:gd name="connsiteY75" fmla="*/ 784860 h 1790700"/>
              <a:gd name="connsiteX76" fmla="*/ 76200 w 899160"/>
              <a:gd name="connsiteY76" fmla="*/ 731520 h 1790700"/>
              <a:gd name="connsiteX77" fmla="*/ 53340 w 899160"/>
              <a:gd name="connsiteY77" fmla="*/ 662940 h 1790700"/>
              <a:gd name="connsiteX78" fmla="*/ 45720 w 899160"/>
              <a:gd name="connsiteY78" fmla="*/ 640080 h 1790700"/>
              <a:gd name="connsiteX79" fmla="*/ 22860 w 899160"/>
              <a:gd name="connsiteY7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990600 h 1790700"/>
              <a:gd name="connsiteX41" fmla="*/ 853440 w 899160"/>
              <a:gd name="connsiteY41" fmla="*/ 1059180 h 1790700"/>
              <a:gd name="connsiteX42" fmla="*/ 838200 w 899160"/>
              <a:gd name="connsiteY42" fmla="*/ 1150620 h 1790700"/>
              <a:gd name="connsiteX43" fmla="*/ 822960 w 899160"/>
              <a:gd name="connsiteY43" fmla="*/ 1173480 h 1790700"/>
              <a:gd name="connsiteX44" fmla="*/ 807720 w 899160"/>
              <a:gd name="connsiteY44" fmla="*/ 1219200 h 1790700"/>
              <a:gd name="connsiteX45" fmla="*/ 777240 w 899160"/>
              <a:gd name="connsiteY45" fmla="*/ 1264920 h 1790700"/>
              <a:gd name="connsiteX46" fmla="*/ 769620 w 899160"/>
              <a:gd name="connsiteY46" fmla="*/ 1386840 h 1790700"/>
              <a:gd name="connsiteX47" fmla="*/ 754380 w 899160"/>
              <a:gd name="connsiteY47" fmla="*/ 1409700 h 1790700"/>
              <a:gd name="connsiteX48" fmla="*/ 746760 w 899160"/>
              <a:gd name="connsiteY48" fmla="*/ 1432560 h 1790700"/>
              <a:gd name="connsiteX49" fmla="*/ 716280 w 899160"/>
              <a:gd name="connsiteY49" fmla="*/ 1478280 h 1790700"/>
              <a:gd name="connsiteX50" fmla="*/ 685800 w 899160"/>
              <a:gd name="connsiteY50" fmla="*/ 1569720 h 1790700"/>
              <a:gd name="connsiteX51" fmla="*/ 678180 w 899160"/>
              <a:gd name="connsiteY51" fmla="*/ 1592580 h 1790700"/>
              <a:gd name="connsiteX52" fmla="*/ 670560 w 899160"/>
              <a:gd name="connsiteY52" fmla="*/ 1615440 h 1790700"/>
              <a:gd name="connsiteX53" fmla="*/ 655320 w 899160"/>
              <a:gd name="connsiteY53" fmla="*/ 1676400 h 1790700"/>
              <a:gd name="connsiteX54" fmla="*/ 632460 w 899160"/>
              <a:gd name="connsiteY54" fmla="*/ 1729740 h 1790700"/>
              <a:gd name="connsiteX55" fmla="*/ 609600 w 899160"/>
              <a:gd name="connsiteY55" fmla="*/ 1760220 h 1790700"/>
              <a:gd name="connsiteX56" fmla="*/ 563880 w 899160"/>
              <a:gd name="connsiteY56" fmla="*/ 1775460 h 1790700"/>
              <a:gd name="connsiteX57" fmla="*/ 495300 w 899160"/>
              <a:gd name="connsiteY57" fmla="*/ 1790700 h 1790700"/>
              <a:gd name="connsiteX58" fmla="*/ 388620 w 899160"/>
              <a:gd name="connsiteY58" fmla="*/ 1783080 h 1790700"/>
              <a:gd name="connsiteX59" fmla="*/ 342900 w 899160"/>
              <a:gd name="connsiteY59" fmla="*/ 1752600 h 1790700"/>
              <a:gd name="connsiteX60" fmla="*/ 320040 w 899160"/>
              <a:gd name="connsiteY60" fmla="*/ 1737360 h 1790700"/>
              <a:gd name="connsiteX61" fmla="*/ 274320 w 899160"/>
              <a:gd name="connsiteY61" fmla="*/ 1699260 h 1790700"/>
              <a:gd name="connsiteX62" fmla="*/ 251460 w 899160"/>
              <a:gd name="connsiteY62" fmla="*/ 1546860 h 1790700"/>
              <a:gd name="connsiteX63" fmla="*/ 228600 w 899160"/>
              <a:gd name="connsiteY63" fmla="*/ 1524000 h 1790700"/>
              <a:gd name="connsiteX64" fmla="*/ 213360 w 899160"/>
              <a:gd name="connsiteY64" fmla="*/ 1501140 h 1790700"/>
              <a:gd name="connsiteX65" fmla="*/ 198120 w 899160"/>
              <a:gd name="connsiteY65" fmla="*/ 1348740 h 1790700"/>
              <a:gd name="connsiteX66" fmla="*/ 190500 w 899160"/>
              <a:gd name="connsiteY66" fmla="*/ 1325880 h 1790700"/>
              <a:gd name="connsiteX67" fmla="*/ 182880 w 899160"/>
              <a:gd name="connsiteY67" fmla="*/ 1181100 h 1790700"/>
              <a:gd name="connsiteX68" fmla="*/ 175260 w 899160"/>
              <a:gd name="connsiteY68" fmla="*/ 1143000 h 1790700"/>
              <a:gd name="connsiteX69" fmla="*/ 190500 w 899160"/>
              <a:gd name="connsiteY69" fmla="*/ 1043940 h 1790700"/>
              <a:gd name="connsiteX70" fmla="*/ 182880 w 899160"/>
              <a:gd name="connsiteY70" fmla="*/ 929640 h 1790700"/>
              <a:gd name="connsiteX71" fmla="*/ 160020 w 899160"/>
              <a:gd name="connsiteY71" fmla="*/ 914400 h 1790700"/>
              <a:gd name="connsiteX72" fmla="*/ 121920 w 899160"/>
              <a:gd name="connsiteY72" fmla="*/ 906780 h 1790700"/>
              <a:gd name="connsiteX73" fmla="*/ 53340 w 899160"/>
              <a:gd name="connsiteY73" fmla="*/ 876300 h 1790700"/>
              <a:gd name="connsiteX74" fmla="*/ 60960 w 899160"/>
              <a:gd name="connsiteY74" fmla="*/ 784860 h 1790700"/>
              <a:gd name="connsiteX75" fmla="*/ 76200 w 899160"/>
              <a:gd name="connsiteY75" fmla="*/ 731520 h 1790700"/>
              <a:gd name="connsiteX76" fmla="*/ 53340 w 899160"/>
              <a:gd name="connsiteY76" fmla="*/ 662940 h 1790700"/>
              <a:gd name="connsiteX77" fmla="*/ 45720 w 899160"/>
              <a:gd name="connsiteY77" fmla="*/ 640080 h 1790700"/>
              <a:gd name="connsiteX78" fmla="*/ 22860 w 899160"/>
              <a:gd name="connsiteY7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53440 w 899160"/>
              <a:gd name="connsiteY40" fmla="*/ 1059180 h 1790700"/>
              <a:gd name="connsiteX41" fmla="*/ 838200 w 899160"/>
              <a:gd name="connsiteY41" fmla="*/ 1150620 h 1790700"/>
              <a:gd name="connsiteX42" fmla="*/ 822960 w 899160"/>
              <a:gd name="connsiteY42" fmla="*/ 1173480 h 1790700"/>
              <a:gd name="connsiteX43" fmla="*/ 807720 w 899160"/>
              <a:gd name="connsiteY43" fmla="*/ 1219200 h 1790700"/>
              <a:gd name="connsiteX44" fmla="*/ 777240 w 899160"/>
              <a:gd name="connsiteY44" fmla="*/ 1264920 h 1790700"/>
              <a:gd name="connsiteX45" fmla="*/ 769620 w 899160"/>
              <a:gd name="connsiteY45" fmla="*/ 1386840 h 1790700"/>
              <a:gd name="connsiteX46" fmla="*/ 754380 w 899160"/>
              <a:gd name="connsiteY46" fmla="*/ 1409700 h 1790700"/>
              <a:gd name="connsiteX47" fmla="*/ 746760 w 899160"/>
              <a:gd name="connsiteY47" fmla="*/ 1432560 h 1790700"/>
              <a:gd name="connsiteX48" fmla="*/ 716280 w 899160"/>
              <a:gd name="connsiteY48" fmla="*/ 1478280 h 1790700"/>
              <a:gd name="connsiteX49" fmla="*/ 685800 w 899160"/>
              <a:gd name="connsiteY49" fmla="*/ 1569720 h 1790700"/>
              <a:gd name="connsiteX50" fmla="*/ 678180 w 899160"/>
              <a:gd name="connsiteY50" fmla="*/ 1592580 h 1790700"/>
              <a:gd name="connsiteX51" fmla="*/ 670560 w 899160"/>
              <a:gd name="connsiteY51" fmla="*/ 1615440 h 1790700"/>
              <a:gd name="connsiteX52" fmla="*/ 655320 w 899160"/>
              <a:gd name="connsiteY52" fmla="*/ 1676400 h 1790700"/>
              <a:gd name="connsiteX53" fmla="*/ 632460 w 899160"/>
              <a:gd name="connsiteY53" fmla="*/ 1729740 h 1790700"/>
              <a:gd name="connsiteX54" fmla="*/ 609600 w 899160"/>
              <a:gd name="connsiteY54" fmla="*/ 1760220 h 1790700"/>
              <a:gd name="connsiteX55" fmla="*/ 563880 w 899160"/>
              <a:gd name="connsiteY55" fmla="*/ 1775460 h 1790700"/>
              <a:gd name="connsiteX56" fmla="*/ 495300 w 899160"/>
              <a:gd name="connsiteY56" fmla="*/ 1790700 h 1790700"/>
              <a:gd name="connsiteX57" fmla="*/ 388620 w 899160"/>
              <a:gd name="connsiteY57" fmla="*/ 1783080 h 1790700"/>
              <a:gd name="connsiteX58" fmla="*/ 342900 w 899160"/>
              <a:gd name="connsiteY58" fmla="*/ 1752600 h 1790700"/>
              <a:gd name="connsiteX59" fmla="*/ 320040 w 899160"/>
              <a:gd name="connsiteY59" fmla="*/ 1737360 h 1790700"/>
              <a:gd name="connsiteX60" fmla="*/ 274320 w 899160"/>
              <a:gd name="connsiteY60" fmla="*/ 1699260 h 1790700"/>
              <a:gd name="connsiteX61" fmla="*/ 251460 w 899160"/>
              <a:gd name="connsiteY61" fmla="*/ 1546860 h 1790700"/>
              <a:gd name="connsiteX62" fmla="*/ 228600 w 899160"/>
              <a:gd name="connsiteY62" fmla="*/ 1524000 h 1790700"/>
              <a:gd name="connsiteX63" fmla="*/ 213360 w 899160"/>
              <a:gd name="connsiteY63" fmla="*/ 1501140 h 1790700"/>
              <a:gd name="connsiteX64" fmla="*/ 198120 w 899160"/>
              <a:gd name="connsiteY64" fmla="*/ 1348740 h 1790700"/>
              <a:gd name="connsiteX65" fmla="*/ 190500 w 899160"/>
              <a:gd name="connsiteY65" fmla="*/ 1325880 h 1790700"/>
              <a:gd name="connsiteX66" fmla="*/ 182880 w 899160"/>
              <a:gd name="connsiteY66" fmla="*/ 1181100 h 1790700"/>
              <a:gd name="connsiteX67" fmla="*/ 175260 w 899160"/>
              <a:gd name="connsiteY67" fmla="*/ 1143000 h 1790700"/>
              <a:gd name="connsiteX68" fmla="*/ 190500 w 899160"/>
              <a:gd name="connsiteY68" fmla="*/ 1043940 h 1790700"/>
              <a:gd name="connsiteX69" fmla="*/ 182880 w 899160"/>
              <a:gd name="connsiteY69" fmla="*/ 929640 h 1790700"/>
              <a:gd name="connsiteX70" fmla="*/ 160020 w 899160"/>
              <a:gd name="connsiteY70" fmla="*/ 914400 h 1790700"/>
              <a:gd name="connsiteX71" fmla="*/ 121920 w 899160"/>
              <a:gd name="connsiteY71" fmla="*/ 906780 h 1790700"/>
              <a:gd name="connsiteX72" fmla="*/ 53340 w 899160"/>
              <a:gd name="connsiteY72" fmla="*/ 876300 h 1790700"/>
              <a:gd name="connsiteX73" fmla="*/ 60960 w 899160"/>
              <a:gd name="connsiteY73" fmla="*/ 784860 h 1790700"/>
              <a:gd name="connsiteX74" fmla="*/ 76200 w 899160"/>
              <a:gd name="connsiteY74" fmla="*/ 731520 h 1790700"/>
              <a:gd name="connsiteX75" fmla="*/ 53340 w 899160"/>
              <a:gd name="connsiteY75" fmla="*/ 662940 h 1790700"/>
              <a:gd name="connsiteX76" fmla="*/ 45720 w 899160"/>
              <a:gd name="connsiteY76" fmla="*/ 640080 h 1790700"/>
              <a:gd name="connsiteX77" fmla="*/ 22860 w 899160"/>
              <a:gd name="connsiteY7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0580 w 899160"/>
              <a:gd name="connsiteY39" fmla="*/ 967740 h 1790700"/>
              <a:gd name="connsiteX40" fmla="*/ 838200 w 899160"/>
              <a:gd name="connsiteY40" fmla="*/ 1150620 h 1790700"/>
              <a:gd name="connsiteX41" fmla="*/ 822960 w 899160"/>
              <a:gd name="connsiteY41" fmla="*/ 1173480 h 1790700"/>
              <a:gd name="connsiteX42" fmla="*/ 807720 w 899160"/>
              <a:gd name="connsiteY42" fmla="*/ 1219200 h 1790700"/>
              <a:gd name="connsiteX43" fmla="*/ 777240 w 899160"/>
              <a:gd name="connsiteY43" fmla="*/ 1264920 h 1790700"/>
              <a:gd name="connsiteX44" fmla="*/ 769620 w 899160"/>
              <a:gd name="connsiteY44" fmla="*/ 1386840 h 1790700"/>
              <a:gd name="connsiteX45" fmla="*/ 754380 w 899160"/>
              <a:gd name="connsiteY45" fmla="*/ 1409700 h 1790700"/>
              <a:gd name="connsiteX46" fmla="*/ 746760 w 899160"/>
              <a:gd name="connsiteY46" fmla="*/ 1432560 h 1790700"/>
              <a:gd name="connsiteX47" fmla="*/ 716280 w 899160"/>
              <a:gd name="connsiteY47" fmla="*/ 1478280 h 1790700"/>
              <a:gd name="connsiteX48" fmla="*/ 685800 w 899160"/>
              <a:gd name="connsiteY48" fmla="*/ 1569720 h 1790700"/>
              <a:gd name="connsiteX49" fmla="*/ 678180 w 899160"/>
              <a:gd name="connsiteY49" fmla="*/ 1592580 h 1790700"/>
              <a:gd name="connsiteX50" fmla="*/ 670560 w 899160"/>
              <a:gd name="connsiteY50" fmla="*/ 1615440 h 1790700"/>
              <a:gd name="connsiteX51" fmla="*/ 655320 w 899160"/>
              <a:gd name="connsiteY51" fmla="*/ 1676400 h 1790700"/>
              <a:gd name="connsiteX52" fmla="*/ 632460 w 899160"/>
              <a:gd name="connsiteY52" fmla="*/ 1729740 h 1790700"/>
              <a:gd name="connsiteX53" fmla="*/ 609600 w 899160"/>
              <a:gd name="connsiteY53" fmla="*/ 1760220 h 1790700"/>
              <a:gd name="connsiteX54" fmla="*/ 563880 w 899160"/>
              <a:gd name="connsiteY54" fmla="*/ 1775460 h 1790700"/>
              <a:gd name="connsiteX55" fmla="*/ 495300 w 899160"/>
              <a:gd name="connsiteY55" fmla="*/ 1790700 h 1790700"/>
              <a:gd name="connsiteX56" fmla="*/ 388620 w 899160"/>
              <a:gd name="connsiteY56" fmla="*/ 1783080 h 1790700"/>
              <a:gd name="connsiteX57" fmla="*/ 342900 w 899160"/>
              <a:gd name="connsiteY57" fmla="*/ 1752600 h 1790700"/>
              <a:gd name="connsiteX58" fmla="*/ 320040 w 899160"/>
              <a:gd name="connsiteY58" fmla="*/ 1737360 h 1790700"/>
              <a:gd name="connsiteX59" fmla="*/ 274320 w 899160"/>
              <a:gd name="connsiteY59" fmla="*/ 1699260 h 1790700"/>
              <a:gd name="connsiteX60" fmla="*/ 251460 w 899160"/>
              <a:gd name="connsiteY60" fmla="*/ 1546860 h 1790700"/>
              <a:gd name="connsiteX61" fmla="*/ 228600 w 899160"/>
              <a:gd name="connsiteY61" fmla="*/ 1524000 h 1790700"/>
              <a:gd name="connsiteX62" fmla="*/ 213360 w 899160"/>
              <a:gd name="connsiteY62" fmla="*/ 1501140 h 1790700"/>
              <a:gd name="connsiteX63" fmla="*/ 198120 w 899160"/>
              <a:gd name="connsiteY63" fmla="*/ 1348740 h 1790700"/>
              <a:gd name="connsiteX64" fmla="*/ 190500 w 899160"/>
              <a:gd name="connsiteY64" fmla="*/ 1325880 h 1790700"/>
              <a:gd name="connsiteX65" fmla="*/ 182880 w 899160"/>
              <a:gd name="connsiteY65" fmla="*/ 1181100 h 1790700"/>
              <a:gd name="connsiteX66" fmla="*/ 175260 w 899160"/>
              <a:gd name="connsiteY66" fmla="*/ 1143000 h 1790700"/>
              <a:gd name="connsiteX67" fmla="*/ 190500 w 899160"/>
              <a:gd name="connsiteY67" fmla="*/ 1043940 h 1790700"/>
              <a:gd name="connsiteX68" fmla="*/ 182880 w 899160"/>
              <a:gd name="connsiteY68" fmla="*/ 929640 h 1790700"/>
              <a:gd name="connsiteX69" fmla="*/ 160020 w 899160"/>
              <a:gd name="connsiteY69" fmla="*/ 914400 h 1790700"/>
              <a:gd name="connsiteX70" fmla="*/ 121920 w 899160"/>
              <a:gd name="connsiteY70" fmla="*/ 906780 h 1790700"/>
              <a:gd name="connsiteX71" fmla="*/ 53340 w 899160"/>
              <a:gd name="connsiteY71" fmla="*/ 876300 h 1790700"/>
              <a:gd name="connsiteX72" fmla="*/ 60960 w 899160"/>
              <a:gd name="connsiteY72" fmla="*/ 784860 h 1790700"/>
              <a:gd name="connsiteX73" fmla="*/ 76200 w 899160"/>
              <a:gd name="connsiteY73" fmla="*/ 731520 h 1790700"/>
              <a:gd name="connsiteX74" fmla="*/ 53340 w 899160"/>
              <a:gd name="connsiteY74" fmla="*/ 662940 h 1790700"/>
              <a:gd name="connsiteX75" fmla="*/ 45720 w 899160"/>
              <a:gd name="connsiteY75" fmla="*/ 640080 h 1790700"/>
              <a:gd name="connsiteX76" fmla="*/ 22860 w 899160"/>
              <a:gd name="connsiteY7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15340 w 899160"/>
              <a:gd name="connsiteY38" fmla="*/ 922020 h 1790700"/>
              <a:gd name="connsiteX39" fmla="*/ 838200 w 899160"/>
              <a:gd name="connsiteY39" fmla="*/ 1150620 h 1790700"/>
              <a:gd name="connsiteX40" fmla="*/ 822960 w 899160"/>
              <a:gd name="connsiteY40" fmla="*/ 1173480 h 1790700"/>
              <a:gd name="connsiteX41" fmla="*/ 807720 w 899160"/>
              <a:gd name="connsiteY41" fmla="*/ 1219200 h 1790700"/>
              <a:gd name="connsiteX42" fmla="*/ 777240 w 899160"/>
              <a:gd name="connsiteY42" fmla="*/ 1264920 h 1790700"/>
              <a:gd name="connsiteX43" fmla="*/ 769620 w 899160"/>
              <a:gd name="connsiteY43" fmla="*/ 1386840 h 1790700"/>
              <a:gd name="connsiteX44" fmla="*/ 754380 w 899160"/>
              <a:gd name="connsiteY44" fmla="*/ 1409700 h 1790700"/>
              <a:gd name="connsiteX45" fmla="*/ 746760 w 899160"/>
              <a:gd name="connsiteY45" fmla="*/ 1432560 h 1790700"/>
              <a:gd name="connsiteX46" fmla="*/ 716280 w 899160"/>
              <a:gd name="connsiteY46" fmla="*/ 1478280 h 1790700"/>
              <a:gd name="connsiteX47" fmla="*/ 685800 w 899160"/>
              <a:gd name="connsiteY47" fmla="*/ 1569720 h 1790700"/>
              <a:gd name="connsiteX48" fmla="*/ 678180 w 899160"/>
              <a:gd name="connsiteY48" fmla="*/ 1592580 h 1790700"/>
              <a:gd name="connsiteX49" fmla="*/ 670560 w 899160"/>
              <a:gd name="connsiteY49" fmla="*/ 1615440 h 1790700"/>
              <a:gd name="connsiteX50" fmla="*/ 655320 w 899160"/>
              <a:gd name="connsiteY50" fmla="*/ 1676400 h 1790700"/>
              <a:gd name="connsiteX51" fmla="*/ 632460 w 899160"/>
              <a:gd name="connsiteY51" fmla="*/ 1729740 h 1790700"/>
              <a:gd name="connsiteX52" fmla="*/ 609600 w 899160"/>
              <a:gd name="connsiteY52" fmla="*/ 1760220 h 1790700"/>
              <a:gd name="connsiteX53" fmla="*/ 563880 w 899160"/>
              <a:gd name="connsiteY53" fmla="*/ 1775460 h 1790700"/>
              <a:gd name="connsiteX54" fmla="*/ 495300 w 899160"/>
              <a:gd name="connsiteY54" fmla="*/ 1790700 h 1790700"/>
              <a:gd name="connsiteX55" fmla="*/ 388620 w 899160"/>
              <a:gd name="connsiteY55" fmla="*/ 1783080 h 1790700"/>
              <a:gd name="connsiteX56" fmla="*/ 342900 w 899160"/>
              <a:gd name="connsiteY56" fmla="*/ 1752600 h 1790700"/>
              <a:gd name="connsiteX57" fmla="*/ 320040 w 899160"/>
              <a:gd name="connsiteY57" fmla="*/ 1737360 h 1790700"/>
              <a:gd name="connsiteX58" fmla="*/ 274320 w 899160"/>
              <a:gd name="connsiteY58" fmla="*/ 1699260 h 1790700"/>
              <a:gd name="connsiteX59" fmla="*/ 251460 w 899160"/>
              <a:gd name="connsiteY59" fmla="*/ 1546860 h 1790700"/>
              <a:gd name="connsiteX60" fmla="*/ 228600 w 899160"/>
              <a:gd name="connsiteY60" fmla="*/ 1524000 h 1790700"/>
              <a:gd name="connsiteX61" fmla="*/ 213360 w 899160"/>
              <a:gd name="connsiteY61" fmla="*/ 1501140 h 1790700"/>
              <a:gd name="connsiteX62" fmla="*/ 198120 w 899160"/>
              <a:gd name="connsiteY62" fmla="*/ 1348740 h 1790700"/>
              <a:gd name="connsiteX63" fmla="*/ 190500 w 899160"/>
              <a:gd name="connsiteY63" fmla="*/ 1325880 h 1790700"/>
              <a:gd name="connsiteX64" fmla="*/ 182880 w 899160"/>
              <a:gd name="connsiteY64" fmla="*/ 1181100 h 1790700"/>
              <a:gd name="connsiteX65" fmla="*/ 175260 w 899160"/>
              <a:gd name="connsiteY65" fmla="*/ 1143000 h 1790700"/>
              <a:gd name="connsiteX66" fmla="*/ 190500 w 899160"/>
              <a:gd name="connsiteY66" fmla="*/ 1043940 h 1790700"/>
              <a:gd name="connsiteX67" fmla="*/ 182880 w 899160"/>
              <a:gd name="connsiteY67" fmla="*/ 929640 h 1790700"/>
              <a:gd name="connsiteX68" fmla="*/ 160020 w 899160"/>
              <a:gd name="connsiteY68" fmla="*/ 914400 h 1790700"/>
              <a:gd name="connsiteX69" fmla="*/ 121920 w 899160"/>
              <a:gd name="connsiteY69" fmla="*/ 906780 h 1790700"/>
              <a:gd name="connsiteX70" fmla="*/ 53340 w 899160"/>
              <a:gd name="connsiteY70" fmla="*/ 876300 h 1790700"/>
              <a:gd name="connsiteX71" fmla="*/ 60960 w 899160"/>
              <a:gd name="connsiteY71" fmla="*/ 784860 h 1790700"/>
              <a:gd name="connsiteX72" fmla="*/ 76200 w 899160"/>
              <a:gd name="connsiteY72" fmla="*/ 731520 h 1790700"/>
              <a:gd name="connsiteX73" fmla="*/ 53340 w 899160"/>
              <a:gd name="connsiteY73" fmla="*/ 662940 h 1790700"/>
              <a:gd name="connsiteX74" fmla="*/ 45720 w 899160"/>
              <a:gd name="connsiteY74" fmla="*/ 640080 h 1790700"/>
              <a:gd name="connsiteX75" fmla="*/ 22860 w 899160"/>
              <a:gd name="connsiteY7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807720 w 899160"/>
              <a:gd name="connsiteY40" fmla="*/ 1219200 h 1790700"/>
              <a:gd name="connsiteX41" fmla="*/ 777240 w 899160"/>
              <a:gd name="connsiteY41" fmla="*/ 1264920 h 1790700"/>
              <a:gd name="connsiteX42" fmla="*/ 769620 w 899160"/>
              <a:gd name="connsiteY42" fmla="*/ 1386840 h 1790700"/>
              <a:gd name="connsiteX43" fmla="*/ 754380 w 899160"/>
              <a:gd name="connsiteY43" fmla="*/ 1409700 h 1790700"/>
              <a:gd name="connsiteX44" fmla="*/ 746760 w 899160"/>
              <a:gd name="connsiteY44" fmla="*/ 1432560 h 1790700"/>
              <a:gd name="connsiteX45" fmla="*/ 716280 w 899160"/>
              <a:gd name="connsiteY45" fmla="*/ 1478280 h 1790700"/>
              <a:gd name="connsiteX46" fmla="*/ 685800 w 899160"/>
              <a:gd name="connsiteY46" fmla="*/ 1569720 h 1790700"/>
              <a:gd name="connsiteX47" fmla="*/ 678180 w 899160"/>
              <a:gd name="connsiteY47" fmla="*/ 1592580 h 1790700"/>
              <a:gd name="connsiteX48" fmla="*/ 670560 w 899160"/>
              <a:gd name="connsiteY48" fmla="*/ 1615440 h 1790700"/>
              <a:gd name="connsiteX49" fmla="*/ 655320 w 899160"/>
              <a:gd name="connsiteY49" fmla="*/ 1676400 h 1790700"/>
              <a:gd name="connsiteX50" fmla="*/ 632460 w 899160"/>
              <a:gd name="connsiteY50" fmla="*/ 1729740 h 1790700"/>
              <a:gd name="connsiteX51" fmla="*/ 609600 w 899160"/>
              <a:gd name="connsiteY51" fmla="*/ 1760220 h 1790700"/>
              <a:gd name="connsiteX52" fmla="*/ 563880 w 899160"/>
              <a:gd name="connsiteY52" fmla="*/ 1775460 h 1790700"/>
              <a:gd name="connsiteX53" fmla="*/ 495300 w 899160"/>
              <a:gd name="connsiteY53" fmla="*/ 1790700 h 1790700"/>
              <a:gd name="connsiteX54" fmla="*/ 388620 w 899160"/>
              <a:gd name="connsiteY54" fmla="*/ 1783080 h 1790700"/>
              <a:gd name="connsiteX55" fmla="*/ 342900 w 899160"/>
              <a:gd name="connsiteY55" fmla="*/ 1752600 h 1790700"/>
              <a:gd name="connsiteX56" fmla="*/ 320040 w 899160"/>
              <a:gd name="connsiteY56" fmla="*/ 1737360 h 1790700"/>
              <a:gd name="connsiteX57" fmla="*/ 274320 w 899160"/>
              <a:gd name="connsiteY57" fmla="*/ 1699260 h 1790700"/>
              <a:gd name="connsiteX58" fmla="*/ 251460 w 899160"/>
              <a:gd name="connsiteY58" fmla="*/ 1546860 h 1790700"/>
              <a:gd name="connsiteX59" fmla="*/ 228600 w 899160"/>
              <a:gd name="connsiteY59" fmla="*/ 1524000 h 1790700"/>
              <a:gd name="connsiteX60" fmla="*/ 213360 w 899160"/>
              <a:gd name="connsiteY60" fmla="*/ 1501140 h 1790700"/>
              <a:gd name="connsiteX61" fmla="*/ 198120 w 899160"/>
              <a:gd name="connsiteY61" fmla="*/ 1348740 h 1790700"/>
              <a:gd name="connsiteX62" fmla="*/ 190500 w 899160"/>
              <a:gd name="connsiteY62" fmla="*/ 1325880 h 1790700"/>
              <a:gd name="connsiteX63" fmla="*/ 182880 w 899160"/>
              <a:gd name="connsiteY63" fmla="*/ 1181100 h 1790700"/>
              <a:gd name="connsiteX64" fmla="*/ 175260 w 899160"/>
              <a:gd name="connsiteY64" fmla="*/ 1143000 h 1790700"/>
              <a:gd name="connsiteX65" fmla="*/ 190500 w 899160"/>
              <a:gd name="connsiteY65" fmla="*/ 1043940 h 1790700"/>
              <a:gd name="connsiteX66" fmla="*/ 182880 w 899160"/>
              <a:gd name="connsiteY66" fmla="*/ 929640 h 1790700"/>
              <a:gd name="connsiteX67" fmla="*/ 160020 w 899160"/>
              <a:gd name="connsiteY67" fmla="*/ 914400 h 1790700"/>
              <a:gd name="connsiteX68" fmla="*/ 121920 w 899160"/>
              <a:gd name="connsiteY68" fmla="*/ 906780 h 1790700"/>
              <a:gd name="connsiteX69" fmla="*/ 53340 w 899160"/>
              <a:gd name="connsiteY69" fmla="*/ 876300 h 1790700"/>
              <a:gd name="connsiteX70" fmla="*/ 60960 w 899160"/>
              <a:gd name="connsiteY70" fmla="*/ 784860 h 1790700"/>
              <a:gd name="connsiteX71" fmla="*/ 76200 w 899160"/>
              <a:gd name="connsiteY71" fmla="*/ 731520 h 1790700"/>
              <a:gd name="connsiteX72" fmla="*/ 53340 w 899160"/>
              <a:gd name="connsiteY72" fmla="*/ 662940 h 1790700"/>
              <a:gd name="connsiteX73" fmla="*/ 45720 w 899160"/>
              <a:gd name="connsiteY73" fmla="*/ 640080 h 1790700"/>
              <a:gd name="connsiteX74" fmla="*/ 22860 w 899160"/>
              <a:gd name="connsiteY7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822960 w 899160"/>
              <a:gd name="connsiteY39" fmla="*/ 1173480 h 1790700"/>
              <a:gd name="connsiteX40" fmla="*/ 777240 w 899160"/>
              <a:gd name="connsiteY40" fmla="*/ 1264920 h 1790700"/>
              <a:gd name="connsiteX41" fmla="*/ 769620 w 899160"/>
              <a:gd name="connsiteY41" fmla="*/ 1386840 h 1790700"/>
              <a:gd name="connsiteX42" fmla="*/ 754380 w 899160"/>
              <a:gd name="connsiteY42" fmla="*/ 1409700 h 1790700"/>
              <a:gd name="connsiteX43" fmla="*/ 746760 w 899160"/>
              <a:gd name="connsiteY43" fmla="*/ 1432560 h 1790700"/>
              <a:gd name="connsiteX44" fmla="*/ 716280 w 899160"/>
              <a:gd name="connsiteY44" fmla="*/ 1478280 h 1790700"/>
              <a:gd name="connsiteX45" fmla="*/ 685800 w 899160"/>
              <a:gd name="connsiteY45" fmla="*/ 1569720 h 1790700"/>
              <a:gd name="connsiteX46" fmla="*/ 678180 w 899160"/>
              <a:gd name="connsiteY46" fmla="*/ 1592580 h 1790700"/>
              <a:gd name="connsiteX47" fmla="*/ 670560 w 899160"/>
              <a:gd name="connsiteY47" fmla="*/ 1615440 h 1790700"/>
              <a:gd name="connsiteX48" fmla="*/ 655320 w 899160"/>
              <a:gd name="connsiteY48" fmla="*/ 1676400 h 1790700"/>
              <a:gd name="connsiteX49" fmla="*/ 632460 w 899160"/>
              <a:gd name="connsiteY49" fmla="*/ 1729740 h 1790700"/>
              <a:gd name="connsiteX50" fmla="*/ 609600 w 899160"/>
              <a:gd name="connsiteY50" fmla="*/ 1760220 h 1790700"/>
              <a:gd name="connsiteX51" fmla="*/ 563880 w 899160"/>
              <a:gd name="connsiteY51" fmla="*/ 1775460 h 1790700"/>
              <a:gd name="connsiteX52" fmla="*/ 495300 w 899160"/>
              <a:gd name="connsiteY52" fmla="*/ 1790700 h 1790700"/>
              <a:gd name="connsiteX53" fmla="*/ 388620 w 899160"/>
              <a:gd name="connsiteY53" fmla="*/ 1783080 h 1790700"/>
              <a:gd name="connsiteX54" fmla="*/ 342900 w 899160"/>
              <a:gd name="connsiteY54" fmla="*/ 1752600 h 1790700"/>
              <a:gd name="connsiteX55" fmla="*/ 320040 w 899160"/>
              <a:gd name="connsiteY55" fmla="*/ 1737360 h 1790700"/>
              <a:gd name="connsiteX56" fmla="*/ 274320 w 899160"/>
              <a:gd name="connsiteY56" fmla="*/ 1699260 h 1790700"/>
              <a:gd name="connsiteX57" fmla="*/ 251460 w 899160"/>
              <a:gd name="connsiteY57" fmla="*/ 1546860 h 1790700"/>
              <a:gd name="connsiteX58" fmla="*/ 228600 w 899160"/>
              <a:gd name="connsiteY58" fmla="*/ 1524000 h 1790700"/>
              <a:gd name="connsiteX59" fmla="*/ 213360 w 899160"/>
              <a:gd name="connsiteY59" fmla="*/ 1501140 h 1790700"/>
              <a:gd name="connsiteX60" fmla="*/ 198120 w 899160"/>
              <a:gd name="connsiteY60" fmla="*/ 1348740 h 1790700"/>
              <a:gd name="connsiteX61" fmla="*/ 190500 w 899160"/>
              <a:gd name="connsiteY61" fmla="*/ 1325880 h 1790700"/>
              <a:gd name="connsiteX62" fmla="*/ 182880 w 899160"/>
              <a:gd name="connsiteY62" fmla="*/ 1181100 h 1790700"/>
              <a:gd name="connsiteX63" fmla="*/ 175260 w 899160"/>
              <a:gd name="connsiteY63" fmla="*/ 1143000 h 1790700"/>
              <a:gd name="connsiteX64" fmla="*/ 190500 w 899160"/>
              <a:gd name="connsiteY64" fmla="*/ 1043940 h 1790700"/>
              <a:gd name="connsiteX65" fmla="*/ 182880 w 899160"/>
              <a:gd name="connsiteY65" fmla="*/ 929640 h 1790700"/>
              <a:gd name="connsiteX66" fmla="*/ 160020 w 899160"/>
              <a:gd name="connsiteY66" fmla="*/ 914400 h 1790700"/>
              <a:gd name="connsiteX67" fmla="*/ 121920 w 899160"/>
              <a:gd name="connsiteY67" fmla="*/ 906780 h 1790700"/>
              <a:gd name="connsiteX68" fmla="*/ 53340 w 899160"/>
              <a:gd name="connsiteY68" fmla="*/ 876300 h 1790700"/>
              <a:gd name="connsiteX69" fmla="*/ 60960 w 899160"/>
              <a:gd name="connsiteY69" fmla="*/ 784860 h 1790700"/>
              <a:gd name="connsiteX70" fmla="*/ 76200 w 899160"/>
              <a:gd name="connsiteY70" fmla="*/ 731520 h 1790700"/>
              <a:gd name="connsiteX71" fmla="*/ 53340 w 899160"/>
              <a:gd name="connsiteY71" fmla="*/ 662940 h 1790700"/>
              <a:gd name="connsiteX72" fmla="*/ 45720 w 899160"/>
              <a:gd name="connsiteY72" fmla="*/ 640080 h 1790700"/>
              <a:gd name="connsiteX73" fmla="*/ 22860 w 899160"/>
              <a:gd name="connsiteY7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77240 w 899160"/>
              <a:gd name="connsiteY39" fmla="*/ 1264920 h 1790700"/>
              <a:gd name="connsiteX40" fmla="*/ 769620 w 899160"/>
              <a:gd name="connsiteY40" fmla="*/ 1386840 h 1790700"/>
              <a:gd name="connsiteX41" fmla="*/ 754380 w 899160"/>
              <a:gd name="connsiteY41" fmla="*/ 1409700 h 1790700"/>
              <a:gd name="connsiteX42" fmla="*/ 746760 w 899160"/>
              <a:gd name="connsiteY42" fmla="*/ 1432560 h 1790700"/>
              <a:gd name="connsiteX43" fmla="*/ 716280 w 899160"/>
              <a:gd name="connsiteY43" fmla="*/ 1478280 h 1790700"/>
              <a:gd name="connsiteX44" fmla="*/ 685800 w 899160"/>
              <a:gd name="connsiteY44" fmla="*/ 1569720 h 1790700"/>
              <a:gd name="connsiteX45" fmla="*/ 678180 w 899160"/>
              <a:gd name="connsiteY45" fmla="*/ 1592580 h 1790700"/>
              <a:gd name="connsiteX46" fmla="*/ 670560 w 899160"/>
              <a:gd name="connsiteY46" fmla="*/ 1615440 h 1790700"/>
              <a:gd name="connsiteX47" fmla="*/ 655320 w 899160"/>
              <a:gd name="connsiteY47" fmla="*/ 1676400 h 1790700"/>
              <a:gd name="connsiteX48" fmla="*/ 632460 w 899160"/>
              <a:gd name="connsiteY48" fmla="*/ 1729740 h 1790700"/>
              <a:gd name="connsiteX49" fmla="*/ 609600 w 899160"/>
              <a:gd name="connsiteY49" fmla="*/ 1760220 h 1790700"/>
              <a:gd name="connsiteX50" fmla="*/ 563880 w 899160"/>
              <a:gd name="connsiteY50" fmla="*/ 1775460 h 1790700"/>
              <a:gd name="connsiteX51" fmla="*/ 495300 w 899160"/>
              <a:gd name="connsiteY51" fmla="*/ 1790700 h 1790700"/>
              <a:gd name="connsiteX52" fmla="*/ 388620 w 899160"/>
              <a:gd name="connsiteY52" fmla="*/ 1783080 h 1790700"/>
              <a:gd name="connsiteX53" fmla="*/ 342900 w 899160"/>
              <a:gd name="connsiteY53" fmla="*/ 1752600 h 1790700"/>
              <a:gd name="connsiteX54" fmla="*/ 320040 w 899160"/>
              <a:gd name="connsiteY54" fmla="*/ 1737360 h 1790700"/>
              <a:gd name="connsiteX55" fmla="*/ 274320 w 899160"/>
              <a:gd name="connsiteY55" fmla="*/ 1699260 h 1790700"/>
              <a:gd name="connsiteX56" fmla="*/ 251460 w 899160"/>
              <a:gd name="connsiteY56" fmla="*/ 1546860 h 1790700"/>
              <a:gd name="connsiteX57" fmla="*/ 228600 w 899160"/>
              <a:gd name="connsiteY57" fmla="*/ 1524000 h 1790700"/>
              <a:gd name="connsiteX58" fmla="*/ 213360 w 899160"/>
              <a:gd name="connsiteY58" fmla="*/ 1501140 h 1790700"/>
              <a:gd name="connsiteX59" fmla="*/ 198120 w 899160"/>
              <a:gd name="connsiteY59" fmla="*/ 1348740 h 1790700"/>
              <a:gd name="connsiteX60" fmla="*/ 190500 w 899160"/>
              <a:gd name="connsiteY60" fmla="*/ 1325880 h 1790700"/>
              <a:gd name="connsiteX61" fmla="*/ 182880 w 899160"/>
              <a:gd name="connsiteY61" fmla="*/ 1181100 h 1790700"/>
              <a:gd name="connsiteX62" fmla="*/ 175260 w 899160"/>
              <a:gd name="connsiteY62" fmla="*/ 1143000 h 1790700"/>
              <a:gd name="connsiteX63" fmla="*/ 190500 w 899160"/>
              <a:gd name="connsiteY63" fmla="*/ 1043940 h 1790700"/>
              <a:gd name="connsiteX64" fmla="*/ 182880 w 899160"/>
              <a:gd name="connsiteY64" fmla="*/ 929640 h 1790700"/>
              <a:gd name="connsiteX65" fmla="*/ 160020 w 899160"/>
              <a:gd name="connsiteY65" fmla="*/ 914400 h 1790700"/>
              <a:gd name="connsiteX66" fmla="*/ 121920 w 899160"/>
              <a:gd name="connsiteY66" fmla="*/ 906780 h 1790700"/>
              <a:gd name="connsiteX67" fmla="*/ 53340 w 899160"/>
              <a:gd name="connsiteY67" fmla="*/ 876300 h 1790700"/>
              <a:gd name="connsiteX68" fmla="*/ 60960 w 899160"/>
              <a:gd name="connsiteY68" fmla="*/ 784860 h 1790700"/>
              <a:gd name="connsiteX69" fmla="*/ 76200 w 899160"/>
              <a:gd name="connsiteY69" fmla="*/ 731520 h 1790700"/>
              <a:gd name="connsiteX70" fmla="*/ 53340 w 899160"/>
              <a:gd name="connsiteY70" fmla="*/ 662940 h 1790700"/>
              <a:gd name="connsiteX71" fmla="*/ 45720 w 899160"/>
              <a:gd name="connsiteY71" fmla="*/ 640080 h 1790700"/>
              <a:gd name="connsiteX72" fmla="*/ 22860 w 899160"/>
              <a:gd name="connsiteY7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716280 w 899160"/>
              <a:gd name="connsiteY42" fmla="*/ 1478280 h 1790700"/>
              <a:gd name="connsiteX43" fmla="*/ 685800 w 899160"/>
              <a:gd name="connsiteY43" fmla="*/ 1569720 h 1790700"/>
              <a:gd name="connsiteX44" fmla="*/ 678180 w 899160"/>
              <a:gd name="connsiteY44" fmla="*/ 1592580 h 1790700"/>
              <a:gd name="connsiteX45" fmla="*/ 670560 w 899160"/>
              <a:gd name="connsiteY45" fmla="*/ 1615440 h 1790700"/>
              <a:gd name="connsiteX46" fmla="*/ 655320 w 899160"/>
              <a:gd name="connsiteY46" fmla="*/ 1676400 h 1790700"/>
              <a:gd name="connsiteX47" fmla="*/ 632460 w 899160"/>
              <a:gd name="connsiteY47" fmla="*/ 1729740 h 1790700"/>
              <a:gd name="connsiteX48" fmla="*/ 609600 w 899160"/>
              <a:gd name="connsiteY48" fmla="*/ 1760220 h 1790700"/>
              <a:gd name="connsiteX49" fmla="*/ 563880 w 899160"/>
              <a:gd name="connsiteY49" fmla="*/ 1775460 h 1790700"/>
              <a:gd name="connsiteX50" fmla="*/ 495300 w 899160"/>
              <a:gd name="connsiteY50" fmla="*/ 1790700 h 1790700"/>
              <a:gd name="connsiteX51" fmla="*/ 388620 w 899160"/>
              <a:gd name="connsiteY51" fmla="*/ 1783080 h 1790700"/>
              <a:gd name="connsiteX52" fmla="*/ 342900 w 899160"/>
              <a:gd name="connsiteY52" fmla="*/ 1752600 h 1790700"/>
              <a:gd name="connsiteX53" fmla="*/ 320040 w 899160"/>
              <a:gd name="connsiteY53" fmla="*/ 1737360 h 1790700"/>
              <a:gd name="connsiteX54" fmla="*/ 274320 w 899160"/>
              <a:gd name="connsiteY54" fmla="*/ 1699260 h 1790700"/>
              <a:gd name="connsiteX55" fmla="*/ 251460 w 899160"/>
              <a:gd name="connsiteY55" fmla="*/ 1546860 h 1790700"/>
              <a:gd name="connsiteX56" fmla="*/ 228600 w 899160"/>
              <a:gd name="connsiteY56" fmla="*/ 1524000 h 1790700"/>
              <a:gd name="connsiteX57" fmla="*/ 213360 w 899160"/>
              <a:gd name="connsiteY57" fmla="*/ 1501140 h 1790700"/>
              <a:gd name="connsiteX58" fmla="*/ 198120 w 899160"/>
              <a:gd name="connsiteY58" fmla="*/ 1348740 h 1790700"/>
              <a:gd name="connsiteX59" fmla="*/ 190500 w 899160"/>
              <a:gd name="connsiteY59" fmla="*/ 1325880 h 1790700"/>
              <a:gd name="connsiteX60" fmla="*/ 182880 w 899160"/>
              <a:gd name="connsiteY60" fmla="*/ 1181100 h 1790700"/>
              <a:gd name="connsiteX61" fmla="*/ 175260 w 899160"/>
              <a:gd name="connsiteY61" fmla="*/ 1143000 h 1790700"/>
              <a:gd name="connsiteX62" fmla="*/ 190500 w 899160"/>
              <a:gd name="connsiteY62" fmla="*/ 1043940 h 1790700"/>
              <a:gd name="connsiteX63" fmla="*/ 182880 w 899160"/>
              <a:gd name="connsiteY63" fmla="*/ 929640 h 1790700"/>
              <a:gd name="connsiteX64" fmla="*/ 160020 w 899160"/>
              <a:gd name="connsiteY64" fmla="*/ 914400 h 1790700"/>
              <a:gd name="connsiteX65" fmla="*/ 121920 w 899160"/>
              <a:gd name="connsiteY65" fmla="*/ 906780 h 1790700"/>
              <a:gd name="connsiteX66" fmla="*/ 53340 w 899160"/>
              <a:gd name="connsiteY66" fmla="*/ 876300 h 1790700"/>
              <a:gd name="connsiteX67" fmla="*/ 60960 w 899160"/>
              <a:gd name="connsiteY67" fmla="*/ 784860 h 1790700"/>
              <a:gd name="connsiteX68" fmla="*/ 76200 w 899160"/>
              <a:gd name="connsiteY68" fmla="*/ 731520 h 1790700"/>
              <a:gd name="connsiteX69" fmla="*/ 53340 w 899160"/>
              <a:gd name="connsiteY69" fmla="*/ 662940 h 1790700"/>
              <a:gd name="connsiteX70" fmla="*/ 45720 w 899160"/>
              <a:gd name="connsiteY70" fmla="*/ 640080 h 1790700"/>
              <a:gd name="connsiteX71" fmla="*/ 22860 w 899160"/>
              <a:gd name="connsiteY7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70560 w 899160"/>
              <a:gd name="connsiteY44" fmla="*/ 1615440 h 1790700"/>
              <a:gd name="connsiteX45" fmla="*/ 655320 w 899160"/>
              <a:gd name="connsiteY45" fmla="*/ 1676400 h 1790700"/>
              <a:gd name="connsiteX46" fmla="*/ 632460 w 899160"/>
              <a:gd name="connsiteY46" fmla="*/ 1729740 h 1790700"/>
              <a:gd name="connsiteX47" fmla="*/ 609600 w 899160"/>
              <a:gd name="connsiteY47" fmla="*/ 1760220 h 1790700"/>
              <a:gd name="connsiteX48" fmla="*/ 563880 w 899160"/>
              <a:gd name="connsiteY48" fmla="*/ 1775460 h 1790700"/>
              <a:gd name="connsiteX49" fmla="*/ 495300 w 899160"/>
              <a:gd name="connsiteY49" fmla="*/ 1790700 h 1790700"/>
              <a:gd name="connsiteX50" fmla="*/ 388620 w 899160"/>
              <a:gd name="connsiteY50" fmla="*/ 1783080 h 1790700"/>
              <a:gd name="connsiteX51" fmla="*/ 342900 w 899160"/>
              <a:gd name="connsiteY51" fmla="*/ 1752600 h 1790700"/>
              <a:gd name="connsiteX52" fmla="*/ 320040 w 899160"/>
              <a:gd name="connsiteY52" fmla="*/ 1737360 h 1790700"/>
              <a:gd name="connsiteX53" fmla="*/ 274320 w 899160"/>
              <a:gd name="connsiteY53" fmla="*/ 1699260 h 1790700"/>
              <a:gd name="connsiteX54" fmla="*/ 251460 w 899160"/>
              <a:gd name="connsiteY54" fmla="*/ 1546860 h 1790700"/>
              <a:gd name="connsiteX55" fmla="*/ 228600 w 899160"/>
              <a:gd name="connsiteY55" fmla="*/ 1524000 h 1790700"/>
              <a:gd name="connsiteX56" fmla="*/ 213360 w 899160"/>
              <a:gd name="connsiteY56" fmla="*/ 1501140 h 1790700"/>
              <a:gd name="connsiteX57" fmla="*/ 198120 w 899160"/>
              <a:gd name="connsiteY57" fmla="*/ 1348740 h 1790700"/>
              <a:gd name="connsiteX58" fmla="*/ 190500 w 899160"/>
              <a:gd name="connsiteY58" fmla="*/ 1325880 h 1790700"/>
              <a:gd name="connsiteX59" fmla="*/ 182880 w 899160"/>
              <a:gd name="connsiteY59" fmla="*/ 1181100 h 1790700"/>
              <a:gd name="connsiteX60" fmla="*/ 175260 w 899160"/>
              <a:gd name="connsiteY60" fmla="*/ 1143000 h 1790700"/>
              <a:gd name="connsiteX61" fmla="*/ 190500 w 899160"/>
              <a:gd name="connsiteY61" fmla="*/ 1043940 h 1790700"/>
              <a:gd name="connsiteX62" fmla="*/ 182880 w 899160"/>
              <a:gd name="connsiteY62" fmla="*/ 929640 h 1790700"/>
              <a:gd name="connsiteX63" fmla="*/ 160020 w 899160"/>
              <a:gd name="connsiteY63" fmla="*/ 914400 h 1790700"/>
              <a:gd name="connsiteX64" fmla="*/ 121920 w 899160"/>
              <a:gd name="connsiteY64" fmla="*/ 906780 h 1790700"/>
              <a:gd name="connsiteX65" fmla="*/ 53340 w 899160"/>
              <a:gd name="connsiteY65" fmla="*/ 876300 h 1790700"/>
              <a:gd name="connsiteX66" fmla="*/ 60960 w 899160"/>
              <a:gd name="connsiteY66" fmla="*/ 784860 h 1790700"/>
              <a:gd name="connsiteX67" fmla="*/ 76200 w 899160"/>
              <a:gd name="connsiteY67" fmla="*/ 731520 h 1790700"/>
              <a:gd name="connsiteX68" fmla="*/ 53340 w 899160"/>
              <a:gd name="connsiteY68" fmla="*/ 662940 h 1790700"/>
              <a:gd name="connsiteX69" fmla="*/ 45720 w 899160"/>
              <a:gd name="connsiteY69" fmla="*/ 640080 h 1790700"/>
              <a:gd name="connsiteX70" fmla="*/ 22860 w 899160"/>
              <a:gd name="connsiteY7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55320 w 899160"/>
              <a:gd name="connsiteY44" fmla="*/ 1676400 h 1790700"/>
              <a:gd name="connsiteX45" fmla="*/ 632460 w 899160"/>
              <a:gd name="connsiteY45" fmla="*/ 1729740 h 1790700"/>
              <a:gd name="connsiteX46" fmla="*/ 609600 w 899160"/>
              <a:gd name="connsiteY46" fmla="*/ 1760220 h 1790700"/>
              <a:gd name="connsiteX47" fmla="*/ 563880 w 899160"/>
              <a:gd name="connsiteY47" fmla="*/ 1775460 h 1790700"/>
              <a:gd name="connsiteX48" fmla="*/ 495300 w 899160"/>
              <a:gd name="connsiteY48" fmla="*/ 1790700 h 1790700"/>
              <a:gd name="connsiteX49" fmla="*/ 388620 w 899160"/>
              <a:gd name="connsiteY49" fmla="*/ 1783080 h 1790700"/>
              <a:gd name="connsiteX50" fmla="*/ 342900 w 899160"/>
              <a:gd name="connsiteY50" fmla="*/ 1752600 h 1790700"/>
              <a:gd name="connsiteX51" fmla="*/ 320040 w 899160"/>
              <a:gd name="connsiteY51" fmla="*/ 1737360 h 1790700"/>
              <a:gd name="connsiteX52" fmla="*/ 274320 w 899160"/>
              <a:gd name="connsiteY52" fmla="*/ 1699260 h 1790700"/>
              <a:gd name="connsiteX53" fmla="*/ 251460 w 899160"/>
              <a:gd name="connsiteY53" fmla="*/ 1546860 h 1790700"/>
              <a:gd name="connsiteX54" fmla="*/ 228600 w 899160"/>
              <a:gd name="connsiteY54" fmla="*/ 1524000 h 1790700"/>
              <a:gd name="connsiteX55" fmla="*/ 213360 w 899160"/>
              <a:gd name="connsiteY55" fmla="*/ 1501140 h 1790700"/>
              <a:gd name="connsiteX56" fmla="*/ 198120 w 899160"/>
              <a:gd name="connsiteY56" fmla="*/ 1348740 h 1790700"/>
              <a:gd name="connsiteX57" fmla="*/ 190500 w 899160"/>
              <a:gd name="connsiteY57" fmla="*/ 1325880 h 1790700"/>
              <a:gd name="connsiteX58" fmla="*/ 182880 w 899160"/>
              <a:gd name="connsiteY58" fmla="*/ 1181100 h 1790700"/>
              <a:gd name="connsiteX59" fmla="*/ 175260 w 899160"/>
              <a:gd name="connsiteY59" fmla="*/ 1143000 h 1790700"/>
              <a:gd name="connsiteX60" fmla="*/ 190500 w 899160"/>
              <a:gd name="connsiteY60" fmla="*/ 1043940 h 1790700"/>
              <a:gd name="connsiteX61" fmla="*/ 182880 w 899160"/>
              <a:gd name="connsiteY61" fmla="*/ 929640 h 1790700"/>
              <a:gd name="connsiteX62" fmla="*/ 160020 w 899160"/>
              <a:gd name="connsiteY62" fmla="*/ 914400 h 1790700"/>
              <a:gd name="connsiteX63" fmla="*/ 121920 w 899160"/>
              <a:gd name="connsiteY63" fmla="*/ 906780 h 1790700"/>
              <a:gd name="connsiteX64" fmla="*/ 53340 w 899160"/>
              <a:gd name="connsiteY64" fmla="*/ 876300 h 1790700"/>
              <a:gd name="connsiteX65" fmla="*/ 60960 w 899160"/>
              <a:gd name="connsiteY65" fmla="*/ 784860 h 1790700"/>
              <a:gd name="connsiteX66" fmla="*/ 76200 w 899160"/>
              <a:gd name="connsiteY66" fmla="*/ 731520 h 1790700"/>
              <a:gd name="connsiteX67" fmla="*/ 53340 w 899160"/>
              <a:gd name="connsiteY67" fmla="*/ 662940 h 1790700"/>
              <a:gd name="connsiteX68" fmla="*/ 45720 w 899160"/>
              <a:gd name="connsiteY68" fmla="*/ 640080 h 1790700"/>
              <a:gd name="connsiteX69" fmla="*/ 22860 w 899160"/>
              <a:gd name="connsiteY6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746760 w 899160"/>
              <a:gd name="connsiteY41" fmla="*/ 1432560 h 1790700"/>
              <a:gd name="connsiteX42" fmla="*/ 685800 w 899160"/>
              <a:gd name="connsiteY42" fmla="*/ 1569720 h 1790700"/>
              <a:gd name="connsiteX43" fmla="*/ 678180 w 899160"/>
              <a:gd name="connsiteY43" fmla="*/ 1592580 h 1790700"/>
              <a:gd name="connsiteX44" fmla="*/ 632460 w 899160"/>
              <a:gd name="connsiteY44" fmla="*/ 1729740 h 1790700"/>
              <a:gd name="connsiteX45" fmla="*/ 609600 w 899160"/>
              <a:gd name="connsiteY45" fmla="*/ 1760220 h 1790700"/>
              <a:gd name="connsiteX46" fmla="*/ 563880 w 899160"/>
              <a:gd name="connsiteY46" fmla="*/ 1775460 h 1790700"/>
              <a:gd name="connsiteX47" fmla="*/ 495300 w 899160"/>
              <a:gd name="connsiteY47" fmla="*/ 1790700 h 1790700"/>
              <a:gd name="connsiteX48" fmla="*/ 388620 w 899160"/>
              <a:gd name="connsiteY48" fmla="*/ 1783080 h 1790700"/>
              <a:gd name="connsiteX49" fmla="*/ 342900 w 899160"/>
              <a:gd name="connsiteY49" fmla="*/ 1752600 h 1790700"/>
              <a:gd name="connsiteX50" fmla="*/ 320040 w 899160"/>
              <a:gd name="connsiteY50" fmla="*/ 1737360 h 1790700"/>
              <a:gd name="connsiteX51" fmla="*/ 274320 w 899160"/>
              <a:gd name="connsiteY51" fmla="*/ 1699260 h 1790700"/>
              <a:gd name="connsiteX52" fmla="*/ 251460 w 899160"/>
              <a:gd name="connsiteY52" fmla="*/ 1546860 h 1790700"/>
              <a:gd name="connsiteX53" fmla="*/ 228600 w 899160"/>
              <a:gd name="connsiteY53" fmla="*/ 1524000 h 1790700"/>
              <a:gd name="connsiteX54" fmla="*/ 213360 w 899160"/>
              <a:gd name="connsiteY54" fmla="*/ 1501140 h 1790700"/>
              <a:gd name="connsiteX55" fmla="*/ 198120 w 899160"/>
              <a:gd name="connsiteY55" fmla="*/ 1348740 h 1790700"/>
              <a:gd name="connsiteX56" fmla="*/ 190500 w 899160"/>
              <a:gd name="connsiteY56" fmla="*/ 1325880 h 1790700"/>
              <a:gd name="connsiteX57" fmla="*/ 182880 w 899160"/>
              <a:gd name="connsiteY57" fmla="*/ 1181100 h 1790700"/>
              <a:gd name="connsiteX58" fmla="*/ 175260 w 899160"/>
              <a:gd name="connsiteY58" fmla="*/ 1143000 h 1790700"/>
              <a:gd name="connsiteX59" fmla="*/ 190500 w 899160"/>
              <a:gd name="connsiteY59" fmla="*/ 1043940 h 1790700"/>
              <a:gd name="connsiteX60" fmla="*/ 182880 w 899160"/>
              <a:gd name="connsiteY60" fmla="*/ 929640 h 1790700"/>
              <a:gd name="connsiteX61" fmla="*/ 160020 w 899160"/>
              <a:gd name="connsiteY61" fmla="*/ 914400 h 1790700"/>
              <a:gd name="connsiteX62" fmla="*/ 121920 w 899160"/>
              <a:gd name="connsiteY62" fmla="*/ 906780 h 1790700"/>
              <a:gd name="connsiteX63" fmla="*/ 53340 w 899160"/>
              <a:gd name="connsiteY63" fmla="*/ 876300 h 1790700"/>
              <a:gd name="connsiteX64" fmla="*/ 60960 w 899160"/>
              <a:gd name="connsiteY64" fmla="*/ 784860 h 1790700"/>
              <a:gd name="connsiteX65" fmla="*/ 76200 w 899160"/>
              <a:gd name="connsiteY65" fmla="*/ 731520 h 1790700"/>
              <a:gd name="connsiteX66" fmla="*/ 53340 w 899160"/>
              <a:gd name="connsiteY66" fmla="*/ 662940 h 1790700"/>
              <a:gd name="connsiteX67" fmla="*/ 45720 w 899160"/>
              <a:gd name="connsiteY67" fmla="*/ 640080 h 1790700"/>
              <a:gd name="connsiteX68" fmla="*/ 22860 w 899160"/>
              <a:gd name="connsiteY6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838200 w 899160"/>
              <a:gd name="connsiteY38" fmla="*/ 1150620 h 1790700"/>
              <a:gd name="connsiteX39" fmla="*/ 769620 w 899160"/>
              <a:gd name="connsiteY39" fmla="*/ 1386840 h 1790700"/>
              <a:gd name="connsiteX40" fmla="*/ 754380 w 899160"/>
              <a:gd name="connsiteY40" fmla="*/ 1409700 h 1790700"/>
              <a:gd name="connsiteX41" fmla="*/ 685800 w 899160"/>
              <a:gd name="connsiteY41" fmla="*/ 1569720 h 1790700"/>
              <a:gd name="connsiteX42" fmla="*/ 678180 w 899160"/>
              <a:gd name="connsiteY42" fmla="*/ 1592580 h 1790700"/>
              <a:gd name="connsiteX43" fmla="*/ 632460 w 899160"/>
              <a:gd name="connsiteY43" fmla="*/ 1729740 h 1790700"/>
              <a:gd name="connsiteX44" fmla="*/ 609600 w 899160"/>
              <a:gd name="connsiteY44" fmla="*/ 1760220 h 1790700"/>
              <a:gd name="connsiteX45" fmla="*/ 563880 w 899160"/>
              <a:gd name="connsiteY45" fmla="*/ 1775460 h 1790700"/>
              <a:gd name="connsiteX46" fmla="*/ 495300 w 899160"/>
              <a:gd name="connsiteY46" fmla="*/ 1790700 h 1790700"/>
              <a:gd name="connsiteX47" fmla="*/ 388620 w 899160"/>
              <a:gd name="connsiteY47" fmla="*/ 1783080 h 1790700"/>
              <a:gd name="connsiteX48" fmla="*/ 342900 w 899160"/>
              <a:gd name="connsiteY48" fmla="*/ 1752600 h 1790700"/>
              <a:gd name="connsiteX49" fmla="*/ 320040 w 899160"/>
              <a:gd name="connsiteY49" fmla="*/ 1737360 h 1790700"/>
              <a:gd name="connsiteX50" fmla="*/ 274320 w 899160"/>
              <a:gd name="connsiteY50" fmla="*/ 1699260 h 1790700"/>
              <a:gd name="connsiteX51" fmla="*/ 251460 w 899160"/>
              <a:gd name="connsiteY51" fmla="*/ 1546860 h 1790700"/>
              <a:gd name="connsiteX52" fmla="*/ 228600 w 899160"/>
              <a:gd name="connsiteY52" fmla="*/ 1524000 h 1790700"/>
              <a:gd name="connsiteX53" fmla="*/ 213360 w 899160"/>
              <a:gd name="connsiteY53" fmla="*/ 1501140 h 1790700"/>
              <a:gd name="connsiteX54" fmla="*/ 198120 w 899160"/>
              <a:gd name="connsiteY54" fmla="*/ 1348740 h 1790700"/>
              <a:gd name="connsiteX55" fmla="*/ 190500 w 899160"/>
              <a:gd name="connsiteY55" fmla="*/ 1325880 h 1790700"/>
              <a:gd name="connsiteX56" fmla="*/ 182880 w 899160"/>
              <a:gd name="connsiteY56" fmla="*/ 1181100 h 1790700"/>
              <a:gd name="connsiteX57" fmla="*/ 175260 w 899160"/>
              <a:gd name="connsiteY57" fmla="*/ 1143000 h 1790700"/>
              <a:gd name="connsiteX58" fmla="*/ 190500 w 899160"/>
              <a:gd name="connsiteY58" fmla="*/ 1043940 h 1790700"/>
              <a:gd name="connsiteX59" fmla="*/ 182880 w 899160"/>
              <a:gd name="connsiteY59" fmla="*/ 929640 h 1790700"/>
              <a:gd name="connsiteX60" fmla="*/ 160020 w 899160"/>
              <a:gd name="connsiteY60" fmla="*/ 914400 h 1790700"/>
              <a:gd name="connsiteX61" fmla="*/ 121920 w 899160"/>
              <a:gd name="connsiteY61" fmla="*/ 906780 h 1790700"/>
              <a:gd name="connsiteX62" fmla="*/ 53340 w 899160"/>
              <a:gd name="connsiteY62" fmla="*/ 876300 h 1790700"/>
              <a:gd name="connsiteX63" fmla="*/ 60960 w 899160"/>
              <a:gd name="connsiteY63" fmla="*/ 784860 h 1790700"/>
              <a:gd name="connsiteX64" fmla="*/ 76200 w 899160"/>
              <a:gd name="connsiteY64" fmla="*/ 731520 h 1790700"/>
              <a:gd name="connsiteX65" fmla="*/ 53340 w 899160"/>
              <a:gd name="connsiteY65" fmla="*/ 662940 h 1790700"/>
              <a:gd name="connsiteX66" fmla="*/ 45720 w 899160"/>
              <a:gd name="connsiteY66" fmla="*/ 640080 h 1790700"/>
              <a:gd name="connsiteX67" fmla="*/ 22860 w 899160"/>
              <a:gd name="connsiteY6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861060 w 899160"/>
              <a:gd name="connsiteY37" fmla="*/ 777240 h 1790700"/>
              <a:gd name="connsiteX38" fmla="*/ 769620 w 899160"/>
              <a:gd name="connsiteY38" fmla="*/ 1386840 h 1790700"/>
              <a:gd name="connsiteX39" fmla="*/ 754380 w 899160"/>
              <a:gd name="connsiteY39" fmla="*/ 1409700 h 1790700"/>
              <a:gd name="connsiteX40" fmla="*/ 685800 w 899160"/>
              <a:gd name="connsiteY40" fmla="*/ 1569720 h 1790700"/>
              <a:gd name="connsiteX41" fmla="*/ 678180 w 899160"/>
              <a:gd name="connsiteY41" fmla="*/ 1592580 h 1790700"/>
              <a:gd name="connsiteX42" fmla="*/ 632460 w 899160"/>
              <a:gd name="connsiteY42" fmla="*/ 1729740 h 1790700"/>
              <a:gd name="connsiteX43" fmla="*/ 609600 w 899160"/>
              <a:gd name="connsiteY43" fmla="*/ 1760220 h 1790700"/>
              <a:gd name="connsiteX44" fmla="*/ 563880 w 899160"/>
              <a:gd name="connsiteY44" fmla="*/ 1775460 h 1790700"/>
              <a:gd name="connsiteX45" fmla="*/ 495300 w 899160"/>
              <a:gd name="connsiteY45" fmla="*/ 1790700 h 1790700"/>
              <a:gd name="connsiteX46" fmla="*/ 388620 w 899160"/>
              <a:gd name="connsiteY46" fmla="*/ 1783080 h 1790700"/>
              <a:gd name="connsiteX47" fmla="*/ 342900 w 899160"/>
              <a:gd name="connsiteY47" fmla="*/ 1752600 h 1790700"/>
              <a:gd name="connsiteX48" fmla="*/ 320040 w 899160"/>
              <a:gd name="connsiteY48" fmla="*/ 1737360 h 1790700"/>
              <a:gd name="connsiteX49" fmla="*/ 274320 w 899160"/>
              <a:gd name="connsiteY49" fmla="*/ 1699260 h 1790700"/>
              <a:gd name="connsiteX50" fmla="*/ 251460 w 899160"/>
              <a:gd name="connsiteY50" fmla="*/ 1546860 h 1790700"/>
              <a:gd name="connsiteX51" fmla="*/ 228600 w 899160"/>
              <a:gd name="connsiteY51" fmla="*/ 1524000 h 1790700"/>
              <a:gd name="connsiteX52" fmla="*/ 213360 w 899160"/>
              <a:gd name="connsiteY52" fmla="*/ 1501140 h 1790700"/>
              <a:gd name="connsiteX53" fmla="*/ 198120 w 899160"/>
              <a:gd name="connsiteY53" fmla="*/ 1348740 h 1790700"/>
              <a:gd name="connsiteX54" fmla="*/ 190500 w 899160"/>
              <a:gd name="connsiteY54" fmla="*/ 1325880 h 1790700"/>
              <a:gd name="connsiteX55" fmla="*/ 182880 w 899160"/>
              <a:gd name="connsiteY55" fmla="*/ 1181100 h 1790700"/>
              <a:gd name="connsiteX56" fmla="*/ 175260 w 899160"/>
              <a:gd name="connsiteY56" fmla="*/ 1143000 h 1790700"/>
              <a:gd name="connsiteX57" fmla="*/ 190500 w 899160"/>
              <a:gd name="connsiteY57" fmla="*/ 1043940 h 1790700"/>
              <a:gd name="connsiteX58" fmla="*/ 182880 w 899160"/>
              <a:gd name="connsiteY58" fmla="*/ 929640 h 1790700"/>
              <a:gd name="connsiteX59" fmla="*/ 160020 w 899160"/>
              <a:gd name="connsiteY59" fmla="*/ 914400 h 1790700"/>
              <a:gd name="connsiteX60" fmla="*/ 121920 w 899160"/>
              <a:gd name="connsiteY60" fmla="*/ 906780 h 1790700"/>
              <a:gd name="connsiteX61" fmla="*/ 53340 w 899160"/>
              <a:gd name="connsiteY61" fmla="*/ 876300 h 1790700"/>
              <a:gd name="connsiteX62" fmla="*/ 60960 w 899160"/>
              <a:gd name="connsiteY62" fmla="*/ 784860 h 1790700"/>
              <a:gd name="connsiteX63" fmla="*/ 76200 w 899160"/>
              <a:gd name="connsiteY63" fmla="*/ 731520 h 1790700"/>
              <a:gd name="connsiteX64" fmla="*/ 53340 w 899160"/>
              <a:gd name="connsiteY64" fmla="*/ 662940 h 1790700"/>
              <a:gd name="connsiteX65" fmla="*/ 45720 w 899160"/>
              <a:gd name="connsiteY65" fmla="*/ 640080 h 1790700"/>
              <a:gd name="connsiteX66" fmla="*/ 22860 w 899160"/>
              <a:gd name="connsiteY6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883920 w 899160"/>
              <a:gd name="connsiteY36" fmla="*/ 701040 h 1790700"/>
              <a:gd name="connsiteX37" fmla="*/ 769620 w 899160"/>
              <a:gd name="connsiteY37" fmla="*/ 1386840 h 1790700"/>
              <a:gd name="connsiteX38" fmla="*/ 754380 w 899160"/>
              <a:gd name="connsiteY38" fmla="*/ 1409700 h 1790700"/>
              <a:gd name="connsiteX39" fmla="*/ 685800 w 899160"/>
              <a:gd name="connsiteY39" fmla="*/ 1569720 h 1790700"/>
              <a:gd name="connsiteX40" fmla="*/ 678180 w 899160"/>
              <a:gd name="connsiteY40" fmla="*/ 1592580 h 1790700"/>
              <a:gd name="connsiteX41" fmla="*/ 632460 w 899160"/>
              <a:gd name="connsiteY41" fmla="*/ 1729740 h 1790700"/>
              <a:gd name="connsiteX42" fmla="*/ 609600 w 899160"/>
              <a:gd name="connsiteY42" fmla="*/ 1760220 h 1790700"/>
              <a:gd name="connsiteX43" fmla="*/ 563880 w 899160"/>
              <a:gd name="connsiteY43" fmla="*/ 1775460 h 1790700"/>
              <a:gd name="connsiteX44" fmla="*/ 495300 w 899160"/>
              <a:gd name="connsiteY44" fmla="*/ 1790700 h 1790700"/>
              <a:gd name="connsiteX45" fmla="*/ 388620 w 899160"/>
              <a:gd name="connsiteY45" fmla="*/ 1783080 h 1790700"/>
              <a:gd name="connsiteX46" fmla="*/ 342900 w 899160"/>
              <a:gd name="connsiteY46" fmla="*/ 1752600 h 1790700"/>
              <a:gd name="connsiteX47" fmla="*/ 320040 w 899160"/>
              <a:gd name="connsiteY47" fmla="*/ 1737360 h 1790700"/>
              <a:gd name="connsiteX48" fmla="*/ 274320 w 899160"/>
              <a:gd name="connsiteY48" fmla="*/ 1699260 h 1790700"/>
              <a:gd name="connsiteX49" fmla="*/ 251460 w 899160"/>
              <a:gd name="connsiteY49" fmla="*/ 1546860 h 1790700"/>
              <a:gd name="connsiteX50" fmla="*/ 228600 w 899160"/>
              <a:gd name="connsiteY50" fmla="*/ 1524000 h 1790700"/>
              <a:gd name="connsiteX51" fmla="*/ 213360 w 899160"/>
              <a:gd name="connsiteY51" fmla="*/ 1501140 h 1790700"/>
              <a:gd name="connsiteX52" fmla="*/ 198120 w 899160"/>
              <a:gd name="connsiteY52" fmla="*/ 1348740 h 1790700"/>
              <a:gd name="connsiteX53" fmla="*/ 190500 w 899160"/>
              <a:gd name="connsiteY53" fmla="*/ 1325880 h 1790700"/>
              <a:gd name="connsiteX54" fmla="*/ 182880 w 899160"/>
              <a:gd name="connsiteY54" fmla="*/ 1181100 h 1790700"/>
              <a:gd name="connsiteX55" fmla="*/ 175260 w 899160"/>
              <a:gd name="connsiteY55" fmla="*/ 1143000 h 1790700"/>
              <a:gd name="connsiteX56" fmla="*/ 190500 w 899160"/>
              <a:gd name="connsiteY56" fmla="*/ 1043940 h 1790700"/>
              <a:gd name="connsiteX57" fmla="*/ 182880 w 899160"/>
              <a:gd name="connsiteY57" fmla="*/ 929640 h 1790700"/>
              <a:gd name="connsiteX58" fmla="*/ 160020 w 899160"/>
              <a:gd name="connsiteY58" fmla="*/ 914400 h 1790700"/>
              <a:gd name="connsiteX59" fmla="*/ 121920 w 899160"/>
              <a:gd name="connsiteY59" fmla="*/ 906780 h 1790700"/>
              <a:gd name="connsiteX60" fmla="*/ 53340 w 899160"/>
              <a:gd name="connsiteY60" fmla="*/ 876300 h 1790700"/>
              <a:gd name="connsiteX61" fmla="*/ 60960 w 899160"/>
              <a:gd name="connsiteY61" fmla="*/ 784860 h 1790700"/>
              <a:gd name="connsiteX62" fmla="*/ 76200 w 899160"/>
              <a:gd name="connsiteY62" fmla="*/ 731520 h 1790700"/>
              <a:gd name="connsiteX63" fmla="*/ 53340 w 899160"/>
              <a:gd name="connsiteY63" fmla="*/ 662940 h 1790700"/>
              <a:gd name="connsiteX64" fmla="*/ 45720 w 899160"/>
              <a:gd name="connsiteY64" fmla="*/ 640080 h 1790700"/>
              <a:gd name="connsiteX65" fmla="*/ 22860 w 899160"/>
              <a:gd name="connsiteY65"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754380 w 899160"/>
              <a:gd name="connsiteY37" fmla="*/ 1409700 h 1790700"/>
              <a:gd name="connsiteX38" fmla="*/ 685800 w 899160"/>
              <a:gd name="connsiteY38" fmla="*/ 1569720 h 1790700"/>
              <a:gd name="connsiteX39" fmla="*/ 678180 w 899160"/>
              <a:gd name="connsiteY39" fmla="*/ 1592580 h 1790700"/>
              <a:gd name="connsiteX40" fmla="*/ 632460 w 899160"/>
              <a:gd name="connsiteY40" fmla="*/ 1729740 h 1790700"/>
              <a:gd name="connsiteX41" fmla="*/ 609600 w 899160"/>
              <a:gd name="connsiteY41" fmla="*/ 1760220 h 1790700"/>
              <a:gd name="connsiteX42" fmla="*/ 563880 w 899160"/>
              <a:gd name="connsiteY42" fmla="*/ 1775460 h 1790700"/>
              <a:gd name="connsiteX43" fmla="*/ 495300 w 899160"/>
              <a:gd name="connsiteY43" fmla="*/ 1790700 h 1790700"/>
              <a:gd name="connsiteX44" fmla="*/ 388620 w 899160"/>
              <a:gd name="connsiteY44" fmla="*/ 1783080 h 1790700"/>
              <a:gd name="connsiteX45" fmla="*/ 342900 w 899160"/>
              <a:gd name="connsiteY45" fmla="*/ 1752600 h 1790700"/>
              <a:gd name="connsiteX46" fmla="*/ 320040 w 899160"/>
              <a:gd name="connsiteY46" fmla="*/ 1737360 h 1790700"/>
              <a:gd name="connsiteX47" fmla="*/ 274320 w 899160"/>
              <a:gd name="connsiteY47" fmla="*/ 1699260 h 1790700"/>
              <a:gd name="connsiteX48" fmla="*/ 251460 w 899160"/>
              <a:gd name="connsiteY48" fmla="*/ 1546860 h 1790700"/>
              <a:gd name="connsiteX49" fmla="*/ 228600 w 899160"/>
              <a:gd name="connsiteY49" fmla="*/ 1524000 h 1790700"/>
              <a:gd name="connsiteX50" fmla="*/ 213360 w 899160"/>
              <a:gd name="connsiteY50" fmla="*/ 1501140 h 1790700"/>
              <a:gd name="connsiteX51" fmla="*/ 198120 w 899160"/>
              <a:gd name="connsiteY51" fmla="*/ 1348740 h 1790700"/>
              <a:gd name="connsiteX52" fmla="*/ 190500 w 899160"/>
              <a:gd name="connsiteY52" fmla="*/ 1325880 h 1790700"/>
              <a:gd name="connsiteX53" fmla="*/ 182880 w 899160"/>
              <a:gd name="connsiteY53" fmla="*/ 1181100 h 1790700"/>
              <a:gd name="connsiteX54" fmla="*/ 175260 w 899160"/>
              <a:gd name="connsiteY54" fmla="*/ 1143000 h 1790700"/>
              <a:gd name="connsiteX55" fmla="*/ 190500 w 899160"/>
              <a:gd name="connsiteY55" fmla="*/ 1043940 h 1790700"/>
              <a:gd name="connsiteX56" fmla="*/ 182880 w 899160"/>
              <a:gd name="connsiteY56" fmla="*/ 929640 h 1790700"/>
              <a:gd name="connsiteX57" fmla="*/ 160020 w 899160"/>
              <a:gd name="connsiteY57" fmla="*/ 914400 h 1790700"/>
              <a:gd name="connsiteX58" fmla="*/ 121920 w 899160"/>
              <a:gd name="connsiteY58" fmla="*/ 906780 h 1790700"/>
              <a:gd name="connsiteX59" fmla="*/ 53340 w 899160"/>
              <a:gd name="connsiteY59" fmla="*/ 876300 h 1790700"/>
              <a:gd name="connsiteX60" fmla="*/ 60960 w 899160"/>
              <a:gd name="connsiteY60" fmla="*/ 784860 h 1790700"/>
              <a:gd name="connsiteX61" fmla="*/ 76200 w 899160"/>
              <a:gd name="connsiteY61" fmla="*/ 731520 h 1790700"/>
              <a:gd name="connsiteX62" fmla="*/ 53340 w 899160"/>
              <a:gd name="connsiteY62" fmla="*/ 662940 h 1790700"/>
              <a:gd name="connsiteX63" fmla="*/ 45720 w 899160"/>
              <a:gd name="connsiteY63" fmla="*/ 640080 h 1790700"/>
              <a:gd name="connsiteX64" fmla="*/ 22860 w 899160"/>
              <a:gd name="connsiteY64"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769620 w 899160"/>
              <a:gd name="connsiteY36" fmla="*/ 1386840 h 1790700"/>
              <a:gd name="connsiteX37" fmla="*/ 685800 w 899160"/>
              <a:gd name="connsiteY37" fmla="*/ 1569720 h 1790700"/>
              <a:gd name="connsiteX38" fmla="*/ 678180 w 899160"/>
              <a:gd name="connsiteY38" fmla="*/ 1592580 h 1790700"/>
              <a:gd name="connsiteX39" fmla="*/ 632460 w 899160"/>
              <a:gd name="connsiteY39" fmla="*/ 1729740 h 1790700"/>
              <a:gd name="connsiteX40" fmla="*/ 609600 w 899160"/>
              <a:gd name="connsiteY40" fmla="*/ 1760220 h 1790700"/>
              <a:gd name="connsiteX41" fmla="*/ 563880 w 899160"/>
              <a:gd name="connsiteY41" fmla="*/ 1775460 h 1790700"/>
              <a:gd name="connsiteX42" fmla="*/ 495300 w 899160"/>
              <a:gd name="connsiteY42" fmla="*/ 1790700 h 1790700"/>
              <a:gd name="connsiteX43" fmla="*/ 388620 w 899160"/>
              <a:gd name="connsiteY43" fmla="*/ 1783080 h 1790700"/>
              <a:gd name="connsiteX44" fmla="*/ 342900 w 899160"/>
              <a:gd name="connsiteY44" fmla="*/ 1752600 h 1790700"/>
              <a:gd name="connsiteX45" fmla="*/ 320040 w 899160"/>
              <a:gd name="connsiteY45" fmla="*/ 1737360 h 1790700"/>
              <a:gd name="connsiteX46" fmla="*/ 274320 w 899160"/>
              <a:gd name="connsiteY46" fmla="*/ 1699260 h 1790700"/>
              <a:gd name="connsiteX47" fmla="*/ 251460 w 899160"/>
              <a:gd name="connsiteY47" fmla="*/ 1546860 h 1790700"/>
              <a:gd name="connsiteX48" fmla="*/ 228600 w 899160"/>
              <a:gd name="connsiteY48" fmla="*/ 1524000 h 1790700"/>
              <a:gd name="connsiteX49" fmla="*/ 213360 w 899160"/>
              <a:gd name="connsiteY49" fmla="*/ 1501140 h 1790700"/>
              <a:gd name="connsiteX50" fmla="*/ 198120 w 899160"/>
              <a:gd name="connsiteY50" fmla="*/ 1348740 h 1790700"/>
              <a:gd name="connsiteX51" fmla="*/ 190500 w 899160"/>
              <a:gd name="connsiteY51" fmla="*/ 1325880 h 1790700"/>
              <a:gd name="connsiteX52" fmla="*/ 182880 w 899160"/>
              <a:gd name="connsiteY52" fmla="*/ 1181100 h 1790700"/>
              <a:gd name="connsiteX53" fmla="*/ 175260 w 899160"/>
              <a:gd name="connsiteY53" fmla="*/ 1143000 h 1790700"/>
              <a:gd name="connsiteX54" fmla="*/ 190500 w 899160"/>
              <a:gd name="connsiteY54" fmla="*/ 1043940 h 1790700"/>
              <a:gd name="connsiteX55" fmla="*/ 182880 w 899160"/>
              <a:gd name="connsiteY55" fmla="*/ 929640 h 1790700"/>
              <a:gd name="connsiteX56" fmla="*/ 160020 w 899160"/>
              <a:gd name="connsiteY56" fmla="*/ 914400 h 1790700"/>
              <a:gd name="connsiteX57" fmla="*/ 121920 w 899160"/>
              <a:gd name="connsiteY57" fmla="*/ 906780 h 1790700"/>
              <a:gd name="connsiteX58" fmla="*/ 53340 w 899160"/>
              <a:gd name="connsiteY58" fmla="*/ 876300 h 1790700"/>
              <a:gd name="connsiteX59" fmla="*/ 60960 w 899160"/>
              <a:gd name="connsiteY59" fmla="*/ 784860 h 1790700"/>
              <a:gd name="connsiteX60" fmla="*/ 76200 w 899160"/>
              <a:gd name="connsiteY60" fmla="*/ 731520 h 1790700"/>
              <a:gd name="connsiteX61" fmla="*/ 53340 w 899160"/>
              <a:gd name="connsiteY61" fmla="*/ 662940 h 1790700"/>
              <a:gd name="connsiteX62" fmla="*/ 45720 w 899160"/>
              <a:gd name="connsiteY62" fmla="*/ 640080 h 1790700"/>
              <a:gd name="connsiteX63" fmla="*/ 22860 w 899160"/>
              <a:gd name="connsiteY63"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78180 w 899160"/>
              <a:gd name="connsiteY37" fmla="*/ 1592580 h 1790700"/>
              <a:gd name="connsiteX38" fmla="*/ 632460 w 899160"/>
              <a:gd name="connsiteY38" fmla="*/ 1729740 h 1790700"/>
              <a:gd name="connsiteX39" fmla="*/ 609600 w 899160"/>
              <a:gd name="connsiteY39" fmla="*/ 1760220 h 1790700"/>
              <a:gd name="connsiteX40" fmla="*/ 563880 w 899160"/>
              <a:gd name="connsiteY40" fmla="*/ 1775460 h 1790700"/>
              <a:gd name="connsiteX41" fmla="*/ 495300 w 899160"/>
              <a:gd name="connsiteY41" fmla="*/ 1790700 h 1790700"/>
              <a:gd name="connsiteX42" fmla="*/ 388620 w 899160"/>
              <a:gd name="connsiteY42" fmla="*/ 1783080 h 1790700"/>
              <a:gd name="connsiteX43" fmla="*/ 342900 w 899160"/>
              <a:gd name="connsiteY43" fmla="*/ 1752600 h 1790700"/>
              <a:gd name="connsiteX44" fmla="*/ 320040 w 899160"/>
              <a:gd name="connsiteY44" fmla="*/ 1737360 h 1790700"/>
              <a:gd name="connsiteX45" fmla="*/ 274320 w 899160"/>
              <a:gd name="connsiteY45" fmla="*/ 1699260 h 1790700"/>
              <a:gd name="connsiteX46" fmla="*/ 251460 w 899160"/>
              <a:gd name="connsiteY46" fmla="*/ 1546860 h 1790700"/>
              <a:gd name="connsiteX47" fmla="*/ 228600 w 899160"/>
              <a:gd name="connsiteY47" fmla="*/ 1524000 h 1790700"/>
              <a:gd name="connsiteX48" fmla="*/ 213360 w 899160"/>
              <a:gd name="connsiteY48" fmla="*/ 1501140 h 1790700"/>
              <a:gd name="connsiteX49" fmla="*/ 198120 w 899160"/>
              <a:gd name="connsiteY49" fmla="*/ 1348740 h 1790700"/>
              <a:gd name="connsiteX50" fmla="*/ 190500 w 899160"/>
              <a:gd name="connsiteY50" fmla="*/ 1325880 h 1790700"/>
              <a:gd name="connsiteX51" fmla="*/ 182880 w 899160"/>
              <a:gd name="connsiteY51" fmla="*/ 1181100 h 1790700"/>
              <a:gd name="connsiteX52" fmla="*/ 175260 w 899160"/>
              <a:gd name="connsiteY52" fmla="*/ 1143000 h 1790700"/>
              <a:gd name="connsiteX53" fmla="*/ 190500 w 899160"/>
              <a:gd name="connsiteY53" fmla="*/ 1043940 h 1790700"/>
              <a:gd name="connsiteX54" fmla="*/ 182880 w 899160"/>
              <a:gd name="connsiteY54" fmla="*/ 929640 h 1790700"/>
              <a:gd name="connsiteX55" fmla="*/ 160020 w 899160"/>
              <a:gd name="connsiteY55" fmla="*/ 914400 h 1790700"/>
              <a:gd name="connsiteX56" fmla="*/ 121920 w 899160"/>
              <a:gd name="connsiteY56" fmla="*/ 906780 h 1790700"/>
              <a:gd name="connsiteX57" fmla="*/ 53340 w 899160"/>
              <a:gd name="connsiteY57" fmla="*/ 876300 h 1790700"/>
              <a:gd name="connsiteX58" fmla="*/ 60960 w 899160"/>
              <a:gd name="connsiteY58" fmla="*/ 784860 h 1790700"/>
              <a:gd name="connsiteX59" fmla="*/ 76200 w 899160"/>
              <a:gd name="connsiteY59" fmla="*/ 731520 h 1790700"/>
              <a:gd name="connsiteX60" fmla="*/ 53340 w 899160"/>
              <a:gd name="connsiteY60" fmla="*/ 662940 h 1790700"/>
              <a:gd name="connsiteX61" fmla="*/ 45720 w 899160"/>
              <a:gd name="connsiteY61" fmla="*/ 640080 h 1790700"/>
              <a:gd name="connsiteX62" fmla="*/ 22860 w 899160"/>
              <a:gd name="connsiteY62"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563880 w 899160"/>
              <a:gd name="connsiteY39" fmla="*/ 1775460 h 1790700"/>
              <a:gd name="connsiteX40" fmla="*/ 495300 w 899160"/>
              <a:gd name="connsiteY40" fmla="*/ 1790700 h 1790700"/>
              <a:gd name="connsiteX41" fmla="*/ 388620 w 899160"/>
              <a:gd name="connsiteY41" fmla="*/ 1783080 h 1790700"/>
              <a:gd name="connsiteX42" fmla="*/ 342900 w 899160"/>
              <a:gd name="connsiteY42" fmla="*/ 1752600 h 1790700"/>
              <a:gd name="connsiteX43" fmla="*/ 320040 w 899160"/>
              <a:gd name="connsiteY43" fmla="*/ 1737360 h 1790700"/>
              <a:gd name="connsiteX44" fmla="*/ 274320 w 899160"/>
              <a:gd name="connsiteY44" fmla="*/ 1699260 h 1790700"/>
              <a:gd name="connsiteX45" fmla="*/ 251460 w 899160"/>
              <a:gd name="connsiteY45" fmla="*/ 1546860 h 1790700"/>
              <a:gd name="connsiteX46" fmla="*/ 228600 w 899160"/>
              <a:gd name="connsiteY46" fmla="*/ 1524000 h 1790700"/>
              <a:gd name="connsiteX47" fmla="*/ 213360 w 899160"/>
              <a:gd name="connsiteY47" fmla="*/ 1501140 h 1790700"/>
              <a:gd name="connsiteX48" fmla="*/ 198120 w 899160"/>
              <a:gd name="connsiteY48" fmla="*/ 1348740 h 1790700"/>
              <a:gd name="connsiteX49" fmla="*/ 190500 w 899160"/>
              <a:gd name="connsiteY49" fmla="*/ 1325880 h 1790700"/>
              <a:gd name="connsiteX50" fmla="*/ 182880 w 899160"/>
              <a:gd name="connsiteY50" fmla="*/ 1181100 h 1790700"/>
              <a:gd name="connsiteX51" fmla="*/ 175260 w 899160"/>
              <a:gd name="connsiteY51" fmla="*/ 1143000 h 1790700"/>
              <a:gd name="connsiteX52" fmla="*/ 190500 w 899160"/>
              <a:gd name="connsiteY52" fmla="*/ 1043940 h 1790700"/>
              <a:gd name="connsiteX53" fmla="*/ 182880 w 899160"/>
              <a:gd name="connsiteY53" fmla="*/ 929640 h 1790700"/>
              <a:gd name="connsiteX54" fmla="*/ 160020 w 899160"/>
              <a:gd name="connsiteY54" fmla="*/ 914400 h 1790700"/>
              <a:gd name="connsiteX55" fmla="*/ 121920 w 899160"/>
              <a:gd name="connsiteY55" fmla="*/ 906780 h 1790700"/>
              <a:gd name="connsiteX56" fmla="*/ 53340 w 899160"/>
              <a:gd name="connsiteY56" fmla="*/ 876300 h 1790700"/>
              <a:gd name="connsiteX57" fmla="*/ 60960 w 899160"/>
              <a:gd name="connsiteY57" fmla="*/ 784860 h 1790700"/>
              <a:gd name="connsiteX58" fmla="*/ 76200 w 899160"/>
              <a:gd name="connsiteY58" fmla="*/ 731520 h 1790700"/>
              <a:gd name="connsiteX59" fmla="*/ 53340 w 899160"/>
              <a:gd name="connsiteY59" fmla="*/ 662940 h 1790700"/>
              <a:gd name="connsiteX60" fmla="*/ 45720 w 899160"/>
              <a:gd name="connsiteY60" fmla="*/ 640080 h 1790700"/>
              <a:gd name="connsiteX61" fmla="*/ 22860 w 899160"/>
              <a:gd name="connsiteY61"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88620 w 899160"/>
              <a:gd name="connsiteY40" fmla="*/ 1783080 h 1790700"/>
              <a:gd name="connsiteX41" fmla="*/ 342900 w 899160"/>
              <a:gd name="connsiteY41" fmla="*/ 1752600 h 1790700"/>
              <a:gd name="connsiteX42" fmla="*/ 320040 w 899160"/>
              <a:gd name="connsiteY42" fmla="*/ 1737360 h 1790700"/>
              <a:gd name="connsiteX43" fmla="*/ 274320 w 899160"/>
              <a:gd name="connsiteY43" fmla="*/ 1699260 h 1790700"/>
              <a:gd name="connsiteX44" fmla="*/ 251460 w 899160"/>
              <a:gd name="connsiteY44" fmla="*/ 1546860 h 1790700"/>
              <a:gd name="connsiteX45" fmla="*/ 228600 w 899160"/>
              <a:gd name="connsiteY45" fmla="*/ 1524000 h 1790700"/>
              <a:gd name="connsiteX46" fmla="*/ 213360 w 899160"/>
              <a:gd name="connsiteY46" fmla="*/ 1501140 h 1790700"/>
              <a:gd name="connsiteX47" fmla="*/ 198120 w 899160"/>
              <a:gd name="connsiteY47" fmla="*/ 1348740 h 1790700"/>
              <a:gd name="connsiteX48" fmla="*/ 190500 w 899160"/>
              <a:gd name="connsiteY48" fmla="*/ 1325880 h 1790700"/>
              <a:gd name="connsiteX49" fmla="*/ 182880 w 899160"/>
              <a:gd name="connsiteY49" fmla="*/ 1181100 h 1790700"/>
              <a:gd name="connsiteX50" fmla="*/ 175260 w 899160"/>
              <a:gd name="connsiteY50" fmla="*/ 1143000 h 1790700"/>
              <a:gd name="connsiteX51" fmla="*/ 190500 w 899160"/>
              <a:gd name="connsiteY51" fmla="*/ 1043940 h 1790700"/>
              <a:gd name="connsiteX52" fmla="*/ 182880 w 899160"/>
              <a:gd name="connsiteY52" fmla="*/ 929640 h 1790700"/>
              <a:gd name="connsiteX53" fmla="*/ 160020 w 899160"/>
              <a:gd name="connsiteY53" fmla="*/ 914400 h 1790700"/>
              <a:gd name="connsiteX54" fmla="*/ 121920 w 899160"/>
              <a:gd name="connsiteY54" fmla="*/ 906780 h 1790700"/>
              <a:gd name="connsiteX55" fmla="*/ 53340 w 899160"/>
              <a:gd name="connsiteY55" fmla="*/ 876300 h 1790700"/>
              <a:gd name="connsiteX56" fmla="*/ 60960 w 899160"/>
              <a:gd name="connsiteY56" fmla="*/ 784860 h 1790700"/>
              <a:gd name="connsiteX57" fmla="*/ 76200 w 899160"/>
              <a:gd name="connsiteY57" fmla="*/ 731520 h 1790700"/>
              <a:gd name="connsiteX58" fmla="*/ 53340 w 899160"/>
              <a:gd name="connsiteY58" fmla="*/ 662940 h 1790700"/>
              <a:gd name="connsiteX59" fmla="*/ 45720 w 899160"/>
              <a:gd name="connsiteY59" fmla="*/ 640080 h 1790700"/>
              <a:gd name="connsiteX60" fmla="*/ 22860 w 899160"/>
              <a:gd name="connsiteY60"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74320 w 899160"/>
              <a:gd name="connsiteY42" fmla="*/ 1699260 h 1790700"/>
              <a:gd name="connsiteX43" fmla="*/ 251460 w 899160"/>
              <a:gd name="connsiteY43" fmla="*/ 1546860 h 1790700"/>
              <a:gd name="connsiteX44" fmla="*/ 228600 w 899160"/>
              <a:gd name="connsiteY44" fmla="*/ 1524000 h 1790700"/>
              <a:gd name="connsiteX45" fmla="*/ 213360 w 899160"/>
              <a:gd name="connsiteY45" fmla="*/ 1501140 h 1790700"/>
              <a:gd name="connsiteX46" fmla="*/ 198120 w 899160"/>
              <a:gd name="connsiteY46" fmla="*/ 1348740 h 1790700"/>
              <a:gd name="connsiteX47" fmla="*/ 190500 w 899160"/>
              <a:gd name="connsiteY47" fmla="*/ 1325880 h 1790700"/>
              <a:gd name="connsiteX48" fmla="*/ 182880 w 899160"/>
              <a:gd name="connsiteY48" fmla="*/ 1181100 h 1790700"/>
              <a:gd name="connsiteX49" fmla="*/ 175260 w 899160"/>
              <a:gd name="connsiteY49" fmla="*/ 1143000 h 1790700"/>
              <a:gd name="connsiteX50" fmla="*/ 190500 w 899160"/>
              <a:gd name="connsiteY50" fmla="*/ 1043940 h 1790700"/>
              <a:gd name="connsiteX51" fmla="*/ 182880 w 899160"/>
              <a:gd name="connsiteY51" fmla="*/ 929640 h 1790700"/>
              <a:gd name="connsiteX52" fmla="*/ 160020 w 899160"/>
              <a:gd name="connsiteY52" fmla="*/ 914400 h 1790700"/>
              <a:gd name="connsiteX53" fmla="*/ 121920 w 899160"/>
              <a:gd name="connsiteY53" fmla="*/ 906780 h 1790700"/>
              <a:gd name="connsiteX54" fmla="*/ 53340 w 899160"/>
              <a:gd name="connsiteY54" fmla="*/ 876300 h 1790700"/>
              <a:gd name="connsiteX55" fmla="*/ 60960 w 899160"/>
              <a:gd name="connsiteY55" fmla="*/ 784860 h 1790700"/>
              <a:gd name="connsiteX56" fmla="*/ 76200 w 899160"/>
              <a:gd name="connsiteY56" fmla="*/ 731520 h 1790700"/>
              <a:gd name="connsiteX57" fmla="*/ 53340 w 899160"/>
              <a:gd name="connsiteY57" fmla="*/ 662940 h 1790700"/>
              <a:gd name="connsiteX58" fmla="*/ 45720 w 899160"/>
              <a:gd name="connsiteY58" fmla="*/ 640080 h 1790700"/>
              <a:gd name="connsiteX59" fmla="*/ 22860 w 899160"/>
              <a:gd name="connsiteY59"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213360 w 899160"/>
              <a:gd name="connsiteY44" fmla="*/ 1501140 h 1790700"/>
              <a:gd name="connsiteX45" fmla="*/ 198120 w 899160"/>
              <a:gd name="connsiteY45" fmla="*/ 1348740 h 1790700"/>
              <a:gd name="connsiteX46" fmla="*/ 190500 w 899160"/>
              <a:gd name="connsiteY46" fmla="*/ 1325880 h 1790700"/>
              <a:gd name="connsiteX47" fmla="*/ 182880 w 899160"/>
              <a:gd name="connsiteY47" fmla="*/ 1181100 h 1790700"/>
              <a:gd name="connsiteX48" fmla="*/ 175260 w 899160"/>
              <a:gd name="connsiteY48" fmla="*/ 1143000 h 1790700"/>
              <a:gd name="connsiteX49" fmla="*/ 190500 w 899160"/>
              <a:gd name="connsiteY49" fmla="*/ 1043940 h 1790700"/>
              <a:gd name="connsiteX50" fmla="*/ 182880 w 899160"/>
              <a:gd name="connsiteY50" fmla="*/ 929640 h 1790700"/>
              <a:gd name="connsiteX51" fmla="*/ 160020 w 899160"/>
              <a:gd name="connsiteY51" fmla="*/ 914400 h 1790700"/>
              <a:gd name="connsiteX52" fmla="*/ 121920 w 899160"/>
              <a:gd name="connsiteY52" fmla="*/ 906780 h 1790700"/>
              <a:gd name="connsiteX53" fmla="*/ 53340 w 899160"/>
              <a:gd name="connsiteY53" fmla="*/ 876300 h 1790700"/>
              <a:gd name="connsiteX54" fmla="*/ 60960 w 899160"/>
              <a:gd name="connsiteY54" fmla="*/ 784860 h 1790700"/>
              <a:gd name="connsiteX55" fmla="*/ 76200 w 899160"/>
              <a:gd name="connsiteY55" fmla="*/ 731520 h 1790700"/>
              <a:gd name="connsiteX56" fmla="*/ 53340 w 899160"/>
              <a:gd name="connsiteY56" fmla="*/ 662940 h 1790700"/>
              <a:gd name="connsiteX57" fmla="*/ 45720 w 899160"/>
              <a:gd name="connsiteY57" fmla="*/ 640080 h 1790700"/>
              <a:gd name="connsiteX58" fmla="*/ 22860 w 899160"/>
              <a:gd name="connsiteY58"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228600 w 899160"/>
              <a:gd name="connsiteY43" fmla="*/ 1524000 h 1790700"/>
              <a:gd name="connsiteX44" fmla="*/ 198120 w 899160"/>
              <a:gd name="connsiteY44" fmla="*/ 1348740 h 1790700"/>
              <a:gd name="connsiteX45" fmla="*/ 190500 w 899160"/>
              <a:gd name="connsiteY45" fmla="*/ 1325880 h 1790700"/>
              <a:gd name="connsiteX46" fmla="*/ 182880 w 899160"/>
              <a:gd name="connsiteY46" fmla="*/ 1181100 h 1790700"/>
              <a:gd name="connsiteX47" fmla="*/ 175260 w 899160"/>
              <a:gd name="connsiteY47" fmla="*/ 1143000 h 1790700"/>
              <a:gd name="connsiteX48" fmla="*/ 190500 w 899160"/>
              <a:gd name="connsiteY48" fmla="*/ 1043940 h 1790700"/>
              <a:gd name="connsiteX49" fmla="*/ 182880 w 899160"/>
              <a:gd name="connsiteY49" fmla="*/ 929640 h 1790700"/>
              <a:gd name="connsiteX50" fmla="*/ 160020 w 899160"/>
              <a:gd name="connsiteY50" fmla="*/ 914400 h 1790700"/>
              <a:gd name="connsiteX51" fmla="*/ 121920 w 899160"/>
              <a:gd name="connsiteY51" fmla="*/ 906780 h 1790700"/>
              <a:gd name="connsiteX52" fmla="*/ 53340 w 899160"/>
              <a:gd name="connsiteY52" fmla="*/ 876300 h 1790700"/>
              <a:gd name="connsiteX53" fmla="*/ 60960 w 899160"/>
              <a:gd name="connsiteY53" fmla="*/ 784860 h 1790700"/>
              <a:gd name="connsiteX54" fmla="*/ 76200 w 899160"/>
              <a:gd name="connsiteY54" fmla="*/ 731520 h 1790700"/>
              <a:gd name="connsiteX55" fmla="*/ 53340 w 899160"/>
              <a:gd name="connsiteY55" fmla="*/ 662940 h 1790700"/>
              <a:gd name="connsiteX56" fmla="*/ 45720 w 899160"/>
              <a:gd name="connsiteY56" fmla="*/ 640080 h 1790700"/>
              <a:gd name="connsiteX57" fmla="*/ 22860 w 899160"/>
              <a:gd name="connsiteY57"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251460 w 899160"/>
              <a:gd name="connsiteY42" fmla="*/ 1546860 h 1790700"/>
              <a:gd name="connsiteX43" fmla="*/ 198120 w 899160"/>
              <a:gd name="connsiteY43" fmla="*/ 1348740 h 1790700"/>
              <a:gd name="connsiteX44" fmla="*/ 190500 w 899160"/>
              <a:gd name="connsiteY44" fmla="*/ 1325880 h 1790700"/>
              <a:gd name="connsiteX45" fmla="*/ 182880 w 899160"/>
              <a:gd name="connsiteY45" fmla="*/ 1181100 h 1790700"/>
              <a:gd name="connsiteX46" fmla="*/ 175260 w 899160"/>
              <a:gd name="connsiteY46" fmla="*/ 1143000 h 1790700"/>
              <a:gd name="connsiteX47" fmla="*/ 190500 w 899160"/>
              <a:gd name="connsiteY47" fmla="*/ 1043940 h 1790700"/>
              <a:gd name="connsiteX48" fmla="*/ 182880 w 899160"/>
              <a:gd name="connsiteY48" fmla="*/ 929640 h 1790700"/>
              <a:gd name="connsiteX49" fmla="*/ 160020 w 899160"/>
              <a:gd name="connsiteY49" fmla="*/ 914400 h 1790700"/>
              <a:gd name="connsiteX50" fmla="*/ 121920 w 899160"/>
              <a:gd name="connsiteY50" fmla="*/ 906780 h 1790700"/>
              <a:gd name="connsiteX51" fmla="*/ 53340 w 899160"/>
              <a:gd name="connsiteY51" fmla="*/ 876300 h 1790700"/>
              <a:gd name="connsiteX52" fmla="*/ 60960 w 899160"/>
              <a:gd name="connsiteY52" fmla="*/ 784860 h 1790700"/>
              <a:gd name="connsiteX53" fmla="*/ 76200 w 899160"/>
              <a:gd name="connsiteY53" fmla="*/ 731520 h 1790700"/>
              <a:gd name="connsiteX54" fmla="*/ 53340 w 899160"/>
              <a:gd name="connsiteY54" fmla="*/ 662940 h 1790700"/>
              <a:gd name="connsiteX55" fmla="*/ 45720 w 899160"/>
              <a:gd name="connsiteY55" fmla="*/ 640080 h 1790700"/>
              <a:gd name="connsiteX56" fmla="*/ 22860 w 899160"/>
              <a:gd name="connsiteY56" fmla="*/ 640080 h 1790700"/>
              <a:gd name="connsiteX0" fmla="*/ 22860 w 899160"/>
              <a:gd name="connsiteY0" fmla="*/ 640080 h 1790700"/>
              <a:gd name="connsiteX1" fmla="*/ 22860 w 899160"/>
              <a:gd name="connsiteY1" fmla="*/ 640080 h 1790700"/>
              <a:gd name="connsiteX2" fmla="*/ 7620 w 899160"/>
              <a:gd name="connsiteY2" fmla="*/ 510540 h 1790700"/>
              <a:gd name="connsiteX3" fmla="*/ 0 w 899160"/>
              <a:gd name="connsiteY3" fmla="*/ 487680 h 1790700"/>
              <a:gd name="connsiteX4" fmla="*/ 22860 w 899160"/>
              <a:gd name="connsiteY4" fmla="*/ 373380 h 1790700"/>
              <a:gd name="connsiteX5" fmla="*/ 38100 w 899160"/>
              <a:gd name="connsiteY5" fmla="*/ 350520 h 1790700"/>
              <a:gd name="connsiteX6" fmla="*/ 60960 w 899160"/>
              <a:gd name="connsiteY6" fmla="*/ 335280 h 1790700"/>
              <a:gd name="connsiteX7" fmla="*/ 114300 w 899160"/>
              <a:gd name="connsiteY7" fmla="*/ 274320 h 1790700"/>
              <a:gd name="connsiteX8" fmla="*/ 129540 w 899160"/>
              <a:gd name="connsiteY8" fmla="*/ 251460 h 1790700"/>
              <a:gd name="connsiteX9" fmla="*/ 175260 w 899160"/>
              <a:gd name="connsiteY9" fmla="*/ 220980 h 1790700"/>
              <a:gd name="connsiteX10" fmla="*/ 190500 w 899160"/>
              <a:gd name="connsiteY10" fmla="*/ 198120 h 1790700"/>
              <a:gd name="connsiteX11" fmla="*/ 236220 w 899160"/>
              <a:gd name="connsiteY11" fmla="*/ 160020 h 1790700"/>
              <a:gd name="connsiteX12" fmla="*/ 251460 w 899160"/>
              <a:gd name="connsiteY12" fmla="*/ 137160 h 1790700"/>
              <a:gd name="connsiteX13" fmla="*/ 281940 w 899160"/>
              <a:gd name="connsiteY13" fmla="*/ 114300 h 1790700"/>
              <a:gd name="connsiteX14" fmla="*/ 304800 w 899160"/>
              <a:gd name="connsiteY14" fmla="*/ 91440 h 1790700"/>
              <a:gd name="connsiteX15" fmla="*/ 350520 w 899160"/>
              <a:gd name="connsiteY15" fmla="*/ 68580 h 1790700"/>
              <a:gd name="connsiteX16" fmla="*/ 365760 w 899160"/>
              <a:gd name="connsiteY16" fmla="*/ 45720 h 1790700"/>
              <a:gd name="connsiteX17" fmla="*/ 411480 w 899160"/>
              <a:gd name="connsiteY17" fmla="*/ 30480 h 1790700"/>
              <a:gd name="connsiteX18" fmla="*/ 434340 w 899160"/>
              <a:gd name="connsiteY18" fmla="*/ 15240 h 1790700"/>
              <a:gd name="connsiteX19" fmla="*/ 464820 w 899160"/>
              <a:gd name="connsiteY19" fmla="*/ 7620 h 1790700"/>
              <a:gd name="connsiteX20" fmla="*/ 487680 w 899160"/>
              <a:gd name="connsiteY20" fmla="*/ 0 h 1790700"/>
              <a:gd name="connsiteX21" fmla="*/ 548640 w 899160"/>
              <a:gd name="connsiteY21" fmla="*/ 22860 h 1790700"/>
              <a:gd name="connsiteX22" fmla="*/ 563880 w 899160"/>
              <a:gd name="connsiteY22" fmla="*/ 45720 h 1790700"/>
              <a:gd name="connsiteX23" fmla="*/ 586740 w 899160"/>
              <a:gd name="connsiteY23" fmla="*/ 53340 h 1790700"/>
              <a:gd name="connsiteX24" fmla="*/ 609600 w 899160"/>
              <a:gd name="connsiteY24" fmla="*/ 68580 h 1790700"/>
              <a:gd name="connsiteX25" fmla="*/ 624840 w 899160"/>
              <a:gd name="connsiteY25" fmla="*/ 91440 h 1790700"/>
              <a:gd name="connsiteX26" fmla="*/ 647700 w 899160"/>
              <a:gd name="connsiteY26" fmla="*/ 106680 h 1790700"/>
              <a:gd name="connsiteX27" fmla="*/ 678180 w 899160"/>
              <a:gd name="connsiteY27" fmla="*/ 137160 h 1790700"/>
              <a:gd name="connsiteX28" fmla="*/ 739140 w 899160"/>
              <a:gd name="connsiteY28" fmla="*/ 190500 h 1790700"/>
              <a:gd name="connsiteX29" fmla="*/ 800100 w 899160"/>
              <a:gd name="connsiteY29" fmla="*/ 259080 h 1790700"/>
              <a:gd name="connsiteX30" fmla="*/ 762000 w 899160"/>
              <a:gd name="connsiteY30" fmla="*/ 342900 h 1790700"/>
              <a:gd name="connsiteX31" fmla="*/ 769620 w 899160"/>
              <a:gd name="connsiteY31" fmla="*/ 381000 h 1790700"/>
              <a:gd name="connsiteX32" fmla="*/ 777240 w 899160"/>
              <a:gd name="connsiteY32" fmla="*/ 403860 h 1790700"/>
              <a:gd name="connsiteX33" fmla="*/ 822960 w 899160"/>
              <a:gd name="connsiteY33" fmla="*/ 419100 h 1790700"/>
              <a:gd name="connsiteX34" fmla="*/ 861060 w 899160"/>
              <a:gd name="connsiteY34" fmla="*/ 464820 h 1790700"/>
              <a:gd name="connsiteX35" fmla="*/ 899160 w 899160"/>
              <a:gd name="connsiteY35" fmla="*/ 510540 h 1790700"/>
              <a:gd name="connsiteX36" fmla="*/ 685800 w 899160"/>
              <a:gd name="connsiteY36" fmla="*/ 1569720 h 1790700"/>
              <a:gd name="connsiteX37" fmla="*/ 632460 w 899160"/>
              <a:gd name="connsiteY37" fmla="*/ 1729740 h 1790700"/>
              <a:gd name="connsiteX38" fmla="*/ 609600 w 899160"/>
              <a:gd name="connsiteY38" fmla="*/ 1760220 h 1790700"/>
              <a:gd name="connsiteX39" fmla="*/ 495300 w 899160"/>
              <a:gd name="connsiteY39" fmla="*/ 1790700 h 1790700"/>
              <a:gd name="connsiteX40" fmla="*/ 342900 w 899160"/>
              <a:gd name="connsiteY40" fmla="*/ 1752600 h 1790700"/>
              <a:gd name="connsiteX41" fmla="*/ 320040 w 899160"/>
              <a:gd name="connsiteY41" fmla="*/ 1737360 h 1790700"/>
              <a:gd name="connsiteX42" fmla="*/ 198120 w 899160"/>
              <a:gd name="connsiteY42" fmla="*/ 1348740 h 1790700"/>
              <a:gd name="connsiteX43" fmla="*/ 190500 w 899160"/>
              <a:gd name="connsiteY43" fmla="*/ 1325880 h 1790700"/>
              <a:gd name="connsiteX44" fmla="*/ 182880 w 899160"/>
              <a:gd name="connsiteY44" fmla="*/ 1181100 h 1790700"/>
              <a:gd name="connsiteX45" fmla="*/ 175260 w 899160"/>
              <a:gd name="connsiteY45" fmla="*/ 1143000 h 1790700"/>
              <a:gd name="connsiteX46" fmla="*/ 190500 w 899160"/>
              <a:gd name="connsiteY46" fmla="*/ 1043940 h 1790700"/>
              <a:gd name="connsiteX47" fmla="*/ 182880 w 899160"/>
              <a:gd name="connsiteY47" fmla="*/ 929640 h 1790700"/>
              <a:gd name="connsiteX48" fmla="*/ 160020 w 899160"/>
              <a:gd name="connsiteY48" fmla="*/ 914400 h 1790700"/>
              <a:gd name="connsiteX49" fmla="*/ 121920 w 899160"/>
              <a:gd name="connsiteY49" fmla="*/ 906780 h 1790700"/>
              <a:gd name="connsiteX50" fmla="*/ 53340 w 899160"/>
              <a:gd name="connsiteY50" fmla="*/ 876300 h 1790700"/>
              <a:gd name="connsiteX51" fmla="*/ 60960 w 899160"/>
              <a:gd name="connsiteY51" fmla="*/ 784860 h 1790700"/>
              <a:gd name="connsiteX52" fmla="*/ 76200 w 899160"/>
              <a:gd name="connsiteY52" fmla="*/ 731520 h 1790700"/>
              <a:gd name="connsiteX53" fmla="*/ 53340 w 899160"/>
              <a:gd name="connsiteY53" fmla="*/ 662940 h 1790700"/>
              <a:gd name="connsiteX54" fmla="*/ 45720 w 899160"/>
              <a:gd name="connsiteY54" fmla="*/ 640080 h 1790700"/>
              <a:gd name="connsiteX55" fmla="*/ 22860 w 899160"/>
              <a:gd name="connsiteY55" fmla="*/ 640080 h 1790700"/>
              <a:gd name="connsiteX0" fmla="*/ 22860 w 899160"/>
              <a:gd name="connsiteY0" fmla="*/ 640080 h 1798798"/>
              <a:gd name="connsiteX1" fmla="*/ 22860 w 899160"/>
              <a:gd name="connsiteY1" fmla="*/ 640080 h 1798798"/>
              <a:gd name="connsiteX2" fmla="*/ 7620 w 899160"/>
              <a:gd name="connsiteY2" fmla="*/ 510540 h 1798798"/>
              <a:gd name="connsiteX3" fmla="*/ 0 w 899160"/>
              <a:gd name="connsiteY3" fmla="*/ 487680 h 1798798"/>
              <a:gd name="connsiteX4" fmla="*/ 22860 w 899160"/>
              <a:gd name="connsiteY4" fmla="*/ 373380 h 1798798"/>
              <a:gd name="connsiteX5" fmla="*/ 38100 w 899160"/>
              <a:gd name="connsiteY5" fmla="*/ 350520 h 1798798"/>
              <a:gd name="connsiteX6" fmla="*/ 60960 w 899160"/>
              <a:gd name="connsiteY6" fmla="*/ 335280 h 1798798"/>
              <a:gd name="connsiteX7" fmla="*/ 114300 w 899160"/>
              <a:gd name="connsiteY7" fmla="*/ 274320 h 1798798"/>
              <a:gd name="connsiteX8" fmla="*/ 129540 w 899160"/>
              <a:gd name="connsiteY8" fmla="*/ 251460 h 1798798"/>
              <a:gd name="connsiteX9" fmla="*/ 175260 w 899160"/>
              <a:gd name="connsiteY9" fmla="*/ 220980 h 1798798"/>
              <a:gd name="connsiteX10" fmla="*/ 190500 w 899160"/>
              <a:gd name="connsiteY10" fmla="*/ 198120 h 1798798"/>
              <a:gd name="connsiteX11" fmla="*/ 236220 w 899160"/>
              <a:gd name="connsiteY11" fmla="*/ 160020 h 1798798"/>
              <a:gd name="connsiteX12" fmla="*/ 251460 w 899160"/>
              <a:gd name="connsiteY12" fmla="*/ 137160 h 1798798"/>
              <a:gd name="connsiteX13" fmla="*/ 281940 w 899160"/>
              <a:gd name="connsiteY13" fmla="*/ 114300 h 1798798"/>
              <a:gd name="connsiteX14" fmla="*/ 304800 w 899160"/>
              <a:gd name="connsiteY14" fmla="*/ 91440 h 1798798"/>
              <a:gd name="connsiteX15" fmla="*/ 350520 w 899160"/>
              <a:gd name="connsiteY15" fmla="*/ 68580 h 1798798"/>
              <a:gd name="connsiteX16" fmla="*/ 365760 w 899160"/>
              <a:gd name="connsiteY16" fmla="*/ 45720 h 1798798"/>
              <a:gd name="connsiteX17" fmla="*/ 411480 w 899160"/>
              <a:gd name="connsiteY17" fmla="*/ 30480 h 1798798"/>
              <a:gd name="connsiteX18" fmla="*/ 434340 w 899160"/>
              <a:gd name="connsiteY18" fmla="*/ 15240 h 1798798"/>
              <a:gd name="connsiteX19" fmla="*/ 464820 w 899160"/>
              <a:gd name="connsiteY19" fmla="*/ 7620 h 1798798"/>
              <a:gd name="connsiteX20" fmla="*/ 487680 w 899160"/>
              <a:gd name="connsiteY20" fmla="*/ 0 h 1798798"/>
              <a:gd name="connsiteX21" fmla="*/ 548640 w 899160"/>
              <a:gd name="connsiteY21" fmla="*/ 22860 h 1798798"/>
              <a:gd name="connsiteX22" fmla="*/ 563880 w 899160"/>
              <a:gd name="connsiteY22" fmla="*/ 45720 h 1798798"/>
              <a:gd name="connsiteX23" fmla="*/ 586740 w 899160"/>
              <a:gd name="connsiteY23" fmla="*/ 53340 h 1798798"/>
              <a:gd name="connsiteX24" fmla="*/ 609600 w 899160"/>
              <a:gd name="connsiteY24" fmla="*/ 68580 h 1798798"/>
              <a:gd name="connsiteX25" fmla="*/ 624840 w 899160"/>
              <a:gd name="connsiteY25" fmla="*/ 91440 h 1798798"/>
              <a:gd name="connsiteX26" fmla="*/ 647700 w 899160"/>
              <a:gd name="connsiteY26" fmla="*/ 106680 h 1798798"/>
              <a:gd name="connsiteX27" fmla="*/ 678180 w 899160"/>
              <a:gd name="connsiteY27" fmla="*/ 137160 h 1798798"/>
              <a:gd name="connsiteX28" fmla="*/ 739140 w 899160"/>
              <a:gd name="connsiteY28" fmla="*/ 190500 h 1798798"/>
              <a:gd name="connsiteX29" fmla="*/ 800100 w 899160"/>
              <a:gd name="connsiteY29" fmla="*/ 259080 h 1798798"/>
              <a:gd name="connsiteX30" fmla="*/ 762000 w 899160"/>
              <a:gd name="connsiteY30" fmla="*/ 342900 h 1798798"/>
              <a:gd name="connsiteX31" fmla="*/ 769620 w 899160"/>
              <a:gd name="connsiteY31" fmla="*/ 381000 h 1798798"/>
              <a:gd name="connsiteX32" fmla="*/ 777240 w 899160"/>
              <a:gd name="connsiteY32" fmla="*/ 403860 h 1798798"/>
              <a:gd name="connsiteX33" fmla="*/ 822960 w 899160"/>
              <a:gd name="connsiteY33" fmla="*/ 419100 h 1798798"/>
              <a:gd name="connsiteX34" fmla="*/ 861060 w 899160"/>
              <a:gd name="connsiteY34" fmla="*/ 464820 h 1798798"/>
              <a:gd name="connsiteX35" fmla="*/ 899160 w 899160"/>
              <a:gd name="connsiteY35" fmla="*/ 510540 h 1798798"/>
              <a:gd name="connsiteX36" fmla="*/ 685800 w 899160"/>
              <a:gd name="connsiteY36" fmla="*/ 1569720 h 1798798"/>
              <a:gd name="connsiteX37" fmla="*/ 632460 w 899160"/>
              <a:gd name="connsiteY37" fmla="*/ 1729740 h 1798798"/>
              <a:gd name="connsiteX38" fmla="*/ 609600 w 899160"/>
              <a:gd name="connsiteY38" fmla="*/ 1760220 h 1798798"/>
              <a:gd name="connsiteX39" fmla="*/ 495300 w 899160"/>
              <a:gd name="connsiteY39" fmla="*/ 1790700 h 1798798"/>
              <a:gd name="connsiteX40" fmla="*/ 342900 w 899160"/>
              <a:gd name="connsiteY40" fmla="*/ 1752600 h 1798798"/>
              <a:gd name="connsiteX41" fmla="*/ 198120 w 899160"/>
              <a:gd name="connsiteY41" fmla="*/ 1348740 h 1798798"/>
              <a:gd name="connsiteX42" fmla="*/ 190500 w 899160"/>
              <a:gd name="connsiteY42" fmla="*/ 1325880 h 1798798"/>
              <a:gd name="connsiteX43" fmla="*/ 182880 w 899160"/>
              <a:gd name="connsiteY43" fmla="*/ 1181100 h 1798798"/>
              <a:gd name="connsiteX44" fmla="*/ 175260 w 899160"/>
              <a:gd name="connsiteY44" fmla="*/ 1143000 h 1798798"/>
              <a:gd name="connsiteX45" fmla="*/ 190500 w 899160"/>
              <a:gd name="connsiteY45" fmla="*/ 1043940 h 1798798"/>
              <a:gd name="connsiteX46" fmla="*/ 182880 w 899160"/>
              <a:gd name="connsiteY46" fmla="*/ 929640 h 1798798"/>
              <a:gd name="connsiteX47" fmla="*/ 160020 w 899160"/>
              <a:gd name="connsiteY47" fmla="*/ 914400 h 1798798"/>
              <a:gd name="connsiteX48" fmla="*/ 121920 w 899160"/>
              <a:gd name="connsiteY48" fmla="*/ 906780 h 1798798"/>
              <a:gd name="connsiteX49" fmla="*/ 53340 w 899160"/>
              <a:gd name="connsiteY49" fmla="*/ 876300 h 1798798"/>
              <a:gd name="connsiteX50" fmla="*/ 60960 w 899160"/>
              <a:gd name="connsiteY50" fmla="*/ 784860 h 1798798"/>
              <a:gd name="connsiteX51" fmla="*/ 76200 w 899160"/>
              <a:gd name="connsiteY51" fmla="*/ 731520 h 1798798"/>
              <a:gd name="connsiteX52" fmla="*/ 53340 w 899160"/>
              <a:gd name="connsiteY52" fmla="*/ 662940 h 1798798"/>
              <a:gd name="connsiteX53" fmla="*/ 45720 w 899160"/>
              <a:gd name="connsiteY53" fmla="*/ 640080 h 1798798"/>
              <a:gd name="connsiteX54" fmla="*/ 22860 w 899160"/>
              <a:gd name="connsiteY54" fmla="*/ 640080 h 1798798"/>
              <a:gd name="connsiteX0" fmla="*/ 22860 w 899160"/>
              <a:gd name="connsiteY0" fmla="*/ 640080 h 1786156"/>
              <a:gd name="connsiteX1" fmla="*/ 22860 w 899160"/>
              <a:gd name="connsiteY1" fmla="*/ 640080 h 1786156"/>
              <a:gd name="connsiteX2" fmla="*/ 7620 w 899160"/>
              <a:gd name="connsiteY2" fmla="*/ 510540 h 1786156"/>
              <a:gd name="connsiteX3" fmla="*/ 0 w 899160"/>
              <a:gd name="connsiteY3" fmla="*/ 487680 h 1786156"/>
              <a:gd name="connsiteX4" fmla="*/ 22860 w 899160"/>
              <a:gd name="connsiteY4" fmla="*/ 373380 h 1786156"/>
              <a:gd name="connsiteX5" fmla="*/ 38100 w 899160"/>
              <a:gd name="connsiteY5" fmla="*/ 350520 h 1786156"/>
              <a:gd name="connsiteX6" fmla="*/ 60960 w 899160"/>
              <a:gd name="connsiteY6" fmla="*/ 335280 h 1786156"/>
              <a:gd name="connsiteX7" fmla="*/ 114300 w 899160"/>
              <a:gd name="connsiteY7" fmla="*/ 274320 h 1786156"/>
              <a:gd name="connsiteX8" fmla="*/ 129540 w 899160"/>
              <a:gd name="connsiteY8" fmla="*/ 251460 h 1786156"/>
              <a:gd name="connsiteX9" fmla="*/ 175260 w 899160"/>
              <a:gd name="connsiteY9" fmla="*/ 220980 h 1786156"/>
              <a:gd name="connsiteX10" fmla="*/ 190500 w 899160"/>
              <a:gd name="connsiteY10" fmla="*/ 198120 h 1786156"/>
              <a:gd name="connsiteX11" fmla="*/ 236220 w 899160"/>
              <a:gd name="connsiteY11" fmla="*/ 160020 h 1786156"/>
              <a:gd name="connsiteX12" fmla="*/ 251460 w 899160"/>
              <a:gd name="connsiteY12" fmla="*/ 137160 h 1786156"/>
              <a:gd name="connsiteX13" fmla="*/ 281940 w 899160"/>
              <a:gd name="connsiteY13" fmla="*/ 114300 h 1786156"/>
              <a:gd name="connsiteX14" fmla="*/ 304800 w 899160"/>
              <a:gd name="connsiteY14" fmla="*/ 91440 h 1786156"/>
              <a:gd name="connsiteX15" fmla="*/ 350520 w 899160"/>
              <a:gd name="connsiteY15" fmla="*/ 68580 h 1786156"/>
              <a:gd name="connsiteX16" fmla="*/ 365760 w 899160"/>
              <a:gd name="connsiteY16" fmla="*/ 45720 h 1786156"/>
              <a:gd name="connsiteX17" fmla="*/ 411480 w 899160"/>
              <a:gd name="connsiteY17" fmla="*/ 30480 h 1786156"/>
              <a:gd name="connsiteX18" fmla="*/ 434340 w 899160"/>
              <a:gd name="connsiteY18" fmla="*/ 15240 h 1786156"/>
              <a:gd name="connsiteX19" fmla="*/ 464820 w 899160"/>
              <a:gd name="connsiteY19" fmla="*/ 7620 h 1786156"/>
              <a:gd name="connsiteX20" fmla="*/ 487680 w 899160"/>
              <a:gd name="connsiteY20" fmla="*/ 0 h 1786156"/>
              <a:gd name="connsiteX21" fmla="*/ 548640 w 899160"/>
              <a:gd name="connsiteY21" fmla="*/ 22860 h 1786156"/>
              <a:gd name="connsiteX22" fmla="*/ 563880 w 899160"/>
              <a:gd name="connsiteY22" fmla="*/ 45720 h 1786156"/>
              <a:gd name="connsiteX23" fmla="*/ 586740 w 899160"/>
              <a:gd name="connsiteY23" fmla="*/ 53340 h 1786156"/>
              <a:gd name="connsiteX24" fmla="*/ 609600 w 899160"/>
              <a:gd name="connsiteY24" fmla="*/ 68580 h 1786156"/>
              <a:gd name="connsiteX25" fmla="*/ 624840 w 899160"/>
              <a:gd name="connsiteY25" fmla="*/ 91440 h 1786156"/>
              <a:gd name="connsiteX26" fmla="*/ 647700 w 899160"/>
              <a:gd name="connsiteY26" fmla="*/ 106680 h 1786156"/>
              <a:gd name="connsiteX27" fmla="*/ 678180 w 899160"/>
              <a:gd name="connsiteY27" fmla="*/ 137160 h 1786156"/>
              <a:gd name="connsiteX28" fmla="*/ 739140 w 899160"/>
              <a:gd name="connsiteY28" fmla="*/ 190500 h 1786156"/>
              <a:gd name="connsiteX29" fmla="*/ 800100 w 899160"/>
              <a:gd name="connsiteY29" fmla="*/ 259080 h 1786156"/>
              <a:gd name="connsiteX30" fmla="*/ 762000 w 899160"/>
              <a:gd name="connsiteY30" fmla="*/ 342900 h 1786156"/>
              <a:gd name="connsiteX31" fmla="*/ 769620 w 899160"/>
              <a:gd name="connsiteY31" fmla="*/ 381000 h 1786156"/>
              <a:gd name="connsiteX32" fmla="*/ 777240 w 899160"/>
              <a:gd name="connsiteY32" fmla="*/ 403860 h 1786156"/>
              <a:gd name="connsiteX33" fmla="*/ 822960 w 899160"/>
              <a:gd name="connsiteY33" fmla="*/ 419100 h 1786156"/>
              <a:gd name="connsiteX34" fmla="*/ 861060 w 899160"/>
              <a:gd name="connsiteY34" fmla="*/ 464820 h 1786156"/>
              <a:gd name="connsiteX35" fmla="*/ 899160 w 899160"/>
              <a:gd name="connsiteY35" fmla="*/ 510540 h 1786156"/>
              <a:gd name="connsiteX36" fmla="*/ 685800 w 899160"/>
              <a:gd name="connsiteY36" fmla="*/ 1569720 h 1786156"/>
              <a:gd name="connsiteX37" fmla="*/ 632460 w 899160"/>
              <a:gd name="connsiteY37" fmla="*/ 1729740 h 1786156"/>
              <a:gd name="connsiteX38" fmla="*/ 609600 w 899160"/>
              <a:gd name="connsiteY38" fmla="*/ 1760220 h 1786156"/>
              <a:gd name="connsiteX39" fmla="*/ 342900 w 899160"/>
              <a:gd name="connsiteY39" fmla="*/ 1752600 h 1786156"/>
              <a:gd name="connsiteX40" fmla="*/ 198120 w 899160"/>
              <a:gd name="connsiteY40" fmla="*/ 1348740 h 1786156"/>
              <a:gd name="connsiteX41" fmla="*/ 190500 w 899160"/>
              <a:gd name="connsiteY41" fmla="*/ 1325880 h 1786156"/>
              <a:gd name="connsiteX42" fmla="*/ 182880 w 899160"/>
              <a:gd name="connsiteY42" fmla="*/ 1181100 h 1786156"/>
              <a:gd name="connsiteX43" fmla="*/ 175260 w 899160"/>
              <a:gd name="connsiteY43" fmla="*/ 1143000 h 1786156"/>
              <a:gd name="connsiteX44" fmla="*/ 190500 w 899160"/>
              <a:gd name="connsiteY44" fmla="*/ 1043940 h 1786156"/>
              <a:gd name="connsiteX45" fmla="*/ 182880 w 899160"/>
              <a:gd name="connsiteY45" fmla="*/ 929640 h 1786156"/>
              <a:gd name="connsiteX46" fmla="*/ 160020 w 899160"/>
              <a:gd name="connsiteY46" fmla="*/ 914400 h 1786156"/>
              <a:gd name="connsiteX47" fmla="*/ 121920 w 899160"/>
              <a:gd name="connsiteY47" fmla="*/ 906780 h 1786156"/>
              <a:gd name="connsiteX48" fmla="*/ 53340 w 899160"/>
              <a:gd name="connsiteY48" fmla="*/ 876300 h 1786156"/>
              <a:gd name="connsiteX49" fmla="*/ 60960 w 899160"/>
              <a:gd name="connsiteY49" fmla="*/ 784860 h 1786156"/>
              <a:gd name="connsiteX50" fmla="*/ 76200 w 899160"/>
              <a:gd name="connsiteY50" fmla="*/ 731520 h 1786156"/>
              <a:gd name="connsiteX51" fmla="*/ 53340 w 899160"/>
              <a:gd name="connsiteY51" fmla="*/ 662940 h 1786156"/>
              <a:gd name="connsiteX52" fmla="*/ 45720 w 899160"/>
              <a:gd name="connsiteY52" fmla="*/ 640080 h 1786156"/>
              <a:gd name="connsiteX53" fmla="*/ 22860 w 899160"/>
              <a:gd name="connsiteY53" fmla="*/ 640080 h 1786156"/>
              <a:gd name="connsiteX0" fmla="*/ 22860 w 899160"/>
              <a:gd name="connsiteY0" fmla="*/ 640080 h 1781668"/>
              <a:gd name="connsiteX1" fmla="*/ 22860 w 899160"/>
              <a:gd name="connsiteY1" fmla="*/ 640080 h 1781668"/>
              <a:gd name="connsiteX2" fmla="*/ 7620 w 899160"/>
              <a:gd name="connsiteY2" fmla="*/ 510540 h 1781668"/>
              <a:gd name="connsiteX3" fmla="*/ 0 w 899160"/>
              <a:gd name="connsiteY3" fmla="*/ 487680 h 1781668"/>
              <a:gd name="connsiteX4" fmla="*/ 22860 w 899160"/>
              <a:gd name="connsiteY4" fmla="*/ 373380 h 1781668"/>
              <a:gd name="connsiteX5" fmla="*/ 38100 w 899160"/>
              <a:gd name="connsiteY5" fmla="*/ 350520 h 1781668"/>
              <a:gd name="connsiteX6" fmla="*/ 60960 w 899160"/>
              <a:gd name="connsiteY6" fmla="*/ 335280 h 1781668"/>
              <a:gd name="connsiteX7" fmla="*/ 114300 w 899160"/>
              <a:gd name="connsiteY7" fmla="*/ 274320 h 1781668"/>
              <a:gd name="connsiteX8" fmla="*/ 129540 w 899160"/>
              <a:gd name="connsiteY8" fmla="*/ 251460 h 1781668"/>
              <a:gd name="connsiteX9" fmla="*/ 175260 w 899160"/>
              <a:gd name="connsiteY9" fmla="*/ 220980 h 1781668"/>
              <a:gd name="connsiteX10" fmla="*/ 190500 w 899160"/>
              <a:gd name="connsiteY10" fmla="*/ 198120 h 1781668"/>
              <a:gd name="connsiteX11" fmla="*/ 236220 w 899160"/>
              <a:gd name="connsiteY11" fmla="*/ 160020 h 1781668"/>
              <a:gd name="connsiteX12" fmla="*/ 251460 w 899160"/>
              <a:gd name="connsiteY12" fmla="*/ 137160 h 1781668"/>
              <a:gd name="connsiteX13" fmla="*/ 281940 w 899160"/>
              <a:gd name="connsiteY13" fmla="*/ 114300 h 1781668"/>
              <a:gd name="connsiteX14" fmla="*/ 304800 w 899160"/>
              <a:gd name="connsiteY14" fmla="*/ 91440 h 1781668"/>
              <a:gd name="connsiteX15" fmla="*/ 350520 w 899160"/>
              <a:gd name="connsiteY15" fmla="*/ 68580 h 1781668"/>
              <a:gd name="connsiteX16" fmla="*/ 365760 w 899160"/>
              <a:gd name="connsiteY16" fmla="*/ 45720 h 1781668"/>
              <a:gd name="connsiteX17" fmla="*/ 411480 w 899160"/>
              <a:gd name="connsiteY17" fmla="*/ 30480 h 1781668"/>
              <a:gd name="connsiteX18" fmla="*/ 434340 w 899160"/>
              <a:gd name="connsiteY18" fmla="*/ 15240 h 1781668"/>
              <a:gd name="connsiteX19" fmla="*/ 464820 w 899160"/>
              <a:gd name="connsiteY19" fmla="*/ 7620 h 1781668"/>
              <a:gd name="connsiteX20" fmla="*/ 487680 w 899160"/>
              <a:gd name="connsiteY20" fmla="*/ 0 h 1781668"/>
              <a:gd name="connsiteX21" fmla="*/ 548640 w 899160"/>
              <a:gd name="connsiteY21" fmla="*/ 22860 h 1781668"/>
              <a:gd name="connsiteX22" fmla="*/ 563880 w 899160"/>
              <a:gd name="connsiteY22" fmla="*/ 45720 h 1781668"/>
              <a:gd name="connsiteX23" fmla="*/ 586740 w 899160"/>
              <a:gd name="connsiteY23" fmla="*/ 53340 h 1781668"/>
              <a:gd name="connsiteX24" fmla="*/ 609600 w 899160"/>
              <a:gd name="connsiteY24" fmla="*/ 68580 h 1781668"/>
              <a:gd name="connsiteX25" fmla="*/ 624840 w 899160"/>
              <a:gd name="connsiteY25" fmla="*/ 91440 h 1781668"/>
              <a:gd name="connsiteX26" fmla="*/ 647700 w 899160"/>
              <a:gd name="connsiteY26" fmla="*/ 106680 h 1781668"/>
              <a:gd name="connsiteX27" fmla="*/ 678180 w 899160"/>
              <a:gd name="connsiteY27" fmla="*/ 137160 h 1781668"/>
              <a:gd name="connsiteX28" fmla="*/ 739140 w 899160"/>
              <a:gd name="connsiteY28" fmla="*/ 190500 h 1781668"/>
              <a:gd name="connsiteX29" fmla="*/ 800100 w 899160"/>
              <a:gd name="connsiteY29" fmla="*/ 259080 h 1781668"/>
              <a:gd name="connsiteX30" fmla="*/ 762000 w 899160"/>
              <a:gd name="connsiteY30" fmla="*/ 342900 h 1781668"/>
              <a:gd name="connsiteX31" fmla="*/ 769620 w 899160"/>
              <a:gd name="connsiteY31" fmla="*/ 381000 h 1781668"/>
              <a:gd name="connsiteX32" fmla="*/ 777240 w 899160"/>
              <a:gd name="connsiteY32" fmla="*/ 403860 h 1781668"/>
              <a:gd name="connsiteX33" fmla="*/ 822960 w 899160"/>
              <a:gd name="connsiteY33" fmla="*/ 419100 h 1781668"/>
              <a:gd name="connsiteX34" fmla="*/ 861060 w 899160"/>
              <a:gd name="connsiteY34" fmla="*/ 464820 h 1781668"/>
              <a:gd name="connsiteX35" fmla="*/ 899160 w 899160"/>
              <a:gd name="connsiteY35" fmla="*/ 510540 h 1781668"/>
              <a:gd name="connsiteX36" fmla="*/ 685800 w 899160"/>
              <a:gd name="connsiteY36" fmla="*/ 1569720 h 1781668"/>
              <a:gd name="connsiteX37" fmla="*/ 632460 w 899160"/>
              <a:gd name="connsiteY37" fmla="*/ 1729740 h 1781668"/>
              <a:gd name="connsiteX38" fmla="*/ 342900 w 899160"/>
              <a:gd name="connsiteY38" fmla="*/ 1752600 h 1781668"/>
              <a:gd name="connsiteX39" fmla="*/ 198120 w 899160"/>
              <a:gd name="connsiteY39" fmla="*/ 1348740 h 1781668"/>
              <a:gd name="connsiteX40" fmla="*/ 190500 w 899160"/>
              <a:gd name="connsiteY40" fmla="*/ 1325880 h 1781668"/>
              <a:gd name="connsiteX41" fmla="*/ 182880 w 899160"/>
              <a:gd name="connsiteY41" fmla="*/ 1181100 h 1781668"/>
              <a:gd name="connsiteX42" fmla="*/ 175260 w 899160"/>
              <a:gd name="connsiteY42" fmla="*/ 1143000 h 1781668"/>
              <a:gd name="connsiteX43" fmla="*/ 190500 w 899160"/>
              <a:gd name="connsiteY43" fmla="*/ 1043940 h 1781668"/>
              <a:gd name="connsiteX44" fmla="*/ 182880 w 899160"/>
              <a:gd name="connsiteY44" fmla="*/ 929640 h 1781668"/>
              <a:gd name="connsiteX45" fmla="*/ 160020 w 899160"/>
              <a:gd name="connsiteY45" fmla="*/ 914400 h 1781668"/>
              <a:gd name="connsiteX46" fmla="*/ 121920 w 899160"/>
              <a:gd name="connsiteY46" fmla="*/ 906780 h 1781668"/>
              <a:gd name="connsiteX47" fmla="*/ 53340 w 899160"/>
              <a:gd name="connsiteY47" fmla="*/ 876300 h 1781668"/>
              <a:gd name="connsiteX48" fmla="*/ 60960 w 899160"/>
              <a:gd name="connsiteY48" fmla="*/ 784860 h 1781668"/>
              <a:gd name="connsiteX49" fmla="*/ 76200 w 899160"/>
              <a:gd name="connsiteY49" fmla="*/ 731520 h 1781668"/>
              <a:gd name="connsiteX50" fmla="*/ 53340 w 899160"/>
              <a:gd name="connsiteY50" fmla="*/ 662940 h 1781668"/>
              <a:gd name="connsiteX51" fmla="*/ 45720 w 899160"/>
              <a:gd name="connsiteY51" fmla="*/ 640080 h 1781668"/>
              <a:gd name="connsiteX52" fmla="*/ 22860 w 899160"/>
              <a:gd name="connsiteY52" fmla="*/ 640080 h 1781668"/>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90500 w 899160"/>
              <a:gd name="connsiteY39" fmla="*/ 1325880 h 1845685"/>
              <a:gd name="connsiteX40" fmla="*/ 182880 w 899160"/>
              <a:gd name="connsiteY40" fmla="*/ 1181100 h 1845685"/>
              <a:gd name="connsiteX41" fmla="*/ 175260 w 899160"/>
              <a:gd name="connsiteY41" fmla="*/ 1143000 h 1845685"/>
              <a:gd name="connsiteX42" fmla="*/ 190500 w 899160"/>
              <a:gd name="connsiteY42" fmla="*/ 1043940 h 1845685"/>
              <a:gd name="connsiteX43" fmla="*/ 182880 w 899160"/>
              <a:gd name="connsiteY43" fmla="*/ 929640 h 1845685"/>
              <a:gd name="connsiteX44" fmla="*/ 160020 w 899160"/>
              <a:gd name="connsiteY44" fmla="*/ 914400 h 1845685"/>
              <a:gd name="connsiteX45" fmla="*/ 121920 w 899160"/>
              <a:gd name="connsiteY45" fmla="*/ 906780 h 1845685"/>
              <a:gd name="connsiteX46" fmla="*/ 53340 w 899160"/>
              <a:gd name="connsiteY46" fmla="*/ 876300 h 1845685"/>
              <a:gd name="connsiteX47" fmla="*/ 60960 w 899160"/>
              <a:gd name="connsiteY47" fmla="*/ 784860 h 1845685"/>
              <a:gd name="connsiteX48" fmla="*/ 76200 w 899160"/>
              <a:gd name="connsiteY48" fmla="*/ 731520 h 1845685"/>
              <a:gd name="connsiteX49" fmla="*/ 53340 w 899160"/>
              <a:gd name="connsiteY49" fmla="*/ 662940 h 1845685"/>
              <a:gd name="connsiteX50" fmla="*/ 45720 w 899160"/>
              <a:gd name="connsiteY50" fmla="*/ 640080 h 1845685"/>
              <a:gd name="connsiteX51" fmla="*/ 22860 w 899160"/>
              <a:gd name="connsiteY51" fmla="*/ 640080 h 1845685"/>
              <a:gd name="connsiteX0" fmla="*/ 22860 w 899160"/>
              <a:gd name="connsiteY0" fmla="*/ 640080 h 1845685"/>
              <a:gd name="connsiteX1" fmla="*/ 22860 w 899160"/>
              <a:gd name="connsiteY1" fmla="*/ 640080 h 1845685"/>
              <a:gd name="connsiteX2" fmla="*/ 7620 w 899160"/>
              <a:gd name="connsiteY2" fmla="*/ 510540 h 1845685"/>
              <a:gd name="connsiteX3" fmla="*/ 0 w 899160"/>
              <a:gd name="connsiteY3" fmla="*/ 487680 h 1845685"/>
              <a:gd name="connsiteX4" fmla="*/ 22860 w 899160"/>
              <a:gd name="connsiteY4" fmla="*/ 373380 h 1845685"/>
              <a:gd name="connsiteX5" fmla="*/ 38100 w 899160"/>
              <a:gd name="connsiteY5" fmla="*/ 350520 h 1845685"/>
              <a:gd name="connsiteX6" fmla="*/ 60960 w 899160"/>
              <a:gd name="connsiteY6" fmla="*/ 335280 h 1845685"/>
              <a:gd name="connsiteX7" fmla="*/ 114300 w 899160"/>
              <a:gd name="connsiteY7" fmla="*/ 274320 h 1845685"/>
              <a:gd name="connsiteX8" fmla="*/ 129540 w 899160"/>
              <a:gd name="connsiteY8" fmla="*/ 251460 h 1845685"/>
              <a:gd name="connsiteX9" fmla="*/ 175260 w 899160"/>
              <a:gd name="connsiteY9" fmla="*/ 220980 h 1845685"/>
              <a:gd name="connsiteX10" fmla="*/ 190500 w 899160"/>
              <a:gd name="connsiteY10" fmla="*/ 198120 h 1845685"/>
              <a:gd name="connsiteX11" fmla="*/ 236220 w 899160"/>
              <a:gd name="connsiteY11" fmla="*/ 160020 h 1845685"/>
              <a:gd name="connsiteX12" fmla="*/ 251460 w 899160"/>
              <a:gd name="connsiteY12" fmla="*/ 137160 h 1845685"/>
              <a:gd name="connsiteX13" fmla="*/ 281940 w 899160"/>
              <a:gd name="connsiteY13" fmla="*/ 114300 h 1845685"/>
              <a:gd name="connsiteX14" fmla="*/ 304800 w 899160"/>
              <a:gd name="connsiteY14" fmla="*/ 91440 h 1845685"/>
              <a:gd name="connsiteX15" fmla="*/ 350520 w 899160"/>
              <a:gd name="connsiteY15" fmla="*/ 68580 h 1845685"/>
              <a:gd name="connsiteX16" fmla="*/ 365760 w 899160"/>
              <a:gd name="connsiteY16" fmla="*/ 45720 h 1845685"/>
              <a:gd name="connsiteX17" fmla="*/ 411480 w 899160"/>
              <a:gd name="connsiteY17" fmla="*/ 30480 h 1845685"/>
              <a:gd name="connsiteX18" fmla="*/ 434340 w 899160"/>
              <a:gd name="connsiteY18" fmla="*/ 15240 h 1845685"/>
              <a:gd name="connsiteX19" fmla="*/ 464820 w 899160"/>
              <a:gd name="connsiteY19" fmla="*/ 7620 h 1845685"/>
              <a:gd name="connsiteX20" fmla="*/ 487680 w 899160"/>
              <a:gd name="connsiteY20" fmla="*/ 0 h 1845685"/>
              <a:gd name="connsiteX21" fmla="*/ 548640 w 899160"/>
              <a:gd name="connsiteY21" fmla="*/ 22860 h 1845685"/>
              <a:gd name="connsiteX22" fmla="*/ 563880 w 899160"/>
              <a:gd name="connsiteY22" fmla="*/ 45720 h 1845685"/>
              <a:gd name="connsiteX23" fmla="*/ 586740 w 899160"/>
              <a:gd name="connsiteY23" fmla="*/ 53340 h 1845685"/>
              <a:gd name="connsiteX24" fmla="*/ 609600 w 899160"/>
              <a:gd name="connsiteY24" fmla="*/ 68580 h 1845685"/>
              <a:gd name="connsiteX25" fmla="*/ 624840 w 899160"/>
              <a:gd name="connsiteY25" fmla="*/ 91440 h 1845685"/>
              <a:gd name="connsiteX26" fmla="*/ 647700 w 899160"/>
              <a:gd name="connsiteY26" fmla="*/ 106680 h 1845685"/>
              <a:gd name="connsiteX27" fmla="*/ 678180 w 899160"/>
              <a:gd name="connsiteY27" fmla="*/ 137160 h 1845685"/>
              <a:gd name="connsiteX28" fmla="*/ 739140 w 899160"/>
              <a:gd name="connsiteY28" fmla="*/ 190500 h 1845685"/>
              <a:gd name="connsiteX29" fmla="*/ 800100 w 899160"/>
              <a:gd name="connsiteY29" fmla="*/ 259080 h 1845685"/>
              <a:gd name="connsiteX30" fmla="*/ 762000 w 899160"/>
              <a:gd name="connsiteY30" fmla="*/ 342900 h 1845685"/>
              <a:gd name="connsiteX31" fmla="*/ 769620 w 899160"/>
              <a:gd name="connsiteY31" fmla="*/ 381000 h 1845685"/>
              <a:gd name="connsiteX32" fmla="*/ 777240 w 899160"/>
              <a:gd name="connsiteY32" fmla="*/ 403860 h 1845685"/>
              <a:gd name="connsiteX33" fmla="*/ 822960 w 899160"/>
              <a:gd name="connsiteY33" fmla="*/ 419100 h 1845685"/>
              <a:gd name="connsiteX34" fmla="*/ 861060 w 899160"/>
              <a:gd name="connsiteY34" fmla="*/ 464820 h 1845685"/>
              <a:gd name="connsiteX35" fmla="*/ 899160 w 899160"/>
              <a:gd name="connsiteY35" fmla="*/ 510540 h 1845685"/>
              <a:gd name="connsiteX36" fmla="*/ 632460 w 899160"/>
              <a:gd name="connsiteY36" fmla="*/ 1729740 h 1845685"/>
              <a:gd name="connsiteX37" fmla="*/ 342900 w 899160"/>
              <a:gd name="connsiteY37" fmla="*/ 1752600 h 1845685"/>
              <a:gd name="connsiteX38" fmla="*/ 198120 w 899160"/>
              <a:gd name="connsiteY38" fmla="*/ 1348740 h 1845685"/>
              <a:gd name="connsiteX39" fmla="*/ 182880 w 899160"/>
              <a:gd name="connsiteY39" fmla="*/ 1181100 h 1845685"/>
              <a:gd name="connsiteX40" fmla="*/ 175260 w 899160"/>
              <a:gd name="connsiteY40" fmla="*/ 1143000 h 1845685"/>
              <a:gd name="connsiteX41" fmla="*/ 190500 w 899160"/>
              <a:gd name="connsiteY41" fmla="*/ 1043940 h 1845685"/>
              <a:gd name="connsiteX42" fmla="*/ 182880 w 899160"/>
              <a:gd name="connsiteY42" fmla="*/ 929640 h 1845685"/>
              <a:gd name="connsiteX43" fmla="*/ 160020 w 899160"/>
              <a:gd name="connsiteY43" fmla="*/ 914400 h 1845685"/>
              <a:gd name="connsiteX44" fmla="*/ 121920 w 899160"/>
              <a:gd name="connsiteY44" fmla="*/ 906780 h 1845685"/>
              <a:gd name="connsiteX45" fmla="*/ 53340 w 899160"/>
              <a:gd name="connsiteY45" fmla="*/ 876300 h 1845685"/>
              <a:gd name="connsiteX46" fmla="*/ 60960 w 899160"/>
              <a:gd name="connsiteY46" fmla="*/ 784860 h 1845685"/>
              <a:gd name="connsiteX47" fmla="*/ 76200 w 899160"/>
              <a:gd name="connsiteY47" fmla="*/ 731520 h 1845685"/>
              <a:gd name="connsiteX48" fmla="*/ 53340 w 899160"/>
              <a:gd name="connsiteY48" fmla="*/ 662940 h 1845685"/>
              <a:gd name="connsiteX49" fmla="*/ 45720 w 899160"/>
              <a:gd name="connsiteY49" fmla="*/ 640080 h 1845685"/>
              <a:gd name="connsiteX50" fmla="*/ 22860 w 899160"/>
              <a:gd name="connsiteY50" fmla="*/ 640080 h 1845685"/>
              <a:gd name="connsiteX0" fmla="*/ 2286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49" fmla="*/ 22860 w 899160"/>
              <a:gd name="connsiteY49" fmla="*/ 640080 h 1854565"/>
              <a:gd name="connsiteX0" fmla="*/ 45720 w 899160"/>
              <a:gd name="connsiteY0" fmla="*/ 64008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48" fmla="*/ 45720 w 899160"/>
              <a:gd name="connsiteY48" fmla="*/ 640080 h 1854565"/>
              <a:gd name="connsiteX0" fmla="*/ 53340 w 899160"/>
              <a:gd name="connsiteY0" fmla="*/ 66294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47" fmla="*/ 53340 w 899160"/>
              <a:gd name="connsiteY47" fmla="*/ 662940 h 1854565"/>
              <a:gd name="connsiteX0" fmla="*/ 76200 w 899160"/>
              <a:gd name="connsiteY0" fmla="*/ 731520 h 1854565"/>
              <a:gd name="connsiteX1" fmla="*/ 22860 w 899160"/>
              <a:gd name="connsiteY1" fmla="*/ 640080 h 1854565"/>
              <a:gd name="connsiteX2" fmla="*/ 7620 w 899160"/>
              <a:gd name="connsiteY2" fmla="*/ 510540 h 1854565"/>
              <a:gd name="connsiteX3" fmla="*/ 0 w 899160"/>
              <a:gd name="connsiteY3" fmla="*/ 487680 h 1854565"/>
              <a:gd name="connsiteX4" fmla="*/ 22860 w 899160"/>
              <a:gd name="connsiteY4" fmla="*/ 373380 h 1854565"/>
              <a:gd name="connsiteX5" fmla="*/ 38100 w 899160"/>
              <a:gd name="connsiteY5" fmla="*/ 350520 h 1854565"/>
              <a:gd name="connsiteX6" fmla="*/ 60960 w 899160"/>
              <a:gd name="connsiteY6" fmla="*/ 335280 h 1854565"/>
              <a:gd name="connsiteX7" fmla="*/ 114300 w 899160"/>
              <a:gd name="connsiteY7" fmla="*/ 274320 h 1854565"/>
              <a:gd name="connsiteX8" fmla="*/ 129540 w 899160"/>
              <a:gd name="connsiteY8" fmla="*/ 251460 h 1854565"/>
              <a:gd name="connsiteX9" fmla="*/ 175260 w 899160"/>
              <a:gd name="connsiteY9" fmla="*/ 220980 h 1854565"/>
              <a:gd name="connsiteX10" fmla="*/ 190500 w 899160"/>
              <a:gd name="connsiteY10" fmla="*/ 198120 h 1854565"/>
              <a:gd name="connsiteX11" fmla="*/ 236220 w 899160"/>
              <a:gd name="connsiteY11" fmla="*/ 160020 h 1854565"/>
              <a:gd name="connsiteX12" fmla="*/ 251460 w 899160"/>
              <a:gd name="connsiteY12" fmla="*/ 137160 h 1854565"/>
              <a:gd name="connsiteX13" fmla="*/ 281940 w 899160"/>
              <a:gd name="connsiteY13" fmla="*/ 114300 h 1854565"/>
              <a:gd name="connsiteX14" fmla="*/ 304800 w 899160"/>
              <a:gd name="connsiteY14" fmla="*/ 91440 h 1854565"/>
              <a:gd name="connsiteX15" fmla="*/ 350520 w 899160"/>
              <a:gd name="connsiteY15" fmla="*/ 68580 h 1854565"/>
              <a:gd name="connsiteX16" fmla="*/ 365760 w 899160"/>
              <a:gd name="connsiteY16" fmla="*/ 45720 h 1854565"/>
              <a:gd name="connsiteX17" fmla="*/ 411480 w 899160"/>
              <a:gd name="connsiteY17" fmla="*/ 30480 h 1854565"/>
              <a:gd name="connsiteX18" fmla="*/ 434340 w 899160"/>
              <a:gd name="connsiteY18" fmla="*/ 15240 h 1854565"/>
              <a:gd name="connsiteX19" fmla="*/ 464820 w 899160"/>
              <a:gd name="connsiteY19" fmla="*/ 7620 h 1854565"/>
              <a:gd name="connsiteX20" fmla="*/ 487680 w 899160"/>
              <a:gd name="connsiteY20" fmla="*/ 0 h 1854565"/>
              <a:gd name="connsiteX21" fmla="*/ 548640 w 899160"/>
              <a:gd name="connsiteY21" fmla="*/ 22860 h 1854565"/>
              <a:gd name="connsiteX22" fmla="*/ 563880 w 899160"/>
              <a:gd name="connsiteY22" fmla="*/ 45720 h 1854565"/>
              <a:gd name="connsiteX23" fmla="*/ 586740 w 899160"/>
              <a:gd name="connsiteY23" fmla="*/ 53340 h 1854565"/>
              <a:gd name="connsiteX24" fmla="*/ 609600 w 899160"/>
              <a:gd name="connsiteY24" fmla="*/ 68580 h 1854565"/>
              <a:gd name="connsiteX25" fmla="*/ 624840 w 899160"/>
              <a:gd name="connsiteY25" fmla="*/ 91440 h 1854565"/>
              <a:gd name="connsiteX26" fmla="*/ 647700 w 899160"/>
              <a:gd name="connsiteY26" fmla="*/ 106680 h 1854565"/>
              <a:gd name="connsiteX27" fmla="*/ 678180 w 899160"/>
              <a:gd name="connsiteY27" fmla="*/ 137160 h 1854565"/>
              <a:gd name="connsiteX28" fmla="*/ 739140 w 899160"/>
              <a:gd name="connsiteY28" fmla="*/ 190500 h 1854565"/>
              <a:gd name="connsiteX29" fmla="*/ 800100 w 899160"/>
              <a:gd name="connsiteY29" fmla="*/ 259080 h 1854565"/>
              <a:gd name="connsiteX30" fmla="*/ 762000 w 899160"/>
              <a:gd name="connsiteY30" fmla="*/ 342900 h 1854565"/>
              <a:gd name="connsiteX31" fmla="*/ 769620 w 899160"/>
              <a:gd name="connsiteY31" fmla="*/ 381000 h 1854565"/>
              <a:gd name="connsiteX32" fmla="*/ 777240 w 899160"/>
              <a:gd name="connsiteY32" fmla="*/ 403860 h 1854565"/>
              <a:gd name="connsiteX33" fmla="*/ 822960 w 899160"/>
              <a:gd name="connsiteY33" fmla="*/ 419100 h 1854565"/>
              <a:gd name="connsiteX34" fmla="*/ 861060 w 899160"/>
              <a:gd name="connsiteY34" fmla="*/ 464820 h 1854565"/>
              <a:gd name="connsiteX35" fmla="*/ 899160 w 899160"/>
              <a:gd name="connsiteY35" fmla="*/ 510540 h 1854565"/>
              <a:gd name="connsiteX36" fmla="*/ 632460 w 899160"/>
              <a:gd name="connsiteY36" fmla="*/ 1729740 h 1854565"/>
              <a:gd name="connsiteX37" fmla="*/ 342900 w 899160"/>
              <a:gd name="connsiteY37" fmla="*/ 1752600 h 1854565"/>
              <a:gd name="connsiteX38" fmla="*/ 182880 w 899160"/>
              <a:gd name="connsiteY38" fmla="*/ 1181100 h 1854565"/>
              <a:gd name="connsiteX39" fmla="*/ 175260 w 899160"/>
              <a:gd name="connsiteY39" fmla="*/ 1143000 h 1854565"/>
              <a:gd name="connsiteX40" fmla="*/ 190500 w 899160"/>
              <a:gd name="connsiteY40" fmla="*/ 1043940 h 1854565"/>
              <a:gd name="connsiteX41" fmla="*/ 182880 w 899160"/>
              <a:gd name="connsiteY41" fmla="*/ 929640 h 1854565"/>
              <a:gd name="connsiteX42" fmla="*/ 160020 w 899160"/>
              <a:gd name="connsiteY42" fmla="*/ 914400 h 1854565"/>
              <a:gd name="connsiteX43" fmla="*/ 121920 w 899160"/>
              <a:gd name="connsiteY43" fmla="*/ 906780 h 1854565"/>
              <a:gd name="connsiteX44" fmla="*/ 53340 w 899160"/>
              <a:gd name="connsiteY44" fmla="*/ 876300 h 1854565"/>
              <a:gd name="connsiteX45" fmla="*/ 60960 w 899160"/>
              <a:gd name="connsiteY45" fmla="*/ 784860 h 1854565"/>
              <a:gd name="connsiteX46" fmla="*/ 76200 w 899160"/>
              <a:gd name="connsiteY46" fmla="*/ 731520 h 1854565"/>
              <a:gd name="connsiteX0" fmla="*/ 76200 w 899160"/>
              <a:gd name="connsiteY0" fmla="*/ 73152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45" fmla="*/ 76200 w 899160"/>
              <a:gd name="connsiteY45" fmla="*/ 731520 h 1854565"/>
              <a:gd name="connsiteX0" fmla="*/ 60960 w 899160"/>
              <a:gd name="connsiteY0" fmla="*/ 78486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44" fmla="*/ 60960 w 899160"/>
              <a:gd name="connsiteY44" fmla="*/ 784860 h 1854565"/>
              <a:gd name="connsiteX0" fmla="*/ 53340 w 899160"/>
              <a:gd name="connsiteY0" fmla="*/ 876300 h 1854565"/>
              <a:gd name="connsiteX1" fmla="*/ 7620 w 899160"/>
              <a:gd name="connsiteY1" fmla="*/ 510540 h 1854565"/>
              <a:gd name="connsiteX2" fmla="*/ 0 w 899160"/>
              <a:gd name="connsiteY2" fmla="*/ 487680 h 1854565"/>
              <a:gd name="connsiteX3" fmla="*/ 22860 w 899160"/>
              <a:gd name="connsiteY3" fmla="*/ 373380 h 1854565"/>
              <a:gd name="connsiteX4" fmla="*/ 38100 w 899160"/>
              <a:gd name="connsiteY4" fmla="*/ 350520 h 1854565"/>
              <a:gd name="connsiteX5" fmla="*/ 60960 w 899160"/>
              <a:gd name="connsiteY5" fmla="*/ 335280 h 1854565"/>
              <a:gd name="connsiteX6" fmla="*/ 114300 w 899160"/>
              <a:gd name="connsiteY6" fmla="*/ 274320 h 1854565"/>
              <a:gd name="connsiteX7" fmla="*/ 129540 w 899160"/>
              <a:gd name="connsiteY7" fmla="*/ 251460 h 1854565"/>
              <a:gd name="connsiteX8" fmla="*/ 175260 w 899160"/>
              <a:gd name="connsiteY8" fmla="*/ 220980 h 1854565"/>
              <a:gd name="connsiteX9" fmla="*/ 190500 w 899160"/>
              <a:gd name="connsiteY9" fmla="*/ 198120 h 1854565"/>
              <a:gd name="connsiteX10" fmla="*/ 236220 w 899160"/>
              <a:gd name="connsiteY10" fmla="*/ 160020 h 1854565"/>
              <a:gd name="connsiteX11" fmla="*/ 251460 w 899160"/>
              <a:gd name="connsiteY11" fmla="*/ 137160 h 1854565"/>
              <a:gd name="connsiteX12" fmla="*/ 281940 w 899160"/>
              <a:gd name="connsiteY12" fmla="*/ 114300 h 1854565"/>
              <a:gd name="connsiteX13" fmla="*/ 304800 w 899160"/>
              <a:gd name="connsiteY13" fmla="*/ 91440 h 1854565"/>
              <a:gd name="connsiteX14" fmla="*/ 350520 w 899160"/>
              <a:gd name="connsiteY14" fmla="*/ 68580 h 1854565"/>
              <a:gd name="connsiteX15" fmla="*/ 365760 w 899160"/>
              <a:gd name="connsiteY15" fmla="*/ 45720 h 1854565"/>
              <a:gd name="connsiteX16" fmla="*/ 411480 w 899160"/>
              <a:gd name="connsiteY16" fmla="*/ 30480 h 1854565"/>
              <a:gd name="connsiteX17" fmla="*/ 434340 w 899160"/>
              <a:gd name="connsiteY17" fmla="*/ 15240 h 1854565"/>
              <a:gd name="connsiteX18" fmla="*/ 464820 w 899160"/>
              <a:gd name="connsiteY18" fmla="*/ 7620 h 1854565"/>
              <a:gd name="connsiteX19" fmla="*/ 487680 w 899160"/>
              <a:gd name="connsiteY19" fmla="*/ 0 h 1854565"/>
              <a:gd name="connsiteX20" fmla="*/ 548640 w 899160"/>
              <a:gd name="connsiteY20" fmla="*/ 22860 h 1854565"/>
              <a:gd name="connsiteX21" fmla="*/ 563880 w 899160"/>
              <a:gd name="connsiteY21" fmla="*/ 45720 h 1854565"/>
              <a:gd name="connsiteX22" fmla="*/ 586740 w 899160"/>
              <a:gd name="connsiteY22" fmla="*/ 53340 h 1854565"/>
              <a:gd name="connsiteX23" fmla="*/ 609600 w 899160"/>
              <a:gd name="connsiteY23" fmla="*/ 68580 h 1854565"/>
              <a:gd name="connsiteX24" fmla="*/ 624840 w 899160"/>
              <a:gd name="connsiteY24" fmla="*/ 91440 h 1854565"/>
              <a:gd name="connsiteX25" fmla="*/ 647700 w 899160"/>
              <a:gd name="connsiteY25" fmla="*/ 106680 h 1854565"/>
              <a:gd name="connsiteX26" fmla="*/ 678180 w 899160"/>
              <a:gd name="connsiteY26" fmla="*/ 137160 h 1854565"/>
              <a:gd name="connsiteX27" fmla="*/ 739140 w 899160"/>
              <a:gd name="connsiteY27" fmla="*/ 190500 h 1854565"/>
              <a:gd name="connsiteX28" fmla="*/ 800100 w 899160"/>
              <a:gd name="connsiteY28" fmla="*/ 259080 h 1854565"/>
              <a:gd name="connsiteX29" fmla="*/ 762000 w 899160"/>
              <a:gd name="connsiteY29" fmla="*/ 342900 h 1854565"/>
              <a:gd name="connsiteX30" fmla="*/ 769620 w 899160"/>
              <a:gd name="connsiteY30" fmla="*/ 381000 h 1854565"/>
              <a:gd name="connsiteX31" fmla="*/ 777240 w 899160"/>
              <a:gd name="connsiteY31" fmla="*/ 403860 h 1854565"/>
              <a:gd name="connsiteX32" fmla="*/ 822960 w 899160"/>
              <a:gd name="connsiteY32" fmla="*/ 419100 h 1854565"/>
              <a:gd name="connsiteX33" fmla="*/ 861060 w 899160"/>
              <a:gd name="connsiteY33" fmla="*/ 464820 h 1854565"/>
              <a:gd name="connsiteX34" fmla="*/ 899160 w 899160"/>
              <a:gd name="connsiteY34" fmla="*/ 510540 h 1854565"/>
              <a:gd name="connsiteX35" fmla="*/ 632460 w 899160"/>
              <a:gd name="connsiteY35" fmla="*/ 1729740 h 1854565"/>
              <a:gd name="connsiteX36" fmla="*/ 342900 w 899160"/>
              <a:gd name="connsiteY36" fmla="*/ 1752600 h 1854565"/>
              <a:gd name="connsiteX37" fmla="*/ 182880 w 899160"/>
              <a:gd name="connsiteY37" fmla="*/ 1181100 h 1854565"/>
              <a:gd name="connsiteX38" fmla="*/ 175260 w 899160"/>
              <a:gd name="connsiteY38" fmla="*/ 1143000 h 1854565"/>
              <a:gd name="connsiteX39" fmla="*/ 190500 w 899160"/>
              <a:gd name="connsiteY39" fmla="*/ 1043940 h 1854565"/>
              <a:gd name="connsiteX40" fmla="*/ 182880 w 899160"/>
              <a:gd name="connsiteY40" fmla="*/ 929640 h 1854565"/>
              <a:gd name="connsiteX41" fmla="*/ 160020 w 899160"/>
              <a:gd name="connsiteY41" fmla="*/ 914400 h 1854565"/>
              <a:gd name="connsiteX42" fmla="*/ 121920 w 899160"/>
              <a:gd name="connsiteY42" fmla="*/ 906780 h 1854565"/>
              <a:gd name="connsiteX43" fmla="*/ 53340 w 899160"/>
              <a:gd name="connsiteY43" fmla="*/ 87630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78377 w 902277"/>
              <a:gd name="connsiteY38" fmla="*/ 1143000 h 1854565"/>
              <a:gd name="connsiteX39" fmla="*/ 193617 w 902277"/>
              <a:gd name="connsiteY39" fmla="*/ 1043940 h 1854565"/>
              <a:gd name="connsiteX40" fmla="*/ 185997 w 902277"/>
              <a:gd name="connsiteY40" fmla="*/ 929640 h 1854565"/>
              <a:gd name="connsiteX41" fmla="*/ 163137 w 902277"/>
              <a:gd name="connsiteY41" fmla="*/ 914400 h 1854565"/>
              <a:gd name="connsiteX42" fmla="*/ 125037 w 902277"/>
              <a:gd name="connsiteY42" fmla="*/ 906780 h 1854565"/>
              <a:gd name="connsiteX0" fmla="*/ 125037 w 902277"/>
              <a:gd name="connsiteY0" fmla="*/ 906780 h 1854565"/>
              <a:gd name="connsiteX1" fmla="*/ 10737 w 902277"/>
              <a:gd name="connsiteY1" fmla="*/ 510540 h 1854565"/>
              <a:gd name="connsiteX2" fmla="*/ 3117 w 902277"/>
              <a:gd name="connsiteY2" fmla="*/ 487680 h 1854565"/>
              <a:gd name="connsiteX3" fmla="*/ 25977 w 902277"/>
              <a:gd name="connsiteY3" fmla="*/ 373380 h 1854565"/>
              <a:gd name="connsiteX4" fmla="*/ 41217 w 902277"/>
              <a:gd name="connsiteY4" fmla="*/ 350520 h 1854565"/>
              <a:gd name="connsiteX5" fmla="*/ 64077 w 902277"/>
              <a:gd name="connsiteY5" fmla="*/ 335280 h 1854565"/>
              <a:gd name="connsiteX6" fmla="*/ 117417 w 902277"/>
              <a:gd name="connsiteY6" fmla="*/ 274320 h 1854565"/>
              <a:gd name="connsiteX7" fmla="*/ 132657 w 902277"/>
              <a:gd name="connsiteY7" fmla="*/ 251460 h 1854565"/>
              <a:gd name="connsiteX8" fmla="*/ 178377 w 902277"/>
              <a:gd name="connsiteY8" fmla="*/ 220980 h 1854565"/>
              <a:gd name="connsiteX9" fmla="*/ 193617 w 902277"/>
              <a:gd name="connsiteY9" fmla="*/ 198120 h 1854565"/>
              <a:gd name="connsiteX10" fmla="*/ 239337 w 902277"/>
              <a:gd name="connsiteY10" fmla="*/ 160020 h 1854565"/>
              <a:gd name="connsiteX11" fmla="*/ 254577 w 902277"/>
              <a:gd name="connsiteY11" fmla="*/ 137160 h 1854565"/>
              <a:gd name="connsiteX12" fmla="*/ 285057 w 902277"/>
              <a:gd name="connsiteY12" fmla="*/ 114300 h 1854565"/>
              <a:gd name="connsiteX13" fmla="*/ 307917 w 902277"/>
              <a:gd name="connsiteY13" fmla="*/ 91440 h 1854565"/>
              <a:gd name="connsiteX14" fmla="*/ 353637 w 902277"/>
              <a:gd name="connsiteY14" fmla="*/ 68580 h 1854565"/>
              <a:gd name="connsiteX15" fmla="*/ 368877 w 902277"/>
              <a:gd name="connsiteY15" fmla="*/ 45720 h 1854565"/>
              <a:gd name="connsiteX16" fmla="*/ 414597 w 902277"/>
              <a:gd name="connsiteY16" fmla="*/ 30480 h 1854565"/>
              <a:gd name="connsiteX17" fmla="*/ 437457 w 902277"/>
              <a:gd name="connsiteY17" fmla="*/ 15240 h 1854565"/>
              <a:gd name="connsiteX18" fmla="*/ 467937 w 902277"/>
              <a:gd name="connsiteY18" fmla="*/ 7620 h 1854565"/>
              <a:gd name="connsiteX19" fmla="*/ 490797 w 902277"/>
              <a:gd name="connsiteY19" fmla="*/ 0 h 1854565"/>
              <a:gd name="connsiteX20" fmla="*/ 551757 w 902277"/>
              <a:gd name="connsiteY20" fmla="*/ 22860 h 1854565"/>
              <a:gd name="connsiteX21" fmla="*/ 566997 w 902277"/>
              <a:gd name="connsiteY21" fmla="*/ 45720 h 1854565"/>
              <a:gd name="connsiteX22" fmla="*/ 589857 w 902277"/>
              <a:gd name="connsiteY22" fmla="*/ 53340 h 1854565"/>
              <a:gd name="connsiteX23" fmla="*/ 612717 w 902277"/>
              <a:gd name="connsiteY23" fmla="*/ 68580 h 1854565"/>
              <a:gd name="connsiteX24" fmla="*/ 627957 w 902277"/>
              <a:gd name="connsiteY24" fmla="*/ 91440 h 1854565"/>
              <a:gd name="connsiteX25" fmla="*/ 650817 w 902277"/>
              <a:gd name="connsiteY25" fmla="*/ 106680 h 1854565"/>
              <a:gd name="connsiteX26" fmla="*/ 681297 w 902277"/>
              <a:gd name="connsiteY26" fmla="*/ 137160 h 1854565"/>
              <a:gd name="connsiteX27" fmla="*/ 742257 w 902277"/>
              <a:gd name="connsiteY27" fmla="*/ 190500 h 1854565"/>
              <a:gd name="connsiteX28" fmla="*/ 803217 w 902277"/>
              <a:gd name="connsiteY28" fmla="*/ 259080 h 1854565"/>
              <a:gd name="connsiteX29" fmla="*/ 765117 w 902277"/>
              <a:gd name="connsiteY29" fmla="*/ 342900 h 1854565"/>
              <a:gd name="connsiteX30" fmla="*/ 772737 w 902277"/>
              <a:gd name="connsiteY30" fmla="*/ 381000 h 1854565"/>
              <a:gd name="connsiteX31" fmla="*/ 780357 w 902277"/>
              <a:gd name="connsiteY31" fmla="*/ 403860 h 1854565"/>
              <a:gd name="connsiteX32" fmla="*/ 826077 w 902277"/>
              <a:gd name="connsiteY32" fmla="*/ 419100 h 1854565"/>
              <a:gd name="connsiteX33" fmla="*/ 864177 w 902277"/>
              <a:gd name="connsiteY33" fmla="*/ 464820 h 1854565"/>
              <a:gd name="connsiteX34" fmla="*/ 902277 w 902277"/>
              <a:gd name="connsiteY34" fmla="*/ 510540 h 1854565"/>
              <a:gd name="connsiteX35" fmla="*/ 635577 w 902277"/>
              <a:gd name="connsiteY35" fmla="*/ 1729740 h 1854565"/>
              <a:gd name="connsiteX36" fmla="*/ 346017 w 902277"/>
              <a:gd name="connsiteY36" fmla="*/ 1752600 h 1854565"/>
              <a:gd name="connsiteX37" fmla="*/ 185997 w 902277"/>
              <a:gd name="connsiteY37" fmla="*/ 1181100 h 1854565"/>
              <a:gd name="connsiteX38" fmla="*/ 193617 w 902277"/>
              <a:gd name="connsiteY38" fmla="*/ 1043940 h 1854565"/>
              <a:gd name="connsiteX39" fmla="*/ 185997 w 902277"/>
              <a:gd name="connsiteY39" fmla="*/ 929640 h 1854565"/>
              <a:gd name="connsiteX40" fmla="*/ 163137 w 902277"/>
              <a:gd name="connsiteY40" fmla="*/ 914400 h 1854565"/>
              <a:gd name="connsiteX41" fmla="*/ 125037 w 902277"/>
              <a:gd name="connsiteY41" fmla="*/ 906780 h 1854565"/>
              <a:gd name="connsiteX0" fmla="*/ 125037 w 902277"/>
              <a:gd name="connsiteY0" fmla="*/ 906780 h 1862294"/>
              <a:gd name="connsiteX1" fmla="*/ 10737 w 902277"/>
              <a:gd name="connsiteY1" fmla="*/ 510540 h 1862294"/>
              <a:gd name="connsiteX2" fmla="*/ 3117 w 902277"/>
              <a:gd name="connsiteY2" fmla="*/ 487680 h 1862294"/>
              <a:gd name="connsiteX3" fmla="*/ 25977 w 902277"/>
              <a:gd name="connsiteY3" fmla="*/ 373380 h 1862294"/>
              <a:gd name="connsiteX4" fmla="*/ 41217 w 902277"/>
              <a:gd name="connsiteY4" fmla="*/ 350520 h 1862294"/>
              <a:gd name="connsiteX5" fmla="*/ 64077 w 902277"/>
              <a:gd name="connsiteY5" fmla="*/ 335280 h 1862294"/>
              <a:gd name="connsiteX6" fmla="*/ 117417 w 902277"/>
              <a:gd name="connsiteY6" fmla="*/ 274320 h 1862294"/>
              <a:gd name="connsiteX7" fmla="*/ 132657 w 902277"/>
              <a:gd name="connsiteY7" fmla="*/ 251460 h 1862294"/>
              <a:gd name="connsiteX8" fmla="*/ 178377 w 902277"/>
              <a:gd name="connsiteY8" fmla="*/ 220980 h 1862294"/>
              <a:gd name="connsiteX9" fmla="*/ 193617 w 902277"/>
              <a:gd name="connsiteY9" fmla="*/ 198120 h 1862294"/>
              <a:gd name="connsiteX10" fmla="*/ 239337 w 902277"/>
              <a:gd name="connsiteY10" fmla="*/ 160020 h 1862294"/>
              <a:gd name="connsiteX11" fmla="*/ 254577 w 902277"/>
              <a:gd name="connsiteY11" fmla="*/ 137160 h 1862294"/>
              <a:gd name="connsiteX12" fmla="*/ 285057 w 902277"/>
              <a:gd name="connsiteY12" fmla="*/ 114300 h 1862294"/>
              <a:gd name="connsiteX13" fmla="*/ 307917 w 902277"/>
              <a:gd name="connsiteY13" fmla="*/ 91440 h 1862294"/>
              <a:gd name="connsiteX14" fmla="*/ 353637 w 902277"/>
              <a:gd name="connsiteY14" fmla="*/ 68580 h 1862294"/>
              <a:gd name="connsiteX15" fmla="*/ 368877 w 902277"/>
              <a:gd name="connsiteY15" fmla="*/ 45720 h 1862294"/>
              <a:gd name="connsiteX16" fmla="*/ 414597 w 902277"/>
              <a:gd name="connsiteY16" fmla="*/ 30480 h 1862294"/>
              <a:gd name="connsiteX17" fmla="*/ 437457 w 902277"/>
              <a:gd name="connsiteY17" fmla="*/ 15240 h 1862294"/>
              <a:gd name="connsiteX18" fmla="*/ 467937 w 902277"/>
              <a:gd name="connsiteY18" fmla="*/ 7620 h 1862294"/>
              <a:gd name="connsiteX19" fmla="*/ 490797 w 902277"/>
              <a:gd name="connsiteY19" fmla="*/ 0 h 1862294"/>
              <a:gd name="connsiteX20" fmla="*/ 551757 w 902277"/>
              <a:gd name="connsiteY20" fmla="*/ 22860 h 1862294"/>
              <a:gd name="connsiteX21" fmla="*/ 566997 w 902277"/>
              <a:gd name="connsiteY21" fmla="*/ 45720 h 1862294"/>
              <a:gd name="connsiteX22" fmla="*/ 589857 w 902277"/>
              <a:gd name="connsiteY22" fmla="*/ 53340 h 1862294"/>
              <a:gd name="connsiteX23" fmla="*/ 612717 w 902277"/>
              <a:gd name="connsiteY23" fmla="*/ 68580 h 1862294"/>
              <a:gd name="connsiteX24" fmla="*/ 627957 w 902277"/>
              <a:gd name="connsiteY24" fmla="*/ 91440 h 1862294"/>
              <a:gd name="connsiteX25" fmla="*/ 650817 w 902277"/>
              <a:gd name="connsiteY25" fmla="*/ 106680 h 1862294"/>
              <a:gd name="connsiteX26" fmla="*/ 681297 w 902277"/>
              <a:gd name="connsiteY26" fmla="*/ 137160 h 1862294"/>
              <a:gd name="connsiteX27" fmla="*/ 742257 w 902277"/>
              <a:gd name="connsiteY27" fmla="*/ 190500 h 1862294"/>
              <a:gd name="connsiteX28" fmla="*/ 803217 w 902277"/>
              <a:gd name="connsiteY28" fmla="*/ 259080 h 1862294"/>
              <a:gd name="connsiteX29" fmla="*/ 765117 w 902277"/>
              <a:gd name="connsiteY29" fmla="*/ 342900 h 1862294"/>
              <a:gd name="connsiteX30" fmla="*/ 772737 w 902277"/>
              <a:gd name="connsiteY30" fmla="*/ 381000 h 1862294"/>
              <a:gd name="connsiteX31" fmla="*/ 780357 w 902277"/>
              <a:gd name="connsiteY31" fmla="*/ 403860 h 1862294"/>
              <a:gd name="connsiteX32" fmla="*/ 826077 w 902277"/>
              <a:gd name="connsiteY32" fmla="*/ 419100 h 1862294"/>
              <a:gd name="connsiteX33" fmla="*/ 864177 w 902277"/>
              <a:gd name="connsiteY33" fmla="*/ 464820 h 1862294"/>
              <a:gd name="connsiteX34" fmla="*/ 902277 w 902277"/>
              <a:gd name="connsiteY34" fmla="*/ 510540 h 1862294"/>
              <a:gd name="connsiteX35" fmla="*/ 635577 w 902277"/>
              <a:gd name="connsiteY35" fmla="*/ 1729740 h 1862294"/>
              <a:gd name="connsiteX36" fmla="*/ 346017 w 902277"/>
              <a:gd name="connsiteY36" fmla="*/ 1752600 h 1862294"/>
              <a:gd name="connsiteX37" fmla="*/ 193617 w 902277"/>
              <a:gd name="connsiteY37" fmla="*/ 1043940 h 1862294"/>
              <a:gd name="connsiteX38" fmla="*/ 185997 w 902277"/>
              <a:gd name="connsiteY38" fmla="*/ 929640 h 1862294"/>
              <a:gd name="connsiteX39" fmla="*/ 163137 w 902277"/>
              <a:gd name="connsiteY39" fmla="*/ 914400 h 1862294"/>
              <a:gd name="connsiteX40" fmla="*/ 125037 w 902277"/>
              <a:gd name="connsiteY40" fmla="*/ 906780 h 1862294"/>
              <a:gd name="connsiteX0" fmla="*/ 125037 w 902277"/>
              <a:gd name="connsiteY0" fmla="*/ 906780 h 1869018"/>
              <a:gd name="connsiteX1" fmla="*/ 10737 w 902277"/>
              <a:gd name="connsiteY1" fmla="*/ 510540 h 1869018"/>
              <a:gd name="connsiteX2" fmla="*/ 3117 w 902277"/>
              <a:gd name="connsiteY2" fmla="*/ 487680 h 1869018"/>
              <a:gd name="connsiteX3" fmla="*/ 25977 w 902277"/>
              <a:gd name="connsiteY3" fmla="*/ 373380 h 1869018"/>
              <a:gd name="connsiteX4" fmla="*/ 41217 w 902277"/>
              <a:gd name="connsiteY4" fmla="*/ 350520 h 1869018"/>
              <a:gd name="connsiteX5" fmla="*/ 64077 w 902277"/>
              <a:gd name="connsiteY5" fmla="*/ 335280 h 1869018"/>
              <a:gd name="connsiteX6" fmla="*/ 117417 w 902277"/>
              <a:gd name="connsiteY6" fmla="*/ 274320 h 1869018"/>
              <a:gd name="connsiteX7" fmla="*/ 132657 w 902277"/>
              <a:gd name="connsiteY7" fmla="*/ 251460 h 1869018"/>
              <a:gd name="connsiteX8" fmla="*/ 178377 w 902277"/>
              <a:gd name="connsiteY8" fmla="*/ 220980 h 1869018"/>
              <a:gd name="connsiteX9" fmla="*/ 193617 w 902277"/>
              <a:gd name="connsiteY9" fmla="*/ 198120 h 1869018"/>
              <a:gd name="connsiteX10" fmla="*/ 239337 w 902277"/>
              <a:gd name="connsiteY10" fmla="*/ 160020 h 1869018"/>
              <a:gd name="connsiteX11" fmla="*/ 254577 w 902277"/>
              <a:gd name="connsiteY11" fmla="*/ 137160 h 1869018"/>
              <a:gd name="connsiteX12" fmla="*/ 285057 w 902277"/>
              <a:gd name="connsiteY12" fmla="*/ 114300 h 1869018"/>
              <a:gd name="connsiteX13" fmla="*/ 307917 w 902277"/>
              <a:gd name="connsiteY13" fmla="*/ 91440 h 1869018"/>
              <a:gd name="connsiteX14" fmla="*/ 353637 w 902277"/>
              <a:gd name="connsiteY14" fmla="*/ 68580 h 1869018"/>
              <a:gd name="connsiteX15" fmla="*/ 368877 w 902277"/>
              <a:gd name="connsiteY15" fmla="*/ 45720 h 1869018"/>
              <a:gd name="connsiteX16" fmla="*/ 414597 w 902277"/>
              <a:gd name="connsiteY16" fmla="*/ 30480 h 1869018"/>
              <a:gd name="connsiteX17" fmla="*/ 437457 w 902277"/>
              <a:gd name="connsiteY17" fmla="*/ 15240 h 1869018"/>
              <a:gd name="connsiteX18" fmla="*/ 467937 w 902277"/>
              <a:gd name="connsiteY18" fmla="*/ 7620 h 1869018"/>
              <a:gd name="connsiteX19" fmla="*/ 490797 w 902277"/>
              <a:gd name="connsiteY19" fmla="*/ 0 h 1869018"/>
              <a:gd name="connsiteX20" fmla="*/ 551757 w 902277"/>
              <a:gd name="connsiteY20" fmla="*/ 22860 h 1869018"/>
              <a:gd name="connsiteX21" fmla="*/ 566997 w 902277"/>
              <a:gd name="connsiteY21" fmla="*/ 45720 h 1869018"/>
              <a:gd name="connsiteX22" fmla="*/ 589857 w 902277"/>
              <a:gd name="connsiteY22" fmla="*/ 53340 h 1869018"/>
              <a:gd name="connsiteX23" fmla="*/ 612717 w 902277"/>
              <a:gd name="connsiteY23" fmla="*/ 68580 h 1869018"/>
              <a:gd name="connsiteX24" fmla="*/ 627957 w 902277"/>
              <a:gd name="connsiteY24" fmla="*/ 91440 h 1869018"/>
              <a:gd name="connsiteX25" fmla="*/ 650817 w 902277"/>
              <a:gd name="connsiteY25" fmla="*/ 106680 h 1869018"/>
              <a:gd name="connsiteX26" fmla="*/ 681297 w 902277"/>
              <a:gd name="connsiteY26" fmla="*/ 137160 h 1869018"/>
              <a:gd name="connsiteX27" fmla="*/ 742257 w 902277"/>
              <a:gd name="connsiteY27" fmla="*/ 190500 h 1869018"/>
              <a:gd name="connsiteX28" fmla="*/ 803217 w 902277"/>
              <a:gd name="connsiteY28" fmla="*/ 259080 h 1869018"/>
              <a:gd name="connsiteX29" fmla="*/ 765117 w 902277"/>
              <a:gd name="connsiteY29" fmla="*/ 342900 h 1869018"/>
              <a:gd name="connsiteX30" fmla="*/ 772737 w 902277"/>
              <a:gd name="connsiteY30" fmla="*/ 381000 h 1869018"/>
              <a:gd name="connsiteX31" fmla="*/ 780357 w 902277"/>
              <a:gd name="connsiteY31" fmla="*/ 403860 h 1869018"/>
              <a:gd name="connsiteX32" fmla="*/ 826077 w 902277"/>
              <a:gd name="connsiteY32" fmla="*/ 419100 h 1869018"/>
              <a:gd name="connsiteX33" fmla="*/ 864177 w 902277"/>
              <a:gd name="connsiteY33" fmla="*/ 464820 h 1869018"/>
              <a:gd name="connsiteX34" fmla="*/ 902277 w 902277"/>
              <a:gd name="connsiteY34" fmla="*/ 510540 h 1869018"/>
              <a:gd name="connsiteX35" fmla="*/ 635577 w 902277"/>
              <a:gd name="connsiteY35" fmla="*/ 1729740 h 1869018"/>
              <a:gd name="connsiteX36" fmla="*/ 346017 w 902277"/>
              <a:gd name="connsiteY36" fmla="*/ 1752600 h 1869018"/>
              <a:gd name="connsiteX37" fmla="*/ 185997 w 902277"/>
              <a:gd name="connsiteY37" fmla="*/ 929640 h 1869018"/>
              <a:gd name="connsiteX38" fmla="*/ 163137 w 902277"/>
              <a:gd name="connsiteY38" fmla="*/ 914400 h 1869018"/>
              <a:gd name="connsiteX39" fmla="*/ 125037 w 902277"/>
              <a:gd name="connsiteY39" fmla="*/ 906780 h 1869018"/>
              <a:gd name="connsiteX0" fmla="*/ 165877 w 905017"/>
              <a:gd name="connsiteY0" fmla="*/ 914400 h 1869018"/>
              <a:gd name="connsiteX1" fmla="*/ 13477 w 905017"/>
              <a:gd name="connsiteY1" fmla="*/ 510540 h 1869018"/>
              <a:gd name="connsiteX2" fmla="*/ 5857 w 905017"/>
              <a:gd name="connsiteY2" fmla="*/ 487680 h 1869018"/>
              <a:gd name="connsiteX3" fmla="*/ 28717 w 905017"/>
              <a:gd name="connsiteY3" fmla="*/ 373380 h 1869018"/>
              <a:gd name="connsiteX4" fmla="*/ 43957 w 905017"/>
              <a:gd name="connsiteY4" fmla="*/ 350520 h 1869018"/>
              <a:gd name="connsiteX5" fmla="*/ 66817 w 905017"/>
              <a:gd name="connsiteY5" fmla="*/ 335280 h 1869018"/>
              <a:gd name="connsiteX6" fmla="*/ 120157 w 905017"/>
              <a:gd name="connsiteY6" fmla="*/ 274320 h 1869018"/>
              <a:gd name="connsiteX7" fmla="*/ 135397 w 905017"/>
              <a:gd name="connsiteY7" fmla="*/ 251460 h 1869018"/>
              <a:gd name="connsiteX8" fmla="*/ 181117 w 905017"/>
              <a:gd name="connsiteY8" fmla="*/ 220980 h 1869018"/>
              <a:gd name="connsiteX9" fmla="*/ 196357 w 905017"/>
              <a:gd name="connsiteY9" fmla="*/ 198120 h 1869018"/>
              <a:gd name="connsiteX10" fmla="*/ 242077 w 905017"/>
              <a:gd name="connsiteY10" fmla="*/ 160020 h 1869018"/>
              <a:gd name="connsiteX11" fmla="*/ 257317 w 905017"/>
              <a:gd name="connsiteY11" fmla="*/ 137160 h 1869018"/>
              <a:gd name="connsiteX12" fmla="*/ 287797 w 905017"/>
              <a:gd name="connsiteY12" fmla="*/ 114300 h 1869018"/>
              <a:gd name="connsiteX13" fmla="*/ 310657 w 905017"/>
              <a:gd name="connsiteY13" fmla="*/ 91440 h 1869018"/>
              <a:gd name="connsiteX14" fmla="*/ 356377 w 905017"/>
              <a:gd name="connsiteY14" fmla="*/ 68580 h 1869018"/>
              <a:gd name="connsiteX15" fmla="*/ 371617 w 905017"/>
              <a:gd name="connsiteY15" fmla="*/ 45720 h 1869018"/>
              <a:gd name="connsiteX16" fmla="*/ 417337 w 905017"/>
              <a:gd name="connsiteY16" fmla="*/ 30480 h 1869018"/>
              <a:gd name="connsiteX17" fmla="*/ 440197 w 905017"/>
              <a:gd name="connsiteY17" fmla="*/ 15240 h 1869018"/>
              <a:gd name="connsiteX18" fmla="*/ 470677 w 905017"/>
              <a:gd name="connsiteY18" fmla="*/ 7620 h 1869018"/>
              <a:gd name="connsiteX19" fmla="*/ 493537 w 905017"/>
              <a:gd name="connsiteY19" fmla="*/ 0 h 1869018"/>
              <a:gd name="connsiteX20" fmla="*/ 554497 w 905017"/>
              <a:gd name="connsiteY20" fmla="*/ 22860 h 1869018"/>
              <a:gd name="connsiteX21" fmla="*/ 569737 w 905017"/>
              <a:gd name="connsiteY21" fmla="*/ 45720 h 1869018"/>
              <a:gd name="connsiteX22" fmla="*/ 592597 w 905017"/>
              <a:gd name="connsiteY22" fmla="*/ 53340 h 1869018"/>
              <a:gd name="connsiteX23" fmla="*/ 615457 w 905017"/>
              <a:gd name="connsiteY23" fmla="*/ 68580 h 1869018"/>
              <a:gd name="connsiteX24" fmla="*/ 630697 w 905017"/>
              <a:gd name="connsiteY24" fmla="*/ 91440 h 1869018"/>
              <a:gd name="connsiteX25" fmla="*/ 653557 w 905017"/>
              <a:gd name="connsiteY25" fmla="*/ 106680 h 1869018"/>
              <a:gd name="connsiteX26" fmla="*/ 684037 w 905017"/>
              <a:gd name="connsiteY26" fmla="*/ 137160 h 1869018"/>
              <a:gd name="connsiteX27" fmla="*/ 744997 w 905017"/>
              <a:gd name="connsiteY27" fmla="*/ 190500 h 1869018"/>
              <a:gd name="connsiteX28" fmla="*/ 805957 w 905017"/>
              <a:gd name="connsiteY28" fmla="*/ 259080 h 1869018"/>
              <a:gd name="connsiteX29" fmla="*/ 767857 w 905017"/>
              <a:gd name="connsiteY29" fmla="*/ 342900 h 1869018"/>
              <a:gd name="connsiteX30" fmla="*/ 775477 w 905017"/>
              <a:gd name="connsiteY30" fmla="*/ 381000 h 1869018"/>
              <a:gd name="connsiteX31" fmla="*/ 783097 w 905017"/>
              <a:gd name="connsiteY31" fmla="*/ 403860 h 1869018"/>
              <a:gd name="connsiteX32" fmla="*/ 828817 w 905017"/>
              <a:gd name="connsiteY32" fmla="*/ 419100 h 1869018"/>
              <a:gd name="connsiteX33" fmla="*/ 866917 w 905017"/>
              <a:gd name="connsiteY33" fmla="*/ 464820 h 1869018"/>
              <a:gd name="connsiteX34" fmla="*/ 905017 w 905017"/>
              <a:gd name="connsiteY34" fmla="*/ 510540 h 1869018"/>
              <a:gd name="connsiteX35" fmla="*/ 638317 w 905017"/>
              <a:gd name="connsiteY35" fmla="*/ 1729740 h 1869018"/>
              <a:gd name="connsiteX36" fmla="*/ 348757 w 905017"/>
              <a:gd name="connsiteY36" fmla="*/ 1752600 h 1869018"/>
              <a:gd name="connsiteX37" fmla="*/ 188737 w 905017"/>
              <a:gd name="connsiteY37" fmla="*/ 929640 h 1869018"/>
              <a:gd name="connsiteX38" fmla="*/ 165877 w 905017"/>
              <a:gd name="connsiteY38" fmla="*/ 914400 h 1869018"/>
              <a:gd name="connsiteX0" fmla="*/ 190399 w 906679"/>
              <a:gd name="connsiteY0" fmla="*/ 929640 h 1869018"/>
              <a:gd name="connsiteX1" fmla="*/ 15139 w 906679"/>
              <a:gd name="connsiteY1" fmla="*/ 510540 h 1869018"/>
              <a:gd name="connsiteX2" fmla="*/ 7519 w 906679"/>
              <a:gd name="connsiteY2" fmla="*/ 487680 h 1869018"/>
              <a:gd name="connsiteX3" fmla="*/ 30379 w 906679"/>
              <a:gd name="connsiteY3" fmla="*/ 373380 h 1869018"/>
              <a:gd name="connsiteX4" fmla="*/ 45619 w 906679"/>
              <a:gd name="connsiteY4" fmla="*/ 350520 h 1869018"/>
              <a:gd name="connsiteX5" fmla="*/ 68479 w 906679"/>
              <a:gd name="connsiteY5" fmla="*/ 335280 h 1869018"/>
              <a:gd name="connsiteX6" fmla="*/ 121819 w 906679"/>
              <a:gd name="connsiteY6" fmla="*/ 274320 h 1869018"/>
              <a:gd name="connsiteX7" fmla="*/ 137059 w 906679"/>
              <a:gd name="connsiteY7" fmla="*/ 251460 h 1869018"/>
              <a:gd name="connsiteX8" fmla="*/ 182779 w 906679"/>
              <a:gd name="connsiteY8" fmla="*/ 220980 h 1869018"/>
              <a:gd name="connsiteX9" fmla="*/ 198019 w 906679"/>
              <a:gd name="connsiteY9" fmla="*/ 198120 h 1869018"/>
              <a:gd name="connsiteX10" fmla="*/ 243739 w 906679"/>
              <a:gd name="connsiteY10" fmla="*/ 160020 h 1869018"/>
              <a:gd name="connsiteX11" fmla="*/ 258979 w 906679"/>
              <a:gd name="connsiteY11" fmla="*/ 137160 h 1869018"/>
              <a:gd name="connsiteX12" fmla="*/ 289459 w 906679"/>
              <a:gd name="connsiteY12" fmla="*/ 114300 h 1869018"/>
              <a:gd name="connsiteX13" fmla="*/ 312319 w 906679"/>
              <a:gd name="connsiteY13" fmla="*/ 91440 h 1869018"/>
              <a:gd name="connsiteX14" fmla="*/ 358039 w 906679"/>
              <a:gd name="connsiteY14" fmla="*/ 68580 h 1869018"/>
              <a:gd name="connsiteX15" fmla="*/ 373279 w 906679"/>
              <a:gd name="connsiteY15" fmla="*/ 45720 h 1869018"/>
              <a:gd name="connsiteX16" fmla="*/ 418999 w 906679"/>
              <a:gd name="connsiteY16" fmla="*/ 30480 h 1869018"/>
              <a:gd name="connsiteX17" fmla="*/ 441859 w 906679"/>
              <a:gd name="connsiteY17" fmla="*/ 15240 h 1869018"/>
              <a:gd name="connsiteX18" fmla="*/ 472339 w 906679"/>
              <a:gd name="connsiteY18" fmla="*/ 7620 h 1869018"/>
              <a:gd name="connsiteX19" fmla="*/ 495199 w 906679"/>
              <a:gd name="connsiteY19" fmla="*/ 0 h 1869018"/>
              <a:gd name="connsiteX20" fmla="*/ 556159 w 906679"/>
              <a:gd name="connsiteY20" fmla="*/ 22860 h 1869018"/>
              <a:gd name="connsiteX21" fmla="*/ 571399 w 906679"/>
              <a:gd name="connsiteY21" fmla="*/ 45720 h 1869018"/>
              <a:gd name="connsiteX22" fmla="*/ 594259 w 906679"/>
              <a:gd name="connsiteY22" fmla="*/ 53340 h 1869018"/>
              <a:gd name="connsiteX23" fmla="*/ 617119 w 906679"/>
              <a:gd name="connsiteY23" fmla="*/ 68580 h 1869018"/>
              <a:gd name="connsiteX24" fmla="*/ 632359 w 906679"/>
              <a:gd name="connsiteY24" fmla="*/ 91440 h 1869018"/>
              <a:gd name="connsiteX25" fmla="*/ 655219 w 906679"/>
              <a:gd name="connsiteY25" fmla="*/ 106680 h 1869018"/>
              <a:gd name="connsiteX26" fmla="*/ 685699 w 906679"/>
              <a:gd name="connsiteY26" fmla="*/ 137160 h 1869018"/>
              <a:gd name="connsiteX27" fmla="*/ 746659 w 906679"/>
              <a:gd name="connsiteY27" fmla="*/ 190500 h 1869018"/>
              <a:gd name="connsiteX28" fmla="*/ 807619 w 906679"/>
              <a:gd name="connsiteY28" fmla="*/ 259080 h 1869018"/>
              <a:gd name="connsiteX29" fmla="*/ 769519 w 906679"/>
              <a:gd name="connsiteY29" fmla="*/ 342900 h 1869018"/>
              <a:gd name="connsiteX30" fmla="*/ 777139 w 906679"/>
              <a:gd name="connsiteY30" fmla="*/ 381000 h 1869018"/>
              <a:gd name="connsiteX31" fmla="*/ 784759 w 906679"/>
              <a:gd name="connsiteY31" fmla="*/ 403860 h 1869018"/>
              <a:gd name="connsiteX32" fmla="*/ 830479 w 906679"/>
              <a:gd name="connsiteY32" fmla="*/ 419100 h 1869018"/>
              <a:gd name="connsiteX33" fmla="*/ 868579 w 906679"/>
              <a:gd name="connsiteY33" fmla="*/ 464820 h 1869018"/>
              <a:gd name="connsiteX34" fmla="*/ 906679 w 906679"/>
              <a:gd name="connsiteY34" fmla="*/ 510540 h 1869018"/>
              <a:gd name="connsiteX35" fmla="*/ 639979 w 906679"/>
              <a:gd name="connsiteY35" fmla="*/ 1729740 h 1869018"/>
              <a:gd name="connsiteX36" fmla="*/ 350419 w 906679"/>
              <a:gd name="connsiteY36" fmla="*/ 1752600 h 1869018"/>
              <a:gd name="connsiteX37" fmla="*/ 190399 w 906679"/>
              <a:gd name="connsiteY37" fmla="*/ 929640 h 1869018"/>
              <a:gd name="connsiteX0" fmla="*/ 362181 w 918441"/>
              <a:gd name="connsiteY0" fmla="*/ 1752600 h 1895399"/>
              <a:gd name="connsiteX1" fmla="*/ 26901 w 918441"/>
              <a:gd name="connsiteY1" fmla="*/ 510540 h 1895399"/>
              <a:gd name="connsiteX2" fmla="*/ 19281 w 918441"/>
              <a:gd name="connsiteY2" fmla="*/ 487680 h 1895399"/>
              <a:gd name="connsiteX3" fmla="*/ 42141 w 918441"/>
              <a:gd name="connsiteY3" fmla="*/ 373380 h 1895399"/>
              <a:gd name="connsiteX4" fmla="*/ 57381 w 918441"/>
              <a:gd name="connsiteY4" fmla="*/ 350520 h 1895399"/>
              <a:gd name="connsiteX5" fmla="*/ 80241 w 918441"/>
              <a:gd name="connsiteY5" fmla="*/ 335280 h 1895399"/>
              <a:gd name="connsiteX6" fmla="*/ 133581 w 918441"/>
              <a:gd name="connsiteY6" fmla="*/ 274320 h 1895399"/>
              <a:gd name="connsiteX7" fmla="*/ 148821 w 918441"/>
              <a:gd name="connsiteY7" fmla="*/ 251460 h 1895399"/>
              <a:gd name="connsiteX8" fmla="*/ 194541 w 918441"/>
              <a:gd name="connsiteY8" fmla="*/ 220980 h 1895399"/>
              <a:gd name="connsiteX9" fmla="*/ 209781 w 918441"/>
              <a:gd name="connsiteY9" fmla="*/ 198120 h 1895399"/>
              <a:gd name="connsiteX10" fmla="*/ 255501 w 918441"/>
              <a:gd name="connsiteY10" fmla="*/ 160020 h 1895399"/>
              <a:gd name="connsiteX11" fmla="*/ 270741 w 918441"/>
              <a:gd name="connsiteY11" fmla="*/ 137160 h 1895399"/>
              <a:gd name="connsiteX12" fmla="*/ 301221 w 918441"/>
              <a:gd name="connsiteY12" fmla="*/ 114300 h 1895399"/>
              <a:gd name="connsiteX13" fmla="*/ 324081 w 918441"/>
              <a:gd name="connsiteY13" fmla="*/ 91440 h 1895399"/>
              <a:gd name="connsiteX14" fmla="*/ 369801 w 918441"/>
              <a:gd name="connsiteY14" fmla="*/ 68580 h 1895399"/>
              <a:gd name="connsiteX15" fmla="*/ 385041 w 918441"/>
              <a:gd name="connsiteY15" fmla="*/ 45720 h 1895399"/>
              <a:gd name="connsiteX16" fmla="*/ 430761 w 918441"/>
              <a:gd name="connsiteY16" fmla="*/ 30480 h 1895399"/>
              <a:gd name="connsiteX17" fmla="*/ 453621 w 918441"/>
              <a:gd name="connsiteY17" fmla="*/ 15240 h 1895399"/>
              <a:gd name="connsiteX18" fmla="*/ 484101 w 918441"/>
              <a:gd name="connsiteY18" fmla="*/ 7620 h 1895399"/>
              <a:gd name="connsiteX19" fmla="*/ 506961 w 918441"/>
              <a:gd name="connsiteY19" fmla="*/ 0 h 1895399"/>
              <a:gd name="connsiteX20" fmla="*/ 567921 w 918441"/>
              <a:gd name="connsiteY20" fmla="*/ 22860 h 1895399"/>
              <a:gd name="connsiteX21" fmla="*/ 583161 w 918441"/>
              <a:gd name="connsiteY21" fmla="*/ 45720 h 1895399"/>
              <a:gd name="connsiteX22" fmla="*/ 606021 w 918441"/>
              <a:gd name="connsiteY22" fmla="*/ 53340 h 1895399"/>
              <a:gd name="connsiteX23" fmla="*/ 628881 w 918441"/>
              <a:gd name="connsiteY23" fmla="*/ 68580 h 1895399"/>
              <a:gd name="connsiteX24" fmla="*/ 644121 w 918441"/>
              <a:gd name="connsiteY24" fmla="*/ 91440 h 1895399"/>
              <a:gd name="connsiteX25" fmla="*/ 666981 w 918441"/>
              <a:gd name="connsiteY25" fmla="*/ 106680 h 1895399"/>
              <a:gd name="connsiteX26" fmla="*/ 697461 w 918441"/>
              <a:gd name="connsiteY26" fmla="*/ 137160 h 1895399"/>
              <a:gd name="connsiteX27" fmla="*/ 758421 w 918441"/>
              <a:gd name="connsiteY27" fmla="*/ 190500 h 1895399"/>
              <a:gd name="connsiteX28" fmla="*/ 819381 w 918441"/>
              <a:gd name="connsiteY28" fmla="*/ 259080 h 1895399"/>
              <a:gd name="connsiteX29" fmla="*/ 781281 w 918441"/>
              <a:gd name="connsiteY29" fmla="*/ 342900 h 1895399"/>
              <a:gd name="connsiteX30" fmla="*/ 788901 w 918441"/>
              <a:gd name="connsiteY30" fmla="*/ 381000 h 1895399"/>
              <a:gd name="connsiteX31" fmla="*/ 796521 w 918441"/>
              <a:gd name="connsiteY31" fmla="*/ 403860 h 1895399"/>
              <a:gd name="connsiteX32" fmla="*/ 842241 w 918441"/>
              <a:gd name="connsiteY32" fmla="*/ 419100 h 1895399"/>
              <a:gd name="connsiteX33" fmla="*/ 880341 w 918441"/>
              <a:gd name="connsiteY33" fmla="*/ 464820 h 1895399"/>
              <a:gd name="connsiteX34" fmla="*/ 918441 w 918441"/>
              <a:gd name="connsiteY34" fmla="*/ 510540 h 1895399"/>
              <a:gd name="connsiteX35" fmla="*/ 651741 w 918441"/>
              <a:gd name="connsiteY35" fmla="*/ 1729740 h 1895399"/>
              <a:gd name="connsiteX36" fmla="*/ 362181 w 918441"/>
              <a:gd name="connsiteY36" fmla="*/ 1752600 h 1895399"/>
              <a:gd name="connsiteX0" fmla="*/ 673147 w 939847"/>
              <a:gd name="connsiteY0" fmla="*/ 1729740 h 1729740"/>
              <a:gd name="connsiteX1" fmla="*/ 48307 w 939847"/>
              <a:gd name="connsiteY1" fmla="*/ 510540 h 1729740"/>
              <a:gd name="connsiteX2" fmla="*/ 40687 w 939847"/>
              <a:gd name="connsiteY2" fmla="*/ 487680 h 1729740"/>
              <a:gd name="connsiteX3" fmla="*/ 63547 w 939847"/>
              <a:gd name="connsiteY3" fmla="*/ 373380 h 1729740"/>
              <a:gd name="connsiteX4" fmla="*/ 78787 w 939847"/>
              <a:gd name="connsiteY4" fmla="*/ 350520 h 1729740"/>
              <a:gd name="connsiteX5" fmla="*/ 101647 w 939847"/>
              <a:gd name="connsiteY5" fmla="*/ 335280 h 1729740"/>
              <a:gd name="connsiteX6" fmla="*/ 154987 w 939847"/>
              <a:gd name="connsiteY6" fmla="*/ 274320 h 1729740"/>
              <a:gd name="connsiteX7" fmla="*/ 170227 w 939847"/>
              <a:gd name="connsiteY7" fmla="*/ 251460 h 1729740"/>
              <a:gd name="connsiteX8" fmla="*/ 215947 w 939847"/>
              <a:gd name="connsiteY8" fmla="*/ 220980 h 1729740"/>
              <a:gd name="connsiteX9" fmla="*/ 231187 w 939847"/>
              <a:gd name="connsiteY9" fmla="*/ 198120 h 1729740"/>
              <a:gd name="connsiteX10" fmla="*/ 276907 w 939847"/>
              <a:gd name="connsiteY10" fmla="*/ 160020 h 1729740"/>
              <a:gd name="connsiteX11" fmla="*/ 292147 w 939847"/>
              <a:gd name="connsiteY11" fmla="*/ 137160 h 1729740"/>
              <a:gd name="connsiteX12" fmla="*/ 322627 w 939847"/>
              <a:gd name="connsiteY12" fmla="*/ 114300 h 1729740"/>
              <a:gd name="connsiteX13" fmla="*/ 345487 w 939847"/>
              <a:gd name="connsiteY13" fmla="*/ 91440 h 1729740"/>
              <a:gd name="connsiteX14" fmla="*/ 391207 w 939847"/>
              <a:gd name="connsiteY14" fmla="*/ 68580 h 1729740"/>
              <a:gd name="connsiteX15" fmla="*/ 406447 w 939847"/>
              <a:gd name="connsiteY15" fmla="*/ 45720 h 1729740"/>
              <a:gd name="connsiteX16" fmla="*/ 452167 w 939847"/>
              <a:gd name="connsiteY16" fmla="*/ 30480 h 1729740"/>
              <a:gd name="connsiteX17" fmla="*/ 475027 w 939847"/>
              <a:gd name="connsiteY17" fmla="*/ 15240 h 1729740"/>
              <a:gd name="connsiteX18" fmla="*/ 505507 w 939847"/>
              <a:gd name="connsiteY18" fmla="*/ 7620 h 1729740"/>
              <a:gd name="connsiteX19" fmla="*/ 528367 w 939847"/>
              <a:gd name="connsiteY19" fmla="*/ 0 h 1729740"/>
              <a:gd name="connsiteX20" fmla="*/ 589327 w 939847"/>
              <a:gd name="connsiteY20" fmla="*/ 22860 h 1729740"/>
              <a:gd name="connsiteX21" fmla="*/ 604567 w 939847"/>
              <a:gd name="connsiteY21" fmla="*/ 45720 h 1729740"/>
              <a:gd name="connsiteX22" fmla="*/ 627427 w 939847"/>
              <a:gd name="connsiteY22" fmla="*/ 53340 h 1729740"/>
              <a:gd name="connsiteX23" fmla="*/ 650287 w 939847"/>
              <a:gd name="connsiteY23" fmla="*/ 68580 h 1729740"/>
              <a:gd name="connsiteX24" fmla="*/ 665527 w 939847"/>
              <a:gd name="connsiteY24" fmla="*/ 91440 h 1729740"/>
              <a:gd name="connsiteX25" fmla="*/ 688387 w 939847"/>
              <a:gd name="connsiteY25" fmla="*/ 106680 h 1729740"/>
              <a:gd name="connsiteX26" fmla="*/ 718867 w 939847"/>
              <a:gd name="connsiteY26" fmla="*/ 137160 h 1729740"/>
              <a:gd name="connsiteX27" fmla="*/ 779827 w 939847"/>
              <a:gd name="connsiteY27" fmla="*/ 190500 h 1729740"/>
              <a:gd name="connsiteX28" fmla="*/ 840787 w 939847"/>
              <a:gd name="connsiteY28" fmla="*/ 259080 h 1729740"/>
              <a:gd name="connsiteX29" fmla="*/ 802687 w 939847"/>
              <a:gd name="connsiteY29" fmla="*/ 342900 h 1729740"/>
              <a:gd name="connsiteX30" fmla="*/ 810307 w 939847"/>
              <a:gd name="connsiteY30" fmla="*/ 381000 h 1729740"/>
              <a:gd name="connsiteX31" fmla="*/ 817927 w 939847"/>
              <a:gd name="connsiteY31" fmla="*/ 403860 h 1729740"/>
              <a:gd name="connsiteX32" fmla="*/ 863647 w 939847"/>
              <a:gd name="connsiteY32" fmla="*/ 419100 h 1729740"/>
              <a:gd name="connsiteX33" fmla="*/ 901747 w 939847"/>
              <a:gd name="connsiteY33" fmla="*/ 464820 h 1729740"/>
              <a:gd name="connsiteX34" fmla="*/ 939847 w 939847"/>
              <a:gd name="connsiteY34" fmla="*/ 510540 h 1729740"/>
              <a:gd name="connsiteX35" fmla="*/ 673147 w 939847"/>
              <a:gd name="connsiteY35" fmla="*/ 1729740 h 1729740"/>
              <a:gd name="connsiteX0" fmla="*/ 959588 w 959588"/>
              <a:gd name="connsiteY0" fmla="*/ 510540 h 514939"/>
              <a:gd name="connsiteX1" fmla="*/ 68048 w 959588"/>
              <a:gd name="connsiteY1" fmla="*/ 510540 h 514939"/>
              <a:gd name="connsiteX2" fmla="*/ 60428 w 959588"/>
              <a:gd name="connsiteY2" fmla="*/ 487680 h 514939"/>
              <a:gd name="connsiteX3" fmla="*/ 83288 w 959588"/>
              <a:gd name="connsiteY3" fmla="*/ 373380 h 514939"/>
              <a:gd name="connsiteX4" fmla="*/ 98528 w 959588"/>
              <a:gd name="connsiteY4" fmla="*/ 350520 h 514939"/>
              <a:gd name="connsiteX5" fmla="*/ 121388 w 959588"/>
              <a:gd name="connsiteY5" fmla="*/ 335280 h 514939"/>
              <a:gd name="connsiteX6" fmla="*/ 174728 w 959588"/>
              <a:gd name="connsiteY6" fmla="*/ 274320 h 514939"/>
              <a:gd name="connsiteX7" fmla="*/ 189968 w 959588"/>
              <a:gd name="connsiteY7" fmla="*/ 251460 h 514939"/>
              <a:gd name="connsiteX8" fmla="*/ 235688 w 959588"/>
              <a:gd name="connsiteY8" fmla="*/ 220980 h 514939"/>
              <a:gd name="connsiteX9" fmla="*/ 250928 w 959588"/>
              <a:gd name="connsiteY9" fmla="*/ 198120 h 514939"/>
              <a:gd name="connsiteX10" fmla="*/ 296648 w 959588"/>
              <a:gd name="connsiteY10" fmla="*/ 160020 h 514939"/>
              <a:gd name="connsiteX11" fmla="*/ 311888 w 959588"/>
              <a:gd name="connsiteY11" fmla="*/ 137160 h 514939"/>
              <a:gd name="connsiteX12" fmla="*/ 342368 w 959588"/>
              <a:gd name="connsiteY12" fmla="*/ 114300 h 514939"/>
              <a:gd name="connsiteX13" fmla="*/ 365228 w 959588"/>
              <a:gd name="connsiteY13" fmla="*/ 91440 h 514939"/>
              <a:gd name="connsiteX14" fmla="*/ 410948 w 959588"/>
              <a:gd name="connsiteY14" fmla="*/ 68580 h 514939"/>
              <a:gd name="connsiteX15" fmla="*/ 426188 w 959588"/>
              <a:gd name="connsiteY15" fmla="*/ 45720 h 514939"/>
              <a:gd name="connsiteX16" fmla="*/ 471908 w 959588"/>
              <a:gd name="connsiteY16" fmla="*/ 30480 h 514939"/>
              <a:gd name="connsiteX17" fmla="*/ 494768 w 959588"/>
              <a:gd name="connsiteY17" fmla="*/ 15240 h 514939"/>
              <a:gd name="connsiteX18" fmla="*/ 525248 w 959588"/>
              <a:gd name="connsiteY18" fmla="*/ 7620 h 514939"/>
              <a:gd name="connsiteX19" fmla="*/ 548108 w 959588"/>
              <a:gd name="connsiteY19" fmla="*/ 0 h 514939"/>
              <a:gd name="connsiteX20" fmla="*/ 609068 w 959588"/>
              <a:gd name="connsiteY20" fmla="*/ 22860 h 514939"/>
              <a:gd name="connsiteX21" fmla="*/ 624308 w 959588"/>
              <a:gd name="connsiteY21" fmla="*/ 45720 h 514939"/>
              <a:gd name="connsiteX22" fmla="*/ 647168 w 959588"/>
              <a:gd name="connsiteY22" fmla="*/ 53340 h 514939"/>
              <a:gd name="connsiteX23" fmla="*/ 670028 w 959588"/>
              <a:gd name="connsiteY23" fmla="*/ 68580 h 514939"/>
              <a:gd name="connsiteX24" fmla="*/ 685268 w 959588"/>
              <a:gd name="connsiteY24" fmla="*/ 91440 h 514939"/>
              <a:gd name="connsiteX25" fmla="*/ 708128 w 959588"/>
              <a:gd name="connsiteY25" fmla="*/ 106680 h 514939"/>
              <a:gd name="connsiteX26" fmla="*/ 738608 w 959588"/>
              <a:gd name="connsiteY26" fmla="*/ 137160 h 514939"/>
              <a:gd name="connsiteX27" fmla="*/ 799568 w 959588"/>
              <a:gd name="connsiteY27" fmla="*/ 190500 h 514939"/>
              <a:gd name="connsiteX28" fmla="*/ 860528 w 959588"/>
              <a:gd name="connsiteY28" fmla="*/ 259080 h 514939"/>
              <a:gd name="connsiteX29" fmla="*/ 822428 w 959588"/>
              <a:gd name="connsiteY29" fmla="*/ 342900 h 514939"/>
              <a:gd name="connsiteX30" fmla="*/ 830048 w 959588"/>
              <a:gd name="connsiteY30" fmla="*/ 381000 h 514939"/>
              <a:gd name="connsiteX31" fmla="*/ 837668 w 959588"/>
              <a:gd name="connsiteY31" fmla="*/ 403860 h 514939"/>
              <a:gd name="connsiteX32" fmla="*/ 883388 w 959588"/>
              <a:gd name="connsiteY32" fmla="*/ 419100 h 514939"/>
              <a:gd name="connsiteX33" fmla="*/ 921488 w 959588"/>
              <a:gd name="connsiteY33" fmla="*/ 464820 h 514939"/>
              <a:gd name="connsiteX34" fmla="*/ 959588 w 959588"/>
              <a:gd name="connsiteY34" fmla="*/ 510540 h 514939"/>
              <a:gd name="connsiteX0" fmla="*/ 899160 w 899160"/>
              <a:gd name="connsiteY0" fmla="*/ 510540 h 511827"/>
              <a:gd name="connsiteX1" fmla="*/ 0 w 899160"/>
              <a:gd name="connsiteY1" fmla="*/ 487680 h 511827"/>
              <a:gd name="connsiteX2" fmla="*/ 22860 w 899160"/>
              <a:gd name="connsiteY2" fmla="*/ 373380 h 511827"/>
              <a:gd name="connsiteX3" fmla="*/ 38100 w 899160"/>
              <a:gd name="connsiteY3" fmla="*/ 350520 h 511827"/>
              <a:gd name="connsiteX4" fmla="*/ 60960 w 899160"/>
              <a:gd name="connsiteY4" fmla="*/ 335280 h 511827"/>
              <a:gd name="connsiteX5" fmla="*/ 114300 w 899160"/>
              <a:gd name="connsiteY5" fmla="*/ 274320 h 511827"/>
              <a:gd name="connsiteX6" fmla="*/ 129540 w 899160"/>
              <a:gd name="connsiteY6" fmla="*/ 251460 h 511827"/>
              <a:gd name="connsiteX7" fmla="*/ 175260 w 899160"/>
              <a:gd name="connsiteY7" fmla="*/ 220980 h 511827"/>
              <a:gd name="connsiteX8" fmla="*/ 190500 w 899160"/>
              <a:gd name="connsiteY8" fmla="*/ 198120 h 511827"/>
              <a:gd name="connsiteX9" fmla="*/ 236220 w 899160"/>
              <a:gd name="connsiteY9" fmla="*/ 160020 h 511827"/>
              <a:gd name="connsiteX10" fmla="*/ 251460 w 899160"/>
              <a:gd name="connsiteY10" fmla="*/ 137160 h 511827"/>
              <a:gd name="connsiteX11" fmla="*/ 281940 w 899160"/>
              <a:gd name="connsiteY11" fmla="*/ 114300 h 511827"/>
              <a:gd name="connsiteX12" fmla="*/ 304800 w 899160"/>
              <a:gd name="connsiteY12" fmla="*/ 91440 h 511827"/>
              <a:gd name="connsiteX13" fmla="*/ 350520 w 899160"/>
              <a:gd name="connsiteY13" fmla="*/ 68580 h 511827"/>
              <a:gd name="connsiteX14" fmla="*/ 365760 w 899160"/>
              <a:gd name="connsiteY14" fmla="*/ 45720 h 511827"/>
              <a:gd name="connsiteX15" fmla="*/ 411480 w 899160"/>
              <a:gd name="connsiteY15" fmla="*/ 30480 h 511827"/>
              <a:gd name="connsiteX16" fmla="*/ 434340 w 899160"/>
              <a:gd name="connsiteY16" fmla="*/ 15240 h 511827"/>
              <a:gd name="connsiteX17" fmla="*/ 464820 w 899160"/>
              <a:gd name="connsiteY17" fmla="*/ 7620 h 511827"/>
              <a:gd name="connsiteX18" fmla="*/ 487680 w 899160"/>
              <a:gd name="connsiteY18" fmla="*/ 0 h 511827"/>
              <a:gd name="connsiteX19" fmla="*/ 548640 w 899160"/>
              <a:gd name="connsiteY19" fmla="*/ 22860 h 511827"/>
              <a:gd name="connsiteX20" fmla="*/ 563880 w 899160"/>
              <a:gd name="connsiteY20" fmla="*/ 45720 h 511827"/>
              <a:gd name="connsiteX21" fmla="*/ 586740 w 899160"/>
              <a:gd name="connsiteY21" fmla="*/ 53340 h 511827"/>
              <a:gd name="connsiteX22" fmla="*/ 609600 w 899160"/>
              <a:gd name="connsiteY22" fmla="*/ 68580 h 511827"/>
              <a:gd name="connsiteX23" fmla="*/ 624840 w 899160"/>
              <a:gd name="connsiteY23" fmla="*/ 91440 h 511827"/>
              <a:gd name="connsiteX24" fmla="*/ 647700 w 899160"/>
              <a:gd name="connsiteY24" fmla="*/ 106680 h 511827"/>
              <a:gd name="connsiteX25" fmla="*/ 678180 w 899160"/>
              <a:gd name="connsiteY25" fmla="*/ 137160 h 511827"/>
              <a:gd name="connsiteX26" fmla="*/ 739140 w 899160"/>
              <a:gd name="connsiteY26" fmla="*/ 190500 h 511827"/>
              <a:gd name="connsiteX27" fmla="*/ 800100 w 899160"/>
              <a:gd name="connsiteY27" fmla="*/ 259080 h 511827"/>
              <a:gd name="connsiteX28" fmla="*/ 762000 w 899160"/>
              <a:gd name="connsiteY28" fmla="*/ 342900 h 511827"/>
              <a:gd name="connsiteX29" fmla="*/ 769620 w 899160"/>
              <a:gd name="connsiteY29" fmla="*/ 381000 h 511827"/>
              <a:gd name="connsiteX30" fmla="*/ 777240 w 899160"/>
              <a:gd name="connsiteY30" fmla="*/ 403860 h 511827"/>
              <a:gd name="connsiteX31" fmla="*/ 822960 w 899160"/>
              <a:gd name="connsiteY31" fmla="*/ 419100 h 511827"/>
              <a:gd name="connsiteX32" fmla="*/ 861060 w 899160"/>
              <a:gd name="connsiteY32" fmla="*/ 464820 h 511827"/>
              <a:gd name="connsiteX33" fmla="*/ 899160 w 899160"/>
              <a:gd name="connsiteY33" fmla="*/ 510540 h 511827"/>
              <a:gd name="connsiteX0" fmla="*/ 861060 w 927127"/>
              <a:gd name="connsiteY0" fmla="*/ 464820 h 492266"/>
              <a:gd name="connsiteX1" fmla="*/ 0 w 927127"/>
              <a:gd name="connsiteY1" fmla="*/ 487680 h 492266"/>
              <a:gd name="connsiteX2" fmla="*/ 22860 w 927127"/>
              <a:gd name="connsiteY2" fmla="*/ 373380 h 492266"/>
              <a:gd name="connsiteX3" fmla="*/ 38100 w 927127"/>
              <a:gd name="connsiteY3" fmla="*/ 350520 h 492266"/>
              <a:gd name="connsiteX4" fmla="*/ 60960 w 927127"/>
              <a:gd name="connsiteY4" fmla="*/ 335280 h 492266"/>
              <a:gd name="connsiteX5" fmla="*/ 114300 w 927127"/>
              <a:gd name="connsiteY5" fmla="*/ 274320 h 492266"/>
              <a:gd name="connsiteX6" fmla="*/ 129540 w 927127"/>
              <a:gd name="connsiteY6" fmla="*/ 251460 h 492266"/>
              <a:gd name="connsiteX7" fmla="*/ 175260 w 927127"/>
              <a:gd name="connsiteY7" fmla="*/ 220980 h 492266"/>
              <a:gd name="connsiteX8" fmla="*/ 190500 w 927127"/>
              <a:gd name="connsiteY8" fmla="*/ 198120 h 492266"/>
              <a:gd name="connsiteX9" fmla="*/ 236220 w 927127"/>
              <a:gd name="connsiteY9" fmla="*/ 160020 h 492266"/>
              <a:gd name="connsiteX10" fmla="*/ 251460 w 927127"/>
              <a:gd name="connsiteY10" fmla="*/ 137160 h 492266"/>
              <a:gd name="connsiteX11" fmla="*/ 281940 w 927127"/>
              <a:gd name="connsiteY11" fmla="*/ 114300 h 492266"/>
              <a:gd name="connsiteX12" fmla="*/ 304800 w 927127"/>
              <a:gd name="connsiteY12" fmla="*/ 91440 h 492266"/>
              <a:gd name="connsiteX13" fmla="*/ 350520 w 927127"/>
              <a:gd name="connsiteY13" fmla="*/ 68580 h 492266"/>
              <a:gd name="connsiteX14" fmla="*/ 365760 w 927127"/>
              <a:gd name="connsiteY14" fmla="*/ 45720 h 492266"/>
              <a:gd name="connsiteX15" fmla="*/ 411480 w 927127"/>
              <a:gd name="connsiteY15" fmla="*/ 30480 h 492266"/>
              <a:gd name="connsiteX16" fmla="*/ 434340 w 927127"/>
              <a:gd name="connsiteY16" fmla="*/ 15240 h 492266"/>
              <a:gd name="connsiteX17" fmla="*/ 464820 w 927127"/>
              <a:gd name="connsiteY17" fmla="*/ 7620 h 492266"/>
              <a:gd name="connsiteX18" fmla="*/ 487680 w 927127"/>
              <a:gd name="connsiteY18" fmla="*/ 0 h 492266"/>
              <a:gd name="connsiteX19" fmla="*/ 548640 w 927127"/>
              <a:gd name="connsiteY19" fmla="*/ 22860 h 492266"/>
              <a:gd name="connsiteX20" fmla="*/ 563880 w 927127"/>
              <a:gd name="connsiteY20" fmla="*/ 45720 h 492266"/>
              <a:gd name="connsiteX21" fmla="*/ 586740 w 927127"/>
              <a:gd name="connsiteY21" fmla="*/ 53340 h 492266"/>
              <a:gd name="connsiteX22" fmla="*/ 609600 w 927127"/>
              <a:gd name="connsiteY22" fmla="*/ 68580 h 492266"/>
              <a:gd name="connsiteX23" fmla="*/ 624840 w 927127"/>
              <a:gd name="connsiteY23" fmla="*/ 91440 h 492266"/>
              <a:gd name="connsiteX24" fmla="*/ 647700 w 927127"/>
              <a:gd name="connsiteY24" fmla="*/ 106680 h 492266"/>
              <a:gd name="connsiteX25" fmla="*/ 678180 w 927127"/>
              <a:gd name="connsiteY25" fmla="*/ 137160 h 492266"/>
              <a:gd name="connsiteX26" fmla="*/ 739140 w 927127"/>
              <a:gd name="connsiteY26" fmla="*/ 190500 h 492266"/>
              <a:gd name="connsiteX27" fmla="*/ 800100 w 927127"/>
              <a:gd name="connsiteY27" fmla="*/ 259080 h 492266"/>
              <a:gd name="connsiteX28" fmla="*/ 762000 w 927127"/>
              <a:gd name="connsiteY28" fmla="*/ 342900 h 492266"/>
              <a:gd name="connsiteX29" fmla="*/ 769620 w 927127"/>
              <a:gd name="connsiteY29" fmla="*/ 381000 h 492266"/>
              <a:gd name="connsiteX30" fmla="*/ 777240 w 927127"/>
              <a:gd name="connsiteY30" fmla="*/ 403860 h 492266"/>
              <a:gd name="connsiteX31" fmla="*/ 822960 w 927127"/>
              <a:gd name="connsiteY31" fmla="*/ 419100 h 492266"/>
              <a:gd name="connsiteX32" fmla="*/ 861060 w 927127"/>
              <a:gd name="connsiteY32" fmla="*/ 464820 h 492266"/>
              <a:gd name="connsiteX0" fmla="*/ 869527 w 922968"/>
              <a:gd name="connsiteY0" fmla="*/ 485951 h 496997"/>
              <a:gd name="connsiteX1" fmla="*/ 0 w 922968"/>
              <a:gd name="connsiteY1" fmla="*/ 487680 h 496997"/>
              <a:gd name="connsiteX2" fmla="*/ 22860 w 922968"/>
              <a:gd name="connsiteY2" fmla="*/ 373380 h 496997"/>
              <a:gd name="connsiteX3" fmla="*/ 38100 w 922968"/>
              <a:gd name="connsiteY3" fmla="*/ 350520 h 496997"/>
              <a:gd name="connsiteX4" fmla="*/ 60960 w 922968"/>
              <a:gd name="connsiteY4" fmla="*/ 335280 h 496997"/>
              <a:gd name="connsiteX5" fmla="*/ 114300 w 922968"/>
              <a:gd name="connsiteY5" fmla="*/ 274320 h 496997"/>
              <a:gd name="connsiteX6" fmla="*/ 129540 w 922968"/>
              <a:gd name="connsiteY6" fmla="*/ 251460 h 496997"/>
              <a:gd name="connsiteX7" fmla="*/ 175260 w 922968"/>
              <a:gd name="connsiteY7" fmla="*/ 220980 h 496997"/>
              <a:gd name="connsiteX8" fmla="*/ 190500 w 922968"/>
              <a:gd name="connsiteY8" fmla="*/ 198120 h 496997"/>
              <a:gd name="connsiteX9" fmla="*/ 236220 w 922968"/>
              <a:gd name="connsiteY9" fmla="*/ 160020 h 496997"/>
              <a:gd name="connsiteX10" fmla="*/ 251460 w 922968"/>
              <a:gd name="connsiteY10" fmla="*/ 137160 h 496997"/>
              <a:gd name="connsiteX11" fmla="*/ 281940 w 922968"/>
              <a:gd name="connsiteY11" fmla="*/ 114300 h 496997"/>
              <a:gd name="connsiteX12" fmla="*/ 304800 w 922968"/>
              <a:gd name="connsiteY12" fmla="*/ 91440 h 496997"/>
              <a:gd name="connsiteX13" fmla="*/ 350520 w 922968"/>
              <a:gd name="connsiteY13" fmla="*/ 68580 h 496997"/>
              <a:gd name="connsiteX14" fmla="*/ 365760 w 922968"/>
              <a:gd name="connsiteY14" fmla="*/ 45720 h 496997"/>
              <a:gd name="connsiteX15" fmla="*/ 411480 w 922968"/>
              <a:gd name="connsiteY15" fmla="*/ 30480 h 496997"/>
              <a:gd name="connsiteX16" fmla="*/ 434340 w 922968"/>
              <a:gd name="connsiteY16" fmla="*/ 15240 h 496997"/>
              <a:gd name="connsiteX17" fmla="*/ 464820 w 922968"/>
              <a:gd name="connsiteY17" fmla="*/ 7620 h 496997"/>
              <a:gd name="connsiteX18" fmla="*/ 487680 w 922968"/>
              <a:gd name="connsiteY18" fmla="*/ 0 h 496997"/>
              <a:gd name="connsiteX19" fmla="*/ 548640 w 922968"/>
              <a:gd name="connsiteY19" fmla="*/ 22860 h 496997"/>
              <a:gd name="connsiteX20" fmla="*/ 563880 w 922968"/>
              <a:gd name="connsiteY20" fmla="*/ 45720 h 496997"/>
              <a:gd name="connsiteX21" fmla="*/ 586740 w 922968"/>
              <a:gd name="connsiteY21" fmla="*/ 53340 h 496997"/>
              <a:gd name="connsiteX22" fmla="*/ 609600 w 922968"/>
              <a:gd name="connsiteY22" fmla="*/ 68580 h 496997"/>
              <a:gd name="connsiteX23" fmla="*/ 624840 w 922968"/>
              <a:gd name="connsiteY23" fmla="*/ 91440 h 496997"/>
              <a:gd name="connsiteX24" fmla="*/ 647700 w 922968"/>
              <a:gd name="connsiteY24" fmla="*/ 106680 h 496997"/>
              <a:gd name="connsiteX25" fmla="*/ 678180 w 922968"/>
              <a:gd name="connsiteY25" fmla="*/ 137160 h 496997"/>
              <a:gd name="connsiteX26" fmla="*/ 739140 w 922968"/>
              <a:gd name="connsiteY26" fmla="*/ 190500 h 496997"/>
              <a:gd name="connsiteX27" fmla="*/ 800100 w 922968"/>
              <a:gd name="connsiteY27" fmla="*/ 259080 h 496997"/>
              <a:gd name="connsiteX28" fmla="*/ 762000 w 922968"/>
              <a:gd name="connsiteY28" fmla="*/ 342900 h 496997"/>
              <a:gd name="connsiteX29" fmla="*/ 769620 w 922968"/>
              <a:gd name="connsiteY29" fmla="*/ 381000 h 496997"/>
              <a:gd name="connsiteX30" fmla="*/ 777240 w 922968"/>
              <a:gd name="connsiteY30" fmla="*/ 403860 h 496997"/>
              <a:gd name="connsiteX31" fmla="*/ 822960 w 922968"/>
              <a:gd name="connsiteY31" fmla="*/ 419100 h 496997"/>
              <a:gd name="connsiteX32" fmla="*/ 869527 w 922968"/>
              <a:gd name="connsiteY32" fmla="*/ 485951 h 496997"/>
              <a:gd name="connsiteX0" fmla="*/ 869527 w 869527"/>
              <a:gd name="connsiteY0" fmla="*/ 485951 h 496997"/>
              <a:gd name="connsiteX1" fmla="*/ 0 w 869527"/>
              <a:gd name="connsiteY1" fmla="*/ 487680 h 496997"/>
              <a:gd name="connsiteX2" fmla="*/ 22860 w 869527"/>
              <a:gd name="connsiteY2" fmla="*/ 373380 h 496997"/>
              <a:gd name="connsiteX3" fmla="*/ 38100 w 869527"/>
              <a:gd name="connsiteY3" fmla="*/ 350520 h 496997"/>
              <a:gd name="connsiteX4" fmla="*/ 60960 w 869527"/>
              <a:gd name="connsiteY4" fmla="*/ 335280 h 496997"/>
              <a:gd name="connsiteX5" fmla="*/ 114300 w 869527"/>
              <a:gd name="connsiteY5" fmla="*/ 274320 h 496997"/>
              <a:gd name="connsiteX6" fmla="*/ 129540 w 869527"/>
              <a:gd name="connsiteY6" fmla="*/ 251460 h 496997"/>
              <a:gd name="connsiteX7" fmla="*/ 175260 w 869527"/>
              <a:gd name="connsiteY7" fmla="*/ 220980 h 496997"/>
              <a:gd name="connsiteX8" fmla="*/ 190500 w 869527"/>
              <a:gd name="connsiteY8" fmla="*/ 198120 h 496997"/>
              <a:gd name="connsiteX9" fmla="*/ 236220 w 869527"/>
              <a:gd name="connsiteY9" fmla="*/ 160020 h 496997"/>
              <a:gd name="connsiteX10" fmla="*/ 251460 w 869527"/>
              <a:gd name="connsiteY10" fmla="*/ 137160 h 496997"/>
              <a:gd name="connsiteX11" fmla="*/ 281940 w 869527"/>
              <a:gd name="connsiteY11" fmla="*/ 114300 h 496997"/>
              <a:gd name="connsiteX12" fmla="*/ 304800 w 869527"/>
              <a:gd name="connsiteY12" fmla="*/ 91440 h 496997"/>
              <a:gd name="connsiteX13" fmla="*/ 350520 w 869527"/>
              <a:gd name="connsiteY13" fmla="*/ 68580 h 496997"/>
              <a:gd name="connsiteX14" fmla="*/ 365760 w 869527"/>
              <a:gd name="connsiteY14" fmla="*/ 45720 h 496997"/>
              <a:gd name="connsiteX15" fmla="*/ 411480 w 869527"/>
              <a:gd name="connsiteY15" fmla="*/ 30480 h 496997"/>
              <a:gd name="connsiteX16" fmla="*/ 434340 w 869527"/>
              <a:gd name="connsiteY16" fmla="*/ 15240 h 496997"/>
              <a:gd name="connsiteX17" fmla="*/ 464820 w 869527"/>
              <a:gd name="connsiteY17" fmla="*/ 7620 h 496997"/>
              <a:gd name="connsiteX18" fmla="*/ 487680 w 869527"/>
              <a:gd name="connsiteY18" fmla="*/ 0 h 496997"/>
              <a:gd name="connsiteX19" fmla="*/ 548640 w 869527"/>
              <a:gd name="connsiteY19" fmla="*/ 22860 h 496997"/>
              <a:gd name="connsiteX20" fmla="*/ 563880 w 869527"/>
              <a:gd name="connsiteY20" fmla="*/ 45720 h 496997"/>
              <a:gd name="connsiteX21" fmla="*/ 586740 w 869527"/>
              <a:gd name="connsiteY21" fmla="*/ 53340 h 496997"/>
              <a:gd name="connsiteX22" fmla="*/ 609600 w 869527"/>
              <a:gd name="connsiteY22" fmla="*/ 68580 h 496997"/>
              <a:gd name="connsiteX23" fmla="*/ 624840 w 869527"/>
              <a:gd name="connsiteY23" fmla="*/ 91440 h 496997"/>
              <a:gd name="connsiteX24" fmla="*/ 647700 w 869527"/>
              <a:gd name="connsiteY24" fmla="*/ 106680 h 496997"/>
              <a:gd name="connsiteX25" fmla="*/ 678180 w 869527"/>
              <a:gd name="connsiteY25" fmla="*/ 137160 h 496997"/>
              <a:gd name="connsiteX26" fmla="*/ 739140 w 869527"/>
              <a:gd name="connsiteY26" fmla="*/ 190500 h 496997"/>
              <a:gd name="connsiteX27" fmla="*/ 800100 w 869527"/>
              <a:gd name="connsiteY27" fmla="*/ 259080 h 496997"/>
              <a:gd name="connsiteX28" fmla="*/ 762000 w 869527"/>
              <a:gd name="connsiteY28" fmla="*/ 342900 h 496997"/>
              <a:gd name="connsiteX29" fmla="*/ 769620 w 869527"/>
              <a:gd name="connsiteY29" fmla="*/ 381000 h 496997"/>
              <a:gd name="connsiteX30" fmla="*/ 777240 w 869527"/>
              <a:gd name="connsiteY30" fmla="*/ 403860 h 496997"/>
              <a:gd name="connsiteX31" fmla="*/ 822960 w 869527"/>
              <a:gd name="connsiteY31" fmla="*/ 419100 h 496997"/>
              <a:gd name="connsiteX32" fmla="*/ 869527 w 869527"/>
              <a:gd name="connsiteY32" fmla="*/ 485951 h 496997"/>
              <a:gd name="connsiteX0" fmla="*/ 869527 w 869527"/>
              <a:gd name="connsiteY0" fmla="*/ 485951 h 487680"/>
              <a:gd name="connsiteX1" fmla="*/ 0 w 869527"/>
              <a:gd name="connsiteY1" fmla="*/ 487680 h 487680"/>
              <a:gd name="connsiteX2" fmla="*/ 22860 w 869527"/>
              <a:gd name="connsiteY2" fmla="*/ 373380 h 487680"/>
              <a:gd name="connsiteX3" fmla="*/ 38100 w 869527"/>
              <a:gd name="connsiteY3" fmla="*/ 350520 h 487680"/>
              <a:gd name="connsiteX4" fmla="*/ 60960 w 869527"/>
              <a:gd name="connsiteY4" fmla="*/ 335280 h 487680"/>
              <a:gd name="connsiteX5" fmla="*/ 114300 w 869527"/>
              <a:gd name="connsiteY5" fmla="*/ 274320 h 487680"/>
              <a:gd name="connsiteX6" fmla="*/ 129540 w 869527"/>
              <a:gd name="connsiteY6" fmla="*/ 251460 h 487680"/>
              <a:gd name="connsiteX7" fmla="*/ 175260 w 869527"/>
              <a:gd name="connsiteY7" fmla="*/ 220980 h 487680"/>
              <a:gd name="connsiteX8" fmla="*/ 190500 w 869527"/>
              <a:gd name="connsiteY8" fmla="*/ 198120 h 487680"/>
              <a:gd name="connsiteX9" fmla="*/ 236220 w 869527"/>
              <a:gd name="connsiteY9" fmla="*/ 160020 h 487680"/>
              <a:gd name="connsiteX10" fmla="*/ 251460 w 869527"/>
              <a:gd name="connsiteY10" fmla="*/ 137160 h 487680"/>
              <a:gd name="connsiteX11" fmla="*/ 281940 w 869527"/>
              <a:gd name="connsiteY11" fmla="*/ 114300 h 487680"/>
              <a:gd name="connsiteX12" fmla="*/ 304800 w 869527"/>
              <a:gd name="connsiteY12" fmla="*/ 91440 h 487680"/>
              <a:gd name="connsiteX13" fmla="*/ 350520 w 869527"/>
              <a:gd name="connsiteY13" fmla="*/ 68580 h 487680"/>
              <a:gd name="connsiteX14" fmla="*/ 365760 w 869527"/>
              <a:gd name="connsiteY14" fmla="*/ 45720 h 487680"/>
              <a:gd name="connsiteX15" fmla="*/ 411480 w 869527"/>
              <a:gd name="connsiteY15" fmla="*/ 30480 h 487680"/>
              <a:gd name="connsiteX16" fmla="*/ 434340 w 869527"/>
              <a:gd name="connsiteY16" fmla="*/ 15240 h 487680"/>
              <a:gd name="connsiteX17" fmla="*/ 464820 w 869527"/>
              <a:gd name="connsiteY17" fmla="*/ 7620 h 487680"/>
              <a:gd name="connsiteX18" fmla="*/ 487680 w 869527"/>
              <a:gd name="connsiteY18" fmla="*/ 0 h 487680"/>
              <a:gd name="connsiteX19" fmla="*/ 548640 w 869527"/>
              <a:gd name="connsiteY19" fmla="*/ 22860 h 487680"/>
              <a:gd name="connsiteX20" fmla="*/ 563880 w 869527"/>
              <a:gd name="connsiteY20" fmla="*/ 45720 h 487680"/>
              <a:gd name="connsiteX21" fmla="*/ 586740 w 869527"/>
              <a:gd name="connsiteY21" fmla="*/ 53340 h 487680"/>
              <a:gd name="connsiteX22" fmla="*/ 609600 w 869527"/>
              <a:gd name="connsiteY22" fmla="*/ 68580 h 487680"/>
              <a:gd name="connsiteX23" fmla="*/ 624840 w 869527"/>
              <a:gd name="connsiteY23" fmla="*/ 91440 h 487680"/>
              <a:gd name="connsiteX24" fmla="*/ 647700 w 869527"/>
              <a:gd name="connsiteY24" fmla="*/ 106680 h 487680"/>
              <a:gd name="connsiteX25" fmla="*/ 678180 w 869527"/>
              <a:gd name="connsiteY25" fmla="*/ 137160 h 487680"/>
              <a:gd name="connsiteX26" fmla="*/ 739140 w 869527"/>
              <a:gd name="connsiteY26" fmla="*/ 190500 h 487680"/>
              <a:gd name="connsiteX27" fmla="*/ 800100 w 869527"/>
              <a:gd name="connsiteY27" fmla="*/ 259080 h 487680"/>
              <a:gd name="connsiteX28" fmla="*/ 762000 w 869527"/>
              <a:gd name="connsiteY28" fmla="*/ 342900 h 487680"/>
              <a:gd name="connsiteX29" fmla="*/ 769620 w 869527"/>
              <a:gd name="connsiteY29" fmla="*/ 381000 h 487680"/>
              <a:gd name="connsiteX30" fmla="*/ 777240 w 869527"/>
              <a:gd name="connsiteY30" fmla="*/ 403860 h 487680"/>
              <a:gd name="connsiteX31" fmla="*/ 822960 w 869527"/>
              <a:gd name="connsiteY31" fmla="*/ 419100 h 487680"/>
              <a:gd name="connsiteX32" fmla="*/ 869527 w 869527"/>
              <a:gd name="connsiteY32" fmla="*/ 485951 h 4876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869527" h="487680">
                <a:moveTo>
                  <a:pt x="869527" y="485951"/>
                </a:moveTo>
                <a:lnTo>
                  <a:pt x="0" y="487680"/>
                </a:lnTo>
                <a:cubicBezTo>
                  <a:pt x="2947" y="461156"/>
                  <a:pt x="4849" y="400396"/>
                  <a:pt x="22860" y="373380"/>
                </a:cubicBezTo>
                <a:cubicBezTo>
                  <a:pt x="27940" y="365760"/>
                  <a:pt x="31624" y="356996"/>
                  <a:pt x="38100" y="350520"/>
                </a:cubicBezTo>
                <a:cubicBezTo>
                  <a:pt x="44576" y="344044"/>
                  <a:pt x="53340" y="340360"/>
                  <a:pt x="60960" y="335280"/>
                </a:cubicBezTo>
                <a:cubicBezTo>
                  <a:pt x="96520" y="281940"/>
                  <a:pt x="76200" y="299720"/>
                  <a:pt x="114300" y="274320"/>
                </a:cubicBezTo>
                <a:cubicBezTo>
                  <a:pt x="119380" y="266700"/>
                  <a:pt x="122648" y="257491"/>
                  <a:pt x="129540" y="251460"/>
                </a:cubicBezTo>
                <a:cubicBezTo>
                  <a:pt x="143324" y="239399"/>
                  <a:pt x="175260" y="220980"/>
                  <a:pt x="175260" y="220980"/>
                </a:cubicBezTo>
                <a:cubicBezTo>
                  <a:pt x="180340" y="213360"/>
                  <a:pt x="184024" y="204596"/>
                  <a:pt x="190500" y="198120"/>
                </a:cubicBezTo>
                <a:cubicBezTo>
                  <a:pt x="250440" y="138180"/>
                  <a:pt x="173803" y="234920"/>
                  <a:pt x="236220" y="160020"/>
                </a:cubicBezTo>
                <a:cubicBezTo>
                  <a:pt x="242083" y="152985"/>
                  <a:pt x="244984" y="143636"/>
                  <a:pt x="251460" y="137160"/>
                </a:cubicBezTo>
                <a:cubicBezTo>
                  <a:pt x="260440" y="128180"/>
                  <a:pt x="272297" y="122565"/>
                  <a:pt x="281940" y="114300"/>
                </a:cubicBezTo>
                <a:cubicBezTo>
                  <a:pt x="290122" y="107287"/>
                  <a:pt x="296521" y="98339"/>
                  <a:pt x="304800" y="91440"/>
                </a:cubicBezTo>
                <a:cubicBezTo>
                  <a:pt x="324495" y="75027"/>
                  <a:pt x="327609" y="76217"/>
                  <a:pt x="350520" y="68580"/>
                </a:cubicBezTo>
                <a:cubicBezTo>
                  <a:pt x="355600" y="60960"/>
                  <a:pt x="357994" y="50574"/>
                  <a:pt x="365760" y="45720"/>
                </a:cubicBezTo>
                <a:cubicBezTo>
                  <a:pt x="379383" y="37206"/>
                  <a:pt x="398114" y="39391"/>
                  <a:pt x="411480" y="30480"/>
                </a:cubicBezTo>
                <a:cubicBezTo>
                  <a:pt x="419100" y="25400"/>
                  <a:pt x="425922" y="18848"/>
                  <a:pt x="434340" y="15240"/>
                </a:cubicBezTo>
                <a:cubicBezTo>
                  <a:pt x="443966" y="11115"/>
                  <a:pt x="454750" y="10497"/>
                  <a:pt x="464820" y="7620"/>
                </a:cubicBezTo>
                <a:cubicBezTo>
                  <a:pt x="472543" y="5413"/>
                  <a:pt x="480060" y="2540"/>
                  <a:pt x="487680" y="0"/>
                </a:cubicBezTo>
                <a:cubicBezTo>
                  <a:pt x="514940" y="5452"/>
                  <a:pt x="529019" y="3239"/>
                  <a:pt x="548640" y="22860"/>
                </a:cubicBezTo>
                <a:cubicBezTo>
                  <a:pt x="555116" y="29336"/>
                  <a:pt x="556729" y="39999"/>
                  <a:pt x="563880" y="45720"/>
                </a:cubicBezTo>
                <a:cubicBezTo>
                  <a:pt x="570152" y="50738"/>
                  <a:pt x="579556" y="49748"/>
                  <a:pt x="586740" y="53340"/>
                </a:cubicBezTo>
                <a:cubicBezTo>
                  <a:pt x="594931" y="57436"/>
                  <a:pt x="601980" y="63500"/>
                  <a:pt x="609600" y="68580"/>
                </a:cubicBezTo>
                <a:cubicBezTo>
                  <a:pt x="614680" y="76200"/>
                  <a:pt x="618364" y="84964"/>
                  <a:pt x="624840" y="91440"/>
                </a:cubicBezTo>
                <a:cubicBezTo>
                  <a:pt x="631316" y="97916"/>
                  <a:pt x="641979" y="99529"/>
                  <a:pt x="647700" y="106680"/>
                </a:cubicBezTo>
                <a:cubicBezTo>
                  <a:pt x="677256" y="143625"/>
                  <a:pt x="628304" y="120535"/>
                  <a:pt x="678180" y="137160"/>
                </a:cubicBezTo>
                <a:cubicBezTo>
                  <a:pt x="721360" y="201930"/>
                  <a:pt x="650240" y="101600"/>
                  <a:pt x="739140" y="190500"/>
                </a:cubicBezTo>
                <a:cubicBezTo>
                  <a:pt x="791336" y="242696"/>
                  <a:pt x="772905" y="218287"/>
                  <a:pt x="800100" y="259080"/>
                </a:cubicBezTo>
                <a:cubicBezTo>
                  <a:pt x="782246" y="330495"/>
                  <a:pt x="799671" y="305229"/>
                  <a:pt x="762000" y="342900"/>
                </a:cubicBezTo>
                <a:cubicBezTo>
                  <a:pt x="764540" y="355600"/>
                  <a:pt x="766479" y="368435"/>
                  <a:pt x="769620" y="381000"/>
                </a:cubicBezTo>
                <a:cubicBezTo>
                  <a:pt x="771568" y="388792"/>
                  <a:pt x="770704" y="399191"/>
                  <a:pt x="777240" y="403860"/>
                </a:cubicBezTo>
                <a:cubicBezTo>
                  <a:pt x="790312" y="413197"/>
                  <a:pt x="807579" y="405418"/>
                  <a:pt x="822960" y="419100"/>
                </a:cubicBezTo>
                <a:lnTo>
                  <a:pt x="869527" y="485951"/>
                </a:lnTo>
                <a:close/>
              </a:path>
            </a:pathLst>
          </a:custGeom>
          <a:solidFill>
            <a:srgbClr val="FF9999">
              <a:alpha val="10196"/>
            </a:srgbClr>
          </a:solidFill>
          <a:ln>
            <a:solidFill>
              <a:srgbClr val="FF9999">
                <a:alpha val="50196"/>
              </a:srgb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54972</xdr:colOff>
      <xdr:row>1155</xdr:row>
      <xdr:rowOff>94240</xdr:rowOff>
    </xdr:from>
    <xdr:to>
      <xdr:col>12</xdr:col>
      <xdr:colOff>495299</xdr:colOff>
      <xdr:row>1175</xdr:row>
      <xdr:rowOff>0</xdr:rowOff>
    </xdr:to>
    <xdr:grpSp>
      <xdr:nvGrpSpPr>
        <xdr:cNvPr id="1809" name="SWOT lettering" hidden="1">
          <a:extLst>
            <a:ext uri="{FF2B5EF4-FFF2-40B4-BE49-F238E27FC236}">
              <a16:creationId xmlns:a16="http://schemas.microsoft.com/office/drawing/2014/main" xmlns="" id="{14C2A492-DB21-4AAA-98CE-EC54B2C1E321}"/>
            </a:ext>
          </a:extLst>
        </xdr:cNvPr>
        <xdr:cNvGrpSpPr/>
      </xdr:nvGrpSpPr>
      <xdr:grpSpPr>
        <a:xfrm>
          <a:off x="54972" y="225836740"/>
          <a:ext cx="5888627" cy="4677785"/>
          <a:chOff x="6242412" y="35123380"/>
          <a:chExt cx="6010547" cy="4493000"/>
        </a:xfrm>
      </xdr:grpSpPr>
      <xdr:sp macro="" textlink="">
        <xdr:nvSpPr>
          <xdr:cNvPr id="1810" name="S blue of SWOT">
            <a:extLst>
              <a:ext uri="{FF2B5EF4-FFF2-40B4-BE49-F238E27FC236}">
                <a16:creationId xmlns:a16="http://schemas.microsoft.com/office/drawing/2014/main" xmlns="" id="{3AD88261-2F17-438B-8C5C-AC5B4EA1AF0F}"/>
              </a:ext>
            </a:extLst>
          </xdr:cNvPr>
          <xdr:cNvSpPr/>
        </xdr:nvSpPr>
        <xdr:spPr>
          <a:xfrm>
            <a:off x="6242412" y="3552724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S</a:t>
            </a:r>
          </a:p>
        </xdr:txBody>
      </xdr:sp>
      <xdr:sp macro="" textlink="">
        <xdr:nvSpPr>
          <xdr:cNvPr id="1811" name="W blue of SWOT">
            <a:extLst>
              <a:ext uri="{FF2B5EF4-FFF2-40B4-BE49-F238E27FC236}">
                <a16:creationId xmlns:a16="http://schemas.microsoft.com/office/drawing/2014/main" xmlns="" id="{86530D7D-690B-4770-8A53-18FF19154E9F}"/>
              </a:ext>
            </a:extLst>
          </xdr:cNvPr>
          <xdr:cNvSpPr/>
        </xdr:nvSpPr>
        <xdr:spPr>
          <a:xfrm>
            <a:off x="7286352" y="35527240"/>
            <a:ext cx="1529987" cy="2344160"/>
          </a:xfrm>
          <a:prstGeom prst="rect">
            <a:avLst/>
          </a:prstGeom>
          <a:noFill/>
        </xdr:spPr>
        <xdr:txBody>
          <a:bodyPr wrap="none" lIns="0" tIns="0" rIns="0" bIns="0">
            <a:noAutofit/>
          </a:bodyPr>
          <a:lstStyle/>
          <a:p>
            <a:pPr algn="ctr"/>
            <a:r>
              <a:rPr lang="en-US" sz="16500" b="0" cap="none" spc="-6000" baseline="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W</a:t>
            </a:r>
          </a:p>
        </xdr:txBody>
      </xdr:sp>
      <xdr:sp macro="" textlink="">
        <xdr:nvSpPr>
          <xdr:cNvPr id="1812" name="O blue of SWOT">
            <a:extLst>
              <a:ext uri="{FF2B5EF4-FFF2-40B4-BE49-F238E27FC236}">
                <a16:creationId xmlns:a16="http://schemas.microsoft.com/office/drawing/2014/main" xmlns="" id="{38B44746-7FB3-4C94-ACB3-6BE014FA2F36}"/>
              </a:ext>
            </a:extLst>
          </xdr:cNvPr>
          <xdr:cNvSpPr/>
        </xdr:nvSpPr>
        <xdr:spPr>
          <a:xfrm>
            <a:off x="6272892" y="3727222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O</a:t>
            </a:r>
          </a:p>
        </xdr:txBody>
      </xdr:sp>
      <xdr:sp macro="" textlink="">
        <xdr:nvSpPr>
          <xdr:cNvPr id="1813" name="T blue of SWOT">
            <a:extLst>
              <a:ext uri="{FF2B5EF4-FFF2-40B4-BE49-F238E27FC236}">
                <a16:creationId xmlns:a16="http://schemas.microsoft.com/office/drawing/2014/main" xmlns="" id="{1CF379C6-2D91-4C5F-978D-F8AB999F30E1}"/>
              </a:ext>
            </a:extLst>
          </xdr:cNvPr>
          <xdr:cNvSpPr/>
        </xdr:nvSpPr>
        <xdr:spPr>
          <a:xfrm>
            <a:off x="7774032" y="37272220"/>
            <a:ext cx="1529987" cy="2344160"/>
          </a:xfrm>
          <a:prstGeom prst="rect">
            <a:avLst/>
          </a:prstGeom>
          <a:noFill/>
        </xdr:spPr>
        <xdr:txBody>
          <a:bodyPr wrap="none" lIns="0" tIns="0" rIns="0" bIns="0">
            <a:noAutofit/>
          </a:bodyPr>
          <a:lstStyle/>
          <a:p>
            <a:pPr algn="ctr"/>
            <a:r>
              <a:rPr lang="en-US" sz="16500" b="0" cap="none" spc="0">
                <a:ln w="0">
                  <a:solidFill>
                    <a:srgbClr val="00B0F0"/>
                  </a:solidFill>
                </a:ln>
                <a:noFill/>
                <a:effectLst>
                  <a:outerShdw blurRad="38100" dist="19050" dir="2700000" algn="tl" rotWithShape="0">
                    <a:schemeClr val="dk1">
                      <a:alpha val="40000"/>
                    </a:schemeClr>
                  </a:outerShdw>
                </a:effectLst>
                <a:latin typeface="Impact" panose="020B0806030902050204" pitchFamily="34" charset="0"/>
              </a:rPr>
              <a:t>T</a:t>
            </a:r>
          </a:p>
        </xdr:txBody>
      </xdr:sp>
      <xdr:sp macro="" textlink="">
        <xdr:nvSpPr>
          <xdr:cNvPr id="1814" name="S red of SWOT">
            <a:extLst>
              <a:ext uri="{FF2B5EF4-FFF2-40B4-BE49-F238E27FC236}">
                <a16:creationId xmlns:a16="http://schemas.microsoft.com/office/drawing/2014/main" xmlns="" id="{CE2A546F-07A8-42EA-94B4-CB361A774ECC}"/>
              </a:ext>
            </a:extLst>
          </xdr:cNvPr>
          <xdr:cNvSpPr/>
        </xdr:nvSpPr>
        <xdr:spPr>
          <a:xfrm>
            <a:off x="9275172" y="3512338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S</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sp macro="" textlink="">
        <xdr:nvSpPr>
          <xdr:cNvPr id="1815" name="W red of SWOT">
            <a:extLst>
              <a:ext uri="{FF2B5EF4-FFF2-40B4-BE49-F238E27FC236}">
                <a16:creationId xmlns:a16="http://schemas.microsoft.com/office/drawing/2014/main" xmlns="" id="{AF48D927-AA00-4A6A-B73A-6292B2168DFC}"/>
              </a:ext>
            </a:extLst>
          </xdr:cNvPr>
          <xdr:cNvSpPr/>
        </xdr:nvSpPr>
        <xdr:spPr>
          <a:xfrm>
            <a:off x="10326732" y="35527240"/>
            <a:ext cx="1529987" cy="2344160"/>
          </a:xfrm>
          <a:prstGeom prst="rect">
            <a:avLst/>
          </a:prstGeom>
          <a:noFill/>
        </xdr:spPr>
        <xdr:txBody>
          <a:bodyPr wrap="none" lIns="0" tIns="0" rIns="0" bIns="0">
            <a:noAutofit/>
          </a:bodyPr>
          <a:lstStyle/>
          <a:p>
            <a:pPr algn="ctr"/>
            <a:r>
              <a:rPr lang="en-US" sz="16500" b="0" cap="none" spc="-6000" baseline="0">
                <a:ln w="0">
                  <a:solidFill>
                    <a:srgbClr val="FF3C3C"/>
                  </a:solidFill>
                </a:ln>
                <a:noFill/>
                <a:effectLst>
                  <a:outerShdw blurRad="38100" dist="19050" dir="2700000" algn="tl" rotWithShape="0">
                    <a:schemeClr val="dk1">
                      <a:alpha val="40000"/>
                    </a:schemeClr>
                  </a:outerShdw>
                </a:effectLst>
                <a:latin typeface="Impact" panose="020B0806030902050204" pitchFamily="34" charset="0"/>
              </a:rPr>
              <a:t>W</a:t>
            </a:r>
          </a:p>
        </xdr:txBody>
      </xdr:sp>
      <xdr:sp macro="" textlink="">
        <xdr:nvSpPr>
          <xdr:cNvPr id="1816" name="O red of SWOT">
            <a:extLst>
              <a:ext uri="{FF2B5EF4-FFF2-40B4-BE49-F238E27FC236}">
                <a16:creationId xmlns:a16="http://schemas.microsoft.com/office/drawing/2014/main" xmlns="" id="{DF09670E-B7B1-4288-92D8-98D12739E4F9}"/>
              </a:ext>
            </a:extLst>
          </xdr:cNvPr>
          <xdr:cNvSpPr/>
        </xdr:nvSpPr>
        <xdr:spPr>
          <a:xfrm>
            <a:off x="9275172" y="3684550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O</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sp macro="" textlink="">
        <xdr:nvSpPr>
          <xdr:cNvPr id="1817" name="T red of SWOT">
            <a:extLst>
              <a:ext uri="{FF2B5EF4-FFF2-40B4-BE49-F238E27FC236}">
                <a16:creationId xmlns:a16="http://schemas.microsoft.com/office/drawing/2014/main" xmlns="" id="{A97D90F1-3BD1-49DE-93B9-6C7A790AB618}"/>
              </a:ext>
            </a:extLst>
          </xdr:cNvPr>
          <xdr:cNvSpPr/>
        </xdr:nvSpPr>
        <xdr:spPr>
          <a:xfrm>
            <a:off x="10722972" y="36845500"/>
            <a:ext cx="1529987" cy="2344160"/>
          </a:xfrm>
          <a:prstGeom prst="rect">
            <a:avLst/>
          </a:prstGeom>
          <a:noFill/>
        </xdr:spPr>
        <xdr:txBody>
          <a:bodyPr wrap="none" lIns="0" tIns="0" rIns="0" bIns="0">
            <a:noAutofit/>
          </a:bodyPr>
          <a:lstStyle/>
          <a:p>
            <a:pPr algn="ctr"/>
            <a:r>
              <a:rPr lang="en-US" sz="18000" b="0" cap="none" spc="0">
                <a:ln w="0">
                  <a:solidFill>
                    <a:srgbClr val="FF3C3C"/>
                  </a:solidFill>
                </a:ln>
                <a:noFill/>
                <a:effectLst>
                  <a:outerShdw blurRad="38100" dist="19050" dir="2700000" algn="tl" rotWithShape="0">
                    <a:schemeClr val="dk1">
                      <a:alpha val="40000"/>
                    </a:schemeClr>
                  </a:outerShdw>
                </a:effectLst>
                <a:latin typeface="Arial Black" panose="020B0A04020102020204" pitchFamily="34" charset="0"/>
              </a:rPr>
              <a:t>T</a:t>
            </a:r>
            <a:endParaRPr lang="en-US" sz="18000" b="0" cap="none" spc="0">
              <a:ln w="0">
                <a:solidFill>
                  <a:srgbClr val="FF3C3C"/>
                </a:solidFill>
              </a:ln>
              <a:noFill/>
              <a:effectLst>
                <a:outerShdw blurRad="38100" dist="19050" dir="2700000" algn="tl" rotWithShape="0">
                  <a:schemeClr val="dk1">
                    <a:alpha val="40000"/>
                  </a:schemeClr>
                </a:outerShdw>
              </a:effectLst>
            </a:endParaRPr>
          </a:p>
        </xdr:txBody>
      </xdr:sp>
    </xdr:grpSp>
    <xdr:clientData/>
  </xdr:twoCellAnchor>
  <xdr:oneCellAnchor>
    <xdr:from>
      <xdr:col>1</xdr:col>
      <xdr:colOff>22860</xdr:colOff>
      <xdr:row>1295</xdr:row>
      <xdr:rowOff>60960</xdr:rowOff>
    </xdr:from>
    <xdr:ext cx="5943600" cy="3110484"/>
    <xdr:pic>
      <xdr:nvPicPr>
        <xdr:cNvPr id="1903" name="Picture 1902" hidden="1">
          <a:extLst>
            <a:ext uri="{FF2B5EF4-FFF2-40B4-BE49-F238E27FC236}">
              <a16:creationId xmlns:a16="http://schemas.microsoft.com/office/drawing/2014/main" xmlns="" id="{94379628-777E-4BF7-B2F2-8AAB95DF39D8}"/>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423660" y="89946480"/>
          <a:ext cx="5943600" cy="3110484"/>
        </a:xfrm>
        <a:prstGeom prst="rect">
          <a:avLst/>
        </a:prstGeom>
      </xdr:spPr>
    </xdr:pic>
    <xdr:clientData/>
  </xdr:oneCellAnchor>
  <xdr:twoCellAnchor>
    <xdr:from>
      <xdr:col>0</xdr:col>
      <xdr:colOff>68580</xdr:colOff>
      <xdr:row>1292</xdr:row>
      <xdr:rowOff>190500</xdr:rowOff>
    </xdr:from>
    <xdr:to>
      <xdr:col>6</xdr:col>
      <xdr:colOff>121920</xdr:colOff>
      <xdr:row>1301</xdr:row>
      <xdr:rowOff>7620</xdr:rowOff>
    </xdr:to>
    <xdr:sp macro="" textlink="">
      <xdr:nvSpPr>
        <xdr:cNvPr id="1904" name="Speech Bubble: Rectangle with Corners Rounded 1903">
          <a:extLst>
            <a:ext uri="{FF2B5EF4-FFF2-40B4-BE49-F238E27FC236}">
              <a16:creationId xmlns:a16="http://schemas.microsoft.com/office/drawing/2014/main" xmlns="" id="{B852FDD4-8704-46BA-88CE-499D08BDED40}"/>
            </a:ext>
          </a:extLst>
        </xdr:cNvPr>
        <xdr:cNvSpPr/>
      </xdr:nvSpPr>
      <xdr:spPr>
        <a:xfrm>
          <a:off x="6347460" y="89466420"/>
          <a:ext cx="2689860" cy="1554480"/>
        </a:xfrm>
        <a:prstGeom prst="wedgeRoundRectCallout">
          <a:avLst>
            <a:gd name="adj1" fmla="val 1390"/>
            <a:gd name="adj2" fmla="val 65189"/>
            <a:gd name="adj3" fmla="val 16667"/>
          </a:avLst>
        </a:prstGeom>
        <a:solidFill>
          <a:srgbClr val="BDD7EE">
            <a:alpha val="20000"/>
          </a:srgbClr>
        </a:solidFill>
        <a:ln w="28575">
          <a:solidFill>
            <a:schemeClr val="accent5">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68580</xdr:colOff>
      <xdr:row>1305</xdr:row>
      <xdr:rowOff>99060</xdr:rowOff>
    </xdr:from>
    <xdr:to>
      <xdr:col>6</xdr:col>
      <xdr:colOff>121920</xdr:colOff>
      <xdr:row>1314</xdr:row>
      <xdr:rowOff>12192</xdr:rowOff>
    </xdr:to>
    <xdr:sp macro="" textlink="">
      <xdr:nvSpPr>
        <xdr:cNvPr id="1905" name="Speech Bubble: Rectangle with Corners Rounded 1904">
          <a:extLst>
            <a:ext uri="{FF2B5EF4-FFF2-40B4-BE49-F238E27FC236}">
              <a16:creationId xmlns:a16="http://schemas.microsoft.com/office/drawing/2014/main" xmlns="" id="{802D861B-1E3B-4CD3-98CA-BCD59FEAED47}"/>
            </a:ext>
          </a:extLst>
        </xdr:cNvPr>
        <xdr:cNvSpPr/>
      </xdr:nvSpPr>
      <xdr:spPr>
        <a:xfrm flipV="1">
          <a:off x="6347460" y="91843860"/>
          <a:ext cx="2689860" cy="1559052"/>
        </a:xfrm>
        <a:prstGeom prst="wedgeRoundRectCallout">
          <a:avLst>
            <a:gd name="adj1" fmla="val 1990"/>
            <a:gd name="adj2" fmla="val 66801"/>
            <a:gd name="adj3" fmla="val 16667"/>
          </a:avLst>
        </a:prstGeom>
        <a:solidFill>
          <a:srgbClr val="BDD7EE">
            <a:alpha val="20000"/>
          </a:srgbClr>
        </a:solidFill>
        <a:ln w="28575">
          <a:solidFill>
            <a:schemeClr val="accent5">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365760</xdr:colOff>
      <xdr:row>1293</xdr:row>
      <xdr:rowOff>7620</xdr:rowOff>
    </xdr:from>
    <xdr:to>
      <xdr:col>13</xdr:col>
      <xdr:colOff>45720</xdr:colOff>
      <xdr:row>1301</xdr:row>
      <xdr:rowOff>22860</xdr:rowOff>
    </xdr:to>
    <xdr:sp macro="" textlink="">
      <xdr:nvSpPr>
        <xdr:cNvPr id="1906" name="Speech Bubble: Rectangle with Corners Rounded 1905">
          <a:extLst>
            <a:ext uri="{FF2B5EF4-FFF2-40B4-BE49-F238E27FC236}">
              <a16:creationId xmlns:a16="http://schemas.microsoft.com/office/drawing/2014/main" xmlns="" id="{78FE8EDC-15FD-4AA5-A243-ACB61C7D28FA}"/>
            </a:ext>
          </a:extLst>
        </xdr:cNvPr>
        <xdr:cNvSpPr/>
      </xdr:nvSpPr>
      <xdr:spPr>
        <a:xfrm flipH="1">
          <a:off x="9784080" y="89496900"/>
          <a:ext cx="2697480" cy="1539240"/>
        </a:xfrm>
        <a:prstGeom prst="wedgeRoundRectCallout">
          <a:avLst>
            <a:gd name="adj1" fmla="val 592"/>
            <a:gd name="adj2" fmla="val 64259"/>
            <a:gd name="adj3" fmla="val 16667"/>
          </a:avLst>
        </a:prstGeom>
        <a:solidFill>
          <a:srgbClr val="FFCCCC">
            <a:alpha val="20000"/>
          </a:srgbClr>
        </a:solidFill>
        <a:ln w="28575">
          <a:solidFill>
            <a:srgbClr val="FF9999"/>
          </a:solidFill>
        </a:ln>
        <a:scene3d>
          <a:camera prst="orthographicFront"/>
          <a:lightRig rig="threePt" dir="t"/>
        </a:scene3d>
        <a:sp3d>
          <a:bevel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381000</xdr:colOff>
      <xdr:row>1305</xdr:row>
      <xdr:rowOff>99060</xdr:rowOff>
    </xdr:from>
    <xdr:to>
      <xdr:col>13</xdr:col>
      <xdr:colOff>60960</xdr:colOff>
      <xdr:row>1314</xdr:row>
      <xdr:rowOff>12192</xdr:rowOff>
    </xdr:to>
    <xdr:sp macro="" textlink="">
      <xdr:nvSpPr>
        <xdr:cNvPr id="1907" name="Speech Bubble: Rectangle with Corners Rounded 1906">
          <a:extLst>
            <a:ext uri="{FF2B5EF4-FFF2-40B4-BE49-F238E27FC236}">
              <a16:creationId xmlns:a16="http://schemas.microsoft.com/office/drawing/2014/main" xmlns="" id="{0F985E8A-555D-4B00-B149-4730F15BE20B}"/>
            </a:ext>
          </a:extLst>
        </xdr:cNvPr>
        <xdr:cNvSpPr/>
      </xdr:nvSpPr>
      <xdr:spPr>
        <a:xfrm flipH="1" flipV="1">
          <a:off x="9799320" y="91843860"/>
          <a:ext cx="2697480" cy="1559052"/>
        </a:xfrm>
        <a:prstGeom prst="wedgeRoundRectCallout">
          <a:avLst>
            <a:gd name="adj1" fmla="val 754"/>
            <a:gd name="adj2" fmla="val 66355"/>
            <a:gd name="adj3" fmla="val 16667"/>
          </a:avLst>
        </a:prstGeom>
        <a:solidFill>
          <a:srgbClr val="FFCCCC">
            <a:alpha val="20000"/>
          </a:srgbClr>
        </a:solidFill>
        <a:ln w="28575">
          <a:solidFill>
            <a:srgbClr val="FF9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70505</xdr:colOff>
      <xdr:row>1479</xdr:row>
      <xdr:rowOff>229159</xdr:rowOff>
    </xdr:from>
    <xdr:to>
      <xdr:col>2</xdr:col>
      <xdr:colOff>218708</xdr:colOff>
      <xdr:row>1482</xdr:row>
      <xdr:rowOff>149757</xdr:rowOff>
    </xdr:to>
    <xdr:grpSp>
      <xdr:nvGrpSpPr>
        <xdr:cNvPr id="1954" name="Group 1953">
          <a:extLst>
            <a:ext uri="{FF2B5EF4-FFF2-40B4-BE49-F238E27FC236}">
              <a16:creationId xmlns:a16="http://schemas.microsoft.com/office/drawing/2014/main" xmlns="" id="{736960F5-6201-48F0-A041-075DD4F67ABA}"/>
            </a:ext>
          </a:extLst>
        </xdr:cNvPr>
        <xdr:cNvGrpSpPr/>
      </xdr:nvGrpSpPr>
      <xdr:grpSpPr>
        <a:xfrm>
          <a:off x="184805" y="284664709"/>
          <a:ext cx="633978" cy="615923"/>
          <a:chOff x="6438900" y="87877029"/>
          <a:chExt cx="645689" cy="621682"/>
        </a:xfrm>
      </xdr:grpSpPr>
      <xdr:sp macro="" textlink="">
        <xdr:nvSpPr>
          <xdr:cNvPr id="1955" name="Oval 1954">
            <a:extLst>
              <a:ext uri="{FF2B5EF4-FFF2-40B4-BE49-F238E27FC236}">
                <a16:creationId xmlns:a16="http://schemas.microsoft.com/office/drawing/2014/main" xmlns="" id="{0BDCF936-4C77-48D0-B5DD-E321DB7DA469}"/>
              </a:ext>
            </a:extLst>
          </xdr:cNvPr>
          <xdr:cNvSpPr>
            <a:spLocks noChangeAspect="1"/>
          </xdr:cNvSpPr>
        </xdr:nvSpPr>
        <xdr:spPr>
          <a:xfrm>
            <a:off x="6438900" y="88041480"/>
            <a:ext cx="471867" cy="457231"/>
          </a:xfrm>
          <a:prstGeom prst="ellipse">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gradFill>
          <a:ln>
            <a:noFill/>
          </a:ln>
          <a:scene3d>
            <a:camera prst="orthographicFront"/>
            <a:lightRig rig="threePt" dir="t"/>
          </a:scene3d>
          <a:sp3d>
            <a:bevelT w="10795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956" name="Rectangle 1955">
            <a:extLst>
              <a:ext uri="{FF2B5EF4-FFF2-40B4-BE49-F238E27FC236}">
                <a16:creationId xmlns:a16="http://schemas.microsoft.com/office/drawing/2014/main" xmlns="" id="{C7B3F15E-5DFE-4062-B5CC-47F86BD36145}"/>
              </a:ext>
            </a:extLst>
          </xdr:cNvPr>
          <xdr:cNvSpPr/>
        </xdr:nvSpPr>
        <xdr:spPr>
          <a:xfrm>
            <a:off x="6442334" y="87877029"/>
            <a:ext cx="642255" cy="548677"/>
          </a:xfrm>
          <a:prstGeom prst="rect">
            <a:avLst/>
          </a:prstGeom>
          <a:noFill/>
        </xdr:spPr>
        <xdr:txBody>
          <a:bodyPr wrap="none" lIns="91440" tIns="45720" rIns="91440" bIns="45720">
            <a:noAutofit/>
          </a:bodyPr>
          <a:lstStyle/>
          <a:p>
            <a:pPr algn="ctr"/>
            <a:r>
              <a:rPr lang="en-US" sz="3600" b="0" cap="none" spc="0">
                <a:ln w="0"/>
                <a:solidFill>
                  <a:srgbClr val="5AFFA0"/>
                </a:solidFill>
                <a:effectLst>
                  <a:innerShdw blurRad="114300">
                    <a:prstClr val="black"/>
                  </a:innerShdw>
                </a:effectLst>
                <a:latin typeface="Arial Black" panose="020B0A04020102020204" pitchFamily="34" charset="0"/>
              </a:rPr>
              <a:t>V+</a:t>
            </a:r>
          </a:p>
        </xdr:txBody>
      </xdr:sp>
    </xdr:grpSp>
    <xdr:clientData/>
  </xdr:twoCellAnchor>
  <xdr:twoCellAnchor>
    <xdr:from>
      <xdr:col>1</xdr:col>
      <xdr:colOff>62734</xdr:colOff>
      <xdr:row>1482</xdr:row>
      <xdr:rowOff>100439</xdr:rowOff>
    </xdr:from>
    <xdr:to>
      <xdr:col>2</xdr:col>
      <xdr:colOff>236225</xdr:colOff>
      <xdr:row>1485</xdr:row>
      <xdr:rowOff>131078</xdr:rowOff>
    </xdr:to>
    <xdr:grpSp>
      <xdr:nvGrpSpPr>
        <xdr:cNvPr id="1957" name="Group 1956">
          <a:extLst>
            <a:ext uri="{FF2B5EF4-FFF2-40B4-BE49-F238E27FC236}">
              <a16:creationId xmlns:a16="http://schemas.microsoft.com/office/drawing/2014/main" xmlns="" id="{40E2BB27-60D2-485D-AF37-95CB3823449E}"/>
            </a:ext>
          </a:extLst>
        </xdr:cNvPr>
        <xdr:cNvGrpSpPr/>
      </xdr:nvGrpSpPr>
      <xdr:grpSpPr>
        <a:xfrm>
          <a:off x="177034" y="285231314"/>
          <a:ext cx="659266" cy="602139"/>
          <a:chOff x="6438900" y="87864381"/>
          <a:chExt cx="671063" cy="735746"/>
        </a:xfrm>
      </xdr:grpSpPr>
      <xdr:sp macro="" textlink="">
        <xdr:nvSpPr>
          <xdr:cNvPr id="1958" name="Oval 1957">
            <a:extLst>
              <a:ext uri="{FF2B5EF4-FFF2-40B4-BE49-F238E27FC236}">
                <a16:creationId xmlns:a16="http://schemas.microsoft.com/office/drawing/2014/main" xmlns="" id="{8B759275-38C9-4194-BC13-D7FA41305C18}"/>
              </a:ext>
            </a:extLst>
          </xdr:cNvPr>
          <xdr:cNvSpPr>
            <a:spLocks noChangeAspect="1"/>
          </xdr:cNvSpPr>
        </xdr:nvSpPr>
        <xdr:spPr>
          <a:xfrm>
            <a:off x="6438900" y="88041480"/>
            <a:ext cx="458753" cy="558647"/>
          </a:xfrm>
          <a:prstGeom prst="ellipse">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gradFill>
          <a:ln>
            <a:noFill/>
          </a:ln>
          <a:scene3d>
            <a:camera prst="orthographicFront"/>
            <a:lightRig rig="threePt" dir="t"/>
          </a:scene3d>
          <a:sp3d>
            <a:bevelT w="12700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959" name="Rectangle 1958">
            <a:extLst>
              <a:ext uri="{FF2B5EF4-FFF2-40B4-BE49-F238E27FC236}">
                <a16:creationId xmlns:a16="http://schemas.microsoft.com/office/drawing/2014/main" xmlns="" id="{2D81B180-8BCD-42B4-8574-8896BB4FBB79}"/>
              </a:ext>
            </a:extLst>
          </xdr:cNvPr>
          <xdr:cNvSpPr/>
        </xdr:nvSpPr>
        <xdr:spPr>
          <a:xfrm>
            <a:off x="6453585" y="87864381"/>
            <a:ext cx="656378" cy="696642"/>
          </a:xfrm>
          <a:prstGeom prst="rect">
            <a:avLst/>
          </a:prstGeom>
          <a:noFill/>
        </xdr:spPr>
        <xdr:txBody>
          <a:bodyPr wrap="none" lIns="91440" tIns="45720" rIns="91440" bIns="45720">
            <a:noAutofit/>
          </a:bodyPr>
          <a:lstStyle/>
          <a:p>
            <a:pPr algn="ctr"/>
            <a:r>
              <a:rPr lang="en-US" sz="3600" b="0" cap="none" spc="0">
                <a:ln w="0"/>
                <a:solidFill>
                  <a:srgbClr val="D7B9FF"/>
                </a:solidFill>
                <a:effectLst>
                  <a:innerShdw blurRad="114300">
                    <a:prstClr val="black"/>
                  </a:innerShdw>
                </a:effectLst>
                <a:latin typeface="Arial Black" panose="020B0A04020102020204" pitchFamily="34" charset="0"/>
              </a:rPr>
              <a:t>V−</a:t>
            </a:r>
          </a:p>
        </xdr:txBody>
      </xdr:sp>
    </xdr:grpSp>
    <xdr:clientData/>
  </xdr:twoCellAnchor>
  <xdr:twoCellAnchor>
    <xdr:from>
      <xdr:col>1</xdr:col>
      <xdr:colOff>15240</xdr:colOff>
      <xdr:row>1243</xdr:row>
      <xdr:rowOff>45720</xdr:rowOff>
    </xdr:from>
    <xdr:to>
      <xdr:col>7</xdr:col>
      <xdr:colOff>242278</xdr:colOff>
      <xdr:row>1261</xdr:row>
      <xdr:rowOff>91440</xdr:rowOff>
    </xdr:to>
    <xdr:grpSp>
      <xdr:nvGrpSpPr>
        <xdr:cNvPr id="2001" name="Group 2000">
          <a:extLst>
            <a:ext uri="{FF2B5EF4-FFF2-40B4-BE49-F238E27FC236}">
              <a16:creationId xmlns:a16="http://schemas.microsoft.com/office/drawing/2014/main" xmlns="" id="{0013C69A-2F06-4133-8568-47278005EEFB}"/>
            </a:ext>
          </a:extLst>
        </xdr:cNvPr>
        <xdr:cNvGrpSpPr>
          <a:grpSpLocks noChangeAspect="1"/>
        </xdr:cNvGrpSpPr>
      </xdr:nvGrpSpPr>
      <xdr:grpSpPr>
        <a:xfrm>
          <a:off x="129540" y="242609370"/>
          <a:ext cx="3141688" cy="3131820"/>
          <a:chOff x="0" y="0"/>
          <a:chExt cx="3200400" cy="3200400"/>
        </a:xfrm>
      </xdr:grpSpPr>
      <xdr:grpSp>
        <xdr:nvGrpSpPr>
          <xdr:cNvPr id="2002" name="Group 2001">
            <a:extLst>
              <a:ext uri="{FF2B5EF4-FFF2-40B4-BE49-F238E27FC236}">
                <a16:creationId xmlns:a16="http://schemas.microsoft.com/office/drawing/2014/main" xmlns="" id="{08FB6D79-7A02-4E87-B187-E70F3B6231D9}"/>
              </a:ext>
            </a:extLst>
          </xdr:cNvPr>
          <xdr:cNvGrpSpPr/>
        </xdr:nvGrpSpPr>
        <xdr:grpSpPr>
          <a:xfrm>
            <a:off x="0" y="0"/>
            <a:ext cx="3200400" cy="3200400"/>
            <a:chOff x="0" y="0"/>
            <a:chExt cx="2651760" cy="2651760"/>
          </a:xfrm>
        </xdr:grpSpPr>
        <xdr:sp macro="" textlink="">
          <xdr:nvSpPr>
            <xdr:cNvPr id="2015" name="Circle: Hollow 2014">
              <a:extLst>
                <a:ext uri="{FF2B5EF4-FFF2-40B4-BE49-F238E27FC236}">
                  <a16:creationId xmlns:a16="http://schemas.microsoft.com/office/drawing/2014/main" xmlns="" id="{94FE50E3-EB1A-4C79-B490-652DE0E4CB05}"/>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2016" name="Flowchart: Summing Junction 2015">
              <a:extLst>
                <a:ext uri="{FF2B5EF4-FFF2-40B4-BE49-F238E27FC236}">
                  <a16:creationId xmlns:a16="http://schemas.microsoft.com/office/drawing/2014/main" xmlns="" id="{5F78FA32-F2ED-405B-B6B0-52922B5A565B}"/>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2003" name="1">
            <a:extLst>
              <a:ext uri="{FF2B5EF4-FFF2-40B4-BE49-F238E27FC236}">
                <a16:creationId xmlns:a16="http://schemas.microsoft.com/office/drawing/2014/main" xmlns="" id="{E55A4842-0BC3-4DC6-BC49-AE709BC0A672}"/>
              </a:ext>
            </a:extLst>
          </xdr:cNvPr>
          <xdr:cNvSpPr txBox="1"/>
        </xdr:nvSpPr>
        <xdr:spPr>
          <a:xfrm>
            <a:off x="2014928" y="1079053"/>
            <a:ext cx="960547"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04" name="2">
            <a:extLst>
              <a:ext uri="{FF2B5EF4-FFF2-40B4-BE49-F238E27FC236}">
                <a16:creationId xmlns:a16="http://schemas.microsoft.com/office/drawing/2014/main" xmlns="" id="{7E7D5571-E7F5-4AF0-963B-246279E2F789}"/>
              </a:ext>
            </a:extLst>
          </xdr:cNvPr>
          <xdr:cNvSpPr txBox="1"/>
        </xdr:nvSpPr>
        <xdr:spPr>
          <a:xfrm flipH="1">
            <a:off x="1122816" y="1856636"/>
            <a:ext cx="931122" cy="121491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05" name="3">
            <a:extLst>
              <a:ext uri="{FF2B5EF4-FFF2-40B4-BE49-F238E27FC236}">
                <a16:creationId xmlns:a16="http://schemas.microsoft.com/office/drawing/2014/main" xmlns="" id="{592F4089-27B6-41B9-85D8-A1548702F042}"/>
              </a:ext>
            </a:extLst>
          </xdr:cNvPr>
          <xdr:cNvSpPr txBox="1"/>
        </xdr:nvSpPr>
        <xdr:spPr>
          <a:xfrm>
            <a:off x="58854" y="1046110"/>
            <a:ext cx="1102972" cy="11321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w="9525" cap="flat" cmpd="sng" algn="ctr">
                <a:solidFill>
                  <a:srgbClr val="FFC8FF"/>
                </a:solidFill>
                <a:prstDash val="solid"/>
                <a:round/>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06" name="4">
            <a:extLst>
              <a:ext uri="{FF2B5EF4-FFF2-40B4-BE49-F238E27FC236}">
                <a16:creationId xmlns:a16="http://schemas.microsoft.com/office/drawing/2014/main" xmlns="" id="{A21AD498-F378-4DF3-97DE-E1599A86929C}"/>
              </a:ext>
            </a:extLst>
          </xdr:cNvPr>
          <xdr:cNvSpPr txBox="1"/>
        </xdr:nvSpPr>
        <xdr:spPr>
          <a:xfrm flipH="1">
            <a:off x="1057330" y="200158"/>
            <a:ext cx="987255"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07" name="Right Arrow 12">
            <a:extLst>
              <a:ext uri="{FF2B5EF4-FFF2-40B4-BE49-F238E27FC236}">
                <a16:creationId xmlns:a16="http://schemas.microsoft.com/office/drawing/2014/main" xmlns="" id="{991EF358-9129-4FF2-8AF3-A73312FD5A9F}"/>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08" name="Right Arrow 13">
            <a:extLst>
              <a:ext uri="{FF2B5EF4-FFF2-40B4-BE49-F238E27FC236}">
                <a16:creationId xmlns:a16="http://schemas.microsoft.com/office/drawing/2014/main" xmlns="" id="{A3CC8CFC-5170-4A83-A83B-B3541F16A863}"/>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09" name="Right Arrow 14">
            <a:extLst>
              <a:ext uri="{FF2B5EF4-FFF2-40B4-BE49-F238E27FC236}">
                <a16:creationId xmlns:a16="http://schemas.microsoft.com/office/drawing/2014/main" xmlns="" id="{DD606E28-D97A-47BA-831E-AB003A625DEE}"/>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10" name="Right Arrow 15">
            <a:extLst>
              <a:ext uri="{FF2B5EF4-FFF2-40B4-BE49-F238E27FC236}">
                <a16:creationId xmlns:a16="http://schemas.microsoft.com/office/drawing/2014/main" xmlns="" id="{F9D823EB-9179-4DEA-B207-CEF9C5F3E5F7}"/>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11" name="S">
            <a:extLst>
              <a:ext uri="{FF2B5EF4-FFF2-40B4-BE49-F238E27FC236}">
                <a16:creationId xmlns:a16="http://schemas.microsoft.com/office/drawing/2014/main" xmlns="" id="{5220A807-A1E4-4E6B-BA83-86228DF47313}"/>
              </a:ext>
            </a:extLst>
          </xdr:cNvPr>
          <xdr:cNvSpPr txBox="1"/>
        </xdr:nvSpPr>
        <xdr:spPr>
          <a:xfrm>
            <a:off x="917070" y="2009705"/>
            <a:ext cx="1372270" cy="1171179"/>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responsive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t>
            </a:r>
          </a:p>
          <a:p>
            <a:pPr algn="ctr">
              <a:lnSpc>
                <a:spcPts val="1800"/>
              </a:lnSpc>
              <a:spcBef>
                <a:spcPts val="600"/>
              </a:spcBef>
              <a:spcAft>
                <a:spcPts val="600"/>
              </a:spcAft>
            </a:pP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resolve </a:t>
            </a:r>
            <a:b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b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12" name="W">
            <a:extLst>
              <a:ext uri="{FF2B5EF4-FFF2-40B4-BE49-F238E27FC236}">
                <a16:creationId xmlns:a16="http://schemas.microsoft.com/office/drawing/2014/main" xmlns="" id="{A8DCE956-33FC-41DB-9759-F450E1148BFC}"/>
              </a:ext>
            </a:extLst>
          </xdr:cNvPr>
          <xdr:cNvSpPr txBox="1"/>
        </xdr:nvSpPr>
        <xdr:spPr>
          <a:xfrm flipH="1">
            <a:off x="120539" y="1133883"/>
            <a:ext cx="1015366" cy="11081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resolve </a:t>
            </a: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less</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a:t>
            </a:r>
          </a:p>
          <a:p>
            <a:pPr algn="ctr">
              <a:lnSpc>
                <a:spcPts val="1800"/>
              </a:lnSpc>
              <a:spcBef>
                <a:spcPts val="600"/>
              </a:spcBef>
              <a:spcAft>
                <a:spcPts val="600"/>
              </a:spcAft>
            </a:pP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suffer </a:t>
            </a: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endParaRPr lang="en-US" sz="18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13" name="N">
            <a:extLst>
              <a:ext uri="{FF2B5EF4-FFF2-40B4-BE49-F238E27FC236}">
                <a16:creationId xmlns:a16="http://schemas.microsoft.com/office/drawing/2014/main" xmlns="" id="{74D7F1E8-7685-4C52-8EEA-C9865A6869A9}"/>
              </a:ext>
            </a:extLst>
          </xdr:cNvPr>
          <xdr:cNvSpPr txBox="1"/>
        </xdr:nvSpPr>
        <xdr:spPr>
          <a:xfrm>
            <a:off x="962812" y="172568"/>
            <a:ext cx="1280785" cy="101812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suffer </a:t>
            </a: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a:t>
            </a:r>
          </a:p>
          <a:p>
            <a:pPr algn="ctr">
              <a:lnSpc>
                <a:spcPts val="1800"/>
              </a:lnSpc>
              <a:spcBef>
                <a:spcPts val="600"/>
              </a:spcBef>
              <a:spcAft>
                <a:spcPts val="600"/>
              </a:spcAft>
            </a:pPr>
            <a:r>
              <a:rPr lang="en-US" sz="1800" b="1" kern="1200"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generalize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t>
            </a: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endParaRPr lang="en-US" sz="18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14" name="E">
            <a:extLst>
              <a:ext uri="{FF2B5EF4-FFF2-40B4-BE49-F238E27FC236}">
                <a16:creationId xmlns:a16="http://schemas.microsoft.com/office/drawing/2014/main" xmlns="" id="{11539017-F32B-4F89-87B6-1766319DEFF0}"/>
              </a:ext>
            </a:extLst>
          </xdr:cNvPr>
          <xdr:cNvSpPr txBox="1"/>
        </xdr:nvSpPr>
        <xdr:spPr>
          <a:xfrm flipH="1">
            <a:off x="1870035" y="1194804"/>
            <a:ext cx="1288409" cy="1024153"/>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generalize</a:t>
            </a:r>
            <a:r>
              <a:rPr lang="en-US" sz="1800" b="1" kern="1200" spc="-8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spc="-8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responsive </a:t>
            </a: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22860</xdr:colOff>
      <xdr:row>1264</xdr:row>
      <xdr:rowOff>99060</xdr:rowOff>
    </xdr:from>
    <xdr:to>
      <xdr:col>7</xdr:col>
      <xdr:colOff>249898</xdr:colOff>
      <xdr:row>1282</xdr:row>
      <xdr:rowOff>144780</xdr:rowOff>
    </xdr:to>
    <xdr:grpSp>
      <xdr:nvGrpSpPr>
        <xdr:cNvPr id="2017" name="Group 2016">
          <a:extLst>
            <a:ext uri="{FF2B5EF4-FFF2-40B4-BE49-F238E27FC236}">
              <a16:creationId xmlns:a16="http://schemas.microsoft.com/office/drawing/2014/main" xmlns="" id="{84FFC2ED-4F3D-469D-86F5-01D0E350D129}"/>
            </a:ext>
          </a:extLst>
        </xdr:cNvPr>
        <xdr:cNvGrpSpPr>
          <a:grpSpLocks noChangeAspect="1"/>
        </xdr:cNvGrpSpPr>
      </xdr:nvGrpSpPr>
      <xdr:grpSpPr>
        <a:xfrm>
          <a:off x="137160" y="246263160"/>
          <a:ext cx="3141688" cy="3131820"/>
          <a:chOff x="0" y="0"/>
          <a:chExt cx="3200400" cy="3200400"/>
        </a:xfrm>
      </xdr:grpSpPr>
      <xdr:grpSp>
        <xdr:nvGrpSpPr>
          <xdr:cNvPr id="2018" name="Group 2017">
            <a:extLst>
              <a:ext uri="{FF2B5EF4-FFF2-40B4-BE49-F238E27FC236}">
                <a16:creationId xmlns:a16="http://schemas.microsoft.com/office/drawing/2014/main" xmlns="" id="{F8825095-A544-41AC-874E-80E0A05FBBA3}"/>
              </a:ext>
            </a:extLst>
          </xdr:cNvPr>
          <xdr:cNvGrpSpPr/>
        </xdr:nvGrpSpPr>
        <xdr:grpSpPr>
          <a:xfrm>
            <a:off x="0" y="0"/>
            <a:ext cx="3200400" cy="3200400"/>
            <a:chOff x="0" y="0"/>
            <a:chExt cx="2651760" cy="2651760"/>
          </a:xfrm>
        </xdr:grpSpPr>
        <xdr:sp macro="" textlink="">
          <xdr:nvSpPr>
            <xdr:cNvPr id="2031" name="Circle: Hollow 2030">
              <a:extLst>
                <a:ext uri="{FF2B5EF4-FFF2-40B4-BE49-F238E27FC236}">
                  <a16:creationId xmlns:a16="http://schemas.microsoft.com/office/drawing/2014/main" xmlns="" id="{B6D8A7C2-2764-4F04-9E8D-AFCB7E716EBB}"/>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2032" name="Flowchart: Summing Junction 2031">
              <a:extLst>
                <a:ext uri="{FF2B5EF4-FFF2-40B4-BE49-F238E27FC236}">
                  <a16:creationId xmlns:a16="http://schemas.microsoft.com/office/drawing/2014/main" xmlns="" id="{392F8209-B68D-49F9-99FF-A90B982D80A6}"/>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2019" name="1">
            <a:extLst>
              <a:ext uri="{FF2B5EF4-FFF2-40B4-BE49-F238E27FC236}">
                <a16:creationId xmlns:a16="http://schemas.microsoft.com/office/drawing/2014/main" xmlns="" id="{6122F569-F446-47F0-A060-2CB04954813A}"/>
              </a:ext>
            </a:extLst>
          </xdr:cNvPr>
          <xdr:cNvSpPr txBox="1"/>
        </xdr:nvSpPr>
        <xdr:spPr>
          <a:xfrm>
            <a:off x="2184051" y="1099061"/>
            <a:ext cx="698852" cy="115306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20" name="2">
            <a:extLst>
              <a:ext uri="{FF2B5EF4-FFF2-40B4-BE49-F238E27FC236}">
                <a16:creationId xmlns:a16="http://schemas.microsoft.com/office/drawing/2014/main" xmlns="" id="{D8245302-7297-4441-95CC-016DE689CE99}"/>
              </a:ext>
            </a:extLst>
          </xdr:cNvPr>
          <xdr:cNvSpPr txBox="1"/>
        </xdr:nvSpPr>
        <xdr:spPr>
          <a:xfrm flipH="1">
            <a:off x="1173532" y="1883225"/>
            <a:ext cx="894003" cy="12496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21" name="3">
            <a:extLst>
              <a:ext uri="{FF2B5EF4-FFF2-40B4-BE49-F238E27FC236}">
                <a16:creationId xmlns:a16="http://schemas.microsoft.com/office/drawing/2014/main" xmlns="" id="{69EB516A-BF15-41CF-805B-9541857D7496}"/>
              </a:ext>
            </a:extLst>
          </xdr:cNvPr>
          <xdr:cNvSpPr txBox="1"/>
        </xdr:nvSpPr>
        <xdr:spPr>
          <a:xfrm>
            <a:off x="305614" y="1099061"/>
            <a:ext cx="772164" cy="10262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22" name="4">
            <a:extLst>
              <a:ext uri="{FF2B5EF4-FFF2-40B4-BE49-F238E27FC236}">
                <a16:creationId xmlns:a16="http://schemas.microsoft.com/office/drawing/2014/main" xmlns="" id="{BDEC4F60-E607-4A36-ACAB-4CF8406D2406}"/>
              </a:ext>
            </a:extLst>
          </xdr:cNvPr>
          <xdr:cNvSpPr txBox="1"/>
        </xdr:nvSpPr>
        <xdr:spPr>
          <a:xfrm flipH="1">
            <a:off x="1059495" y="187024"/>
            <a:ext cx="994498" cy="11301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23" name="Right Arrow 12">
            <a:extLst>
              <a:ext uri="{FF2B5EF4-FFF2-40B4-BE49-F238E27FC236}">
                <a16:creationId xmlns:a16="http://schemas.microsoft.com/office/drawing/2014/main" xmlns="" id="{C978AAF8-68E2-419D-8CBB-EF9AF0F96C7E}"/>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24" name="Right Arrow 13">
            <a:extLst>
              <a:ext uri="{FF2B5EF4-FFF2-40B4-BE49-F238E27FC236}">
                <a16:creationId xmlns:a16="http://schemas.microsoft.com/office/drawing/2014/main" xmlns="" id="{7B8163F0-C74B-47E5-8A56-F2EF5FF32D47}"/>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25" name="Right Arrow 14">
            <a:extLst>
              <a:ext uri="{FF2B5EF4-FFF2-40B4-BE49-F238E27FC236}">
                <a16:creationId xmlns:a16="http://schemas.microsoft.com/office/drawing/2014/main" xmlns="" id="{6E7205A9-4CA2-4706-98FE-1C3389D228ED}"/>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26" name="Right Arrow 15">
            <a:extLst>
              <a:ext uri="{FF2B5EF4-FFF2-40B4-BE49-F238E27FC236}">
                <a16:creationId xmlns:a16="http://schemas.microsoft.com/office/drawing/2014/main" xmlns="" id="{5222C134-FC58-4715-9464-1ED5EFD64D0D}"/>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27" name="S">
            <a:extLst>
              <a:ext uri="{FF2B5EF4-FFF2-40B4-BE49-F238E27FC236}">
                <a16:creationId xmlns:a16="http://schemas.microsoft.com/office/drawing/2014/main" xmlns="" id="{0B7744DD-E0DD-4228-9AEE-AD5B089E6A9C}"/>
              </a:ext>
            </a:extLst>
          </xdr:cNvPr>
          <xdr:cNvSpPr txBox="1"/>
        </xdr:nvSpPr>
        <xdr:spPr>
          <a:xfrm>
            <a:off x="1017288" y="2098678"/>
            <a:ext cx="1175042" cy="98742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responsive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resolve </a:t>
            </a: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28" name="W">
            <a:extLst>
              <a:ext uri="{FF2B5EF4-FFF2-40B4-BE49-F238E27FC236}">
                <a16:creationId xmlns:a16="http://schemas.microsoft.com/office/drawing/2014/main" xmlns="" id="{6028737D-0A83-4A1F-99F4-54A138BF90C4}"/>
              </a:ext>
            </a:extLst>
          </xdr:cNvPr>
          <xdr:cNvSpPr txBox="1"/>
        </xdr:nvSpPr>
        <xdr:spPr>
          <a:xfrm flipH="1">
            <a:off x="102104" y="1176037"/>
            <a:ext cx="1123459" cy="100584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resolve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suffer </a:t>
            </a: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36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t>
            </a:r>
            <a:endParaRPr lang="en-US" sz="36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29" name="N">
            <a:extLst>
              <a:ext uri="{FF2B5EF4-FFF2-40B4-BE49-F238E27FC236}">
                <a16:creationId xmlns:a16="http://schemas.microsoft.com/office/drawing/2014/main" xmlns="" id="{95549261-244F-4014-A823-AFB292B1163B}"/>
              </a:ext>
            </a:extLst>
          </xdr:cNvPr>
          <xdr:cNvSpPr txBox="1"/>
        </xdr:nvSpPr>
        <xdr:spPr>
          <a:xfrm>
            <a:off x="1048580" y="181602"/>
            <a:ext cx="1109891" cy="10319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suffer</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generalize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30" name="E">
            <a:extLst>
              <a:ext uri="{FF2B5EF4-FFF2-40B4-BE49-F238E27FC236}">
                <a16:creationId xmlns:a16="http://schemas.microsoft.com/office/drawing/2014/main" xmlns="" id="{2922415F-4FBB-4D84-9DFB-108C3D55AFB1}"/>
              </a:ext>
            </a:extLst>
          </xdr:cNvPr>
          <xdr:cNvSpPr txBox="1"/>
        </xdr:nvSpPr>
        <xdr:spPr>
          <a:xfrm flipH="1">
            <a:off x="1865945" y="1153177"/>
            <a:ext cx="1326527" cy="1051559"/>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kern="1200"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generalize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kern="1200"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responsive</a:t>
            </a:r>
            <a:r>
              <a:rPr lang="en-US" sz="1800" b="1" kern="1200" spc="-7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0</xdr:colOff>
      <xdr:row>1335</xdr:row>
      <xdr:rowOff>167640</xdr:rowOff>
    </xdr:from>
    <xdr:to>
      <xdr:col>7</xdr:col>
      <xdr:colOff>237834</xdr:colOff>
      <xdr:row>1354</xdr:row>
      <xdr:rowOff>60960</xdr:rowOff>
    </xdr:to>
    <xdr:grpSp>
      <xdr:nvGrpSpPr>
        <xdr:cNvPr id="2037" name="Group 2036">
          <a:extLst>
            <a:ext uri="{FF2B5EF4-FFF2-40B4-BE49-F238E27FC236}">
              <a16:creationId xmlns:a16="http://schemas.microsoft.com/office/drawing/2014/main" xmlns="" id="{6D1CCD5A-CAAA-4D16-B15C-78D85C0586A0}"/>
            </a:ext>
          </a:extLst>
        </xdr:cNvPr>
        <xdr:cNvGrpSpPr>
          <a:grpSpLocks noChangeAspect="1"/>
        </xdr:cNvGrpSpPr>
      </xdr:nvGrpSpPr>
      <xdr:grpSpPr>
        <a:xfrm>
          <a:off x="114300" y="259133340"/>
          <a:ext cx="3152484" cy="3150870"/>
          <a:chOff x="-10801" y="0"/>
          <a:chExt cx="3211201" cy="3200400"/>
        </a:xfrm>
      </xdr:grpSpPr>
      <xdr:grpSp>
        <xdr:nvGrpSpPr>
          <xdr:cNvPr id="2038" name="Group 2037">
            <a:extLst>
              <a:ext uri="{FF2B5EF4-FFF2-40B4-BE49-F238E27FC236}">
                <a16:creationId xmlns:a16="http://schemas.microsoft.com/office/drawing/2014/main" xmlns="" id="{D498D045-EDE8-4695-88F7-10229A67E99E}"/>
              </a:ext>
            </a:extLst>
          </xdr:cNvPr>
          <xdr:cNvGrpSpPr/>
        </xdr:nvGrpSpPr>
        <xdr:grpSpPr>
          <a:xfrm>
            <a:off x="0" y="0"/>
            <a:ext cx="3200400" cy="3200400"/>
            <a:chOff x="0" y="0"/>
            <a:chExt cx="2651760" cy="2651760"/>
          </a:xfrm>
        </xdr:grpSpPr>
        <xdr:sp macro="" textlink="">
          <xdr:nvSpPr>
            <xdr:cNvPr id="2051" name="Circle: Hollow 2050">
              <a:extLst>
                <a:ext uri="{FF2B5EF4-FFF2-40B4-BE49-F238E27FC236}">
                  <a16:creationId xmlns:a16="http://schemas.microsoft.com/office/drawing/2014/main" xmlns="" id="{0F420B76-0D63-4CC4-A46B-5D3CF1E4FC9C}"/>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2052" name="Flowchart: Summing Junction 2051">
              <a:extLst>
                <a:ext uri="{FF2B5EF4-FFF2-40B4-BE49-F238E27FC236}">
                  <a16:creationId xmlns:a16="http://schemas.microsoft.com/office/drawing/2014/main" xmlns="" id="{0ECC6A8D-8145-4D91-9AA5-D9DD419F1338}"/>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2039" name="1">
            <a:extLst>
              <a:ext uri="{FF2B5EF4-FFF2-40B4-BE49-F238E27FC236}">
                <a16:creationId xmlns:a16="http://schemas.microsoft.com/office/drawing/2014/main" xmlns="" id="{6FD87ABD-2A94-435B-BF22-0171E09D9DDE}"/>
              </a:ext>
            </a:extLst>
          </xdr:cNvPr>
          <xdr:cNvSpPr txBox="1"/>
        </xdr:nvSpPr>
        <xdr:spPr>
          <a:xfrm>
            <a:off x="2014928" y="1079053"/>
            <a:ext cx="960547"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40" name="2">
            <a:extLst>
              <a:ext uri="{FF2B5EF4-FFF2-40B4-BE49-F238E27FC236}">
                <a16:creationId xmlns:a16="http://schemas.microsoft.com/office/drawing/2014/main" xmlns="" id="{388B2F34-22CE-42AC-AEA3-DC129E59FDC7}"/>
              </a:ext>
            </a:extLst>
          </xdr:cNvPr>
          <xdr:cNvSpPr txBox="1"/>
        </xdr:nvSpPr>
        <xdr:spPr>
          <a:xfrm flipH="1">
            <a:off x="1122816" y="1856636"/>
            <a:ext cx="931122" cy="121491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41" name="3">
            <a:extLst>
              <a:ext uri="{FF2B5EF4-FFF2-40B4-BE49-F238E27FC236}">
                <a16:creationId xmlns:a16="http://schemas.microsoft.com/office/drawing/2014/main" xmlns="" id="{7DD75D2D-209D-4FB6-B727-B111338AA6DF}"/>
              </a:ext>
            </a:extLst>
          </xdr:cNvPr>
          <xdr:cNvSpPr txBox="1"/>
        </xdr:nvSpPr>
        <xdr:spPr>
          <a:xfrm>
            <a:off x="58854" y="1046110"/>
            <a:ext cx="1102972" cy="11321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w="9525" cap="flat" cmpd="sng" algn="ctr">
                <a:solidFill>
                  <a:srgbClr val="FFC8FF"/>
                </a:solidFill>
                <a:prstDash val="solid"/>
                <a:round/>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42" name="4">
            <a:extLst>
              <a:ext uri="{FF2B5EF4-FFF2-40B4-BE49-F238E27FC236}">
                <a16:creationId xmlns:a16="http://schemas.microsoft.com/office/drawing/2014/main" xmlns="" id="{73DC746B-EE9B-4264-AB68-CE529060A3BB}"/>
              </a:ext>
            </a:extLst>
          </xdr:cNvPr>
          <xdr:cNvSpPr txBox="1"/>
        </xdr:nvSpPr>
        <xdr:spPr>
          <a:xfrm flipH="1">
            <a:off x="1057330" y="146818"/>
            <a:ext cx="987255"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43" name="Right Arrow 12">
            <a:extLst>
              <a:ext uri="{FF2B5EF4-FFF2-40B4-BE49-F238E27FC236}">
                <a16:creationId xmlns:a16="http://schemas.microsoft.com/office/drawing/2014/main" xmlns="" id="{83A1CC3A-84B2-48E4-9230-A83ACC31503A}"/>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44" name="Right Arrow 13">
            <a:extLst>
              <a:ext uri="{FF2B5EF4-FFF2-40B4-BE49-F238E27FC236}">
                <a16:creationId xmlns:a16="http://schemas.microsoft.com/office/drawing/2014/main" xmlns="" id="{A27BF17C-6457-4903-9C50-2786398F6CD0}"/>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45" name="Right Arrow 14">
            <a:extLst>
              <a:ext uri="{FF2B5EF4-FFF2-40B4-BE49-F238E27FC236}">
                <a16:creationId xmlns:a16="http://schemas.microsoft.com/office/drawing/2014/main" xmlns="" id="{5FE63B0D-9357-419D-84FB-87E49F8D525F}"/>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46" name="Right Arrow 15">
            <a:extLst>
              <a:ext uri="{FF2B5EF4-FFF2-40B4-BE49-F238E27FC236}">
                <a16:creationId xmlns:a16="http://schemas.microsoft.com/office/drawing/2014/main" xmlns="" id="{9F73D2FD-298B-4EE0-98A7-7B0F99DF7751}"/>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47" name="S">
            <a:extLst>
              <a:ext uri="{FF2B5EF4-FFF2-40B4-BE49-F238E27FC236}">
                <a16:creationId xmlns:a16="http://schemas.microsoft.com/office/drawing/2014/main" xmlns="" id="{441FE70D-95FE-4A0C-B801-7FA7197D0D7E}"/>
              </a:ext>
            </a:extLst>
          </xdr:cNvPr>
          <xdr:cNvSpPr txBox="1"/>
        </xdr:nvSpPr>
        <xdr:spPr>
          <a:xfrm>
            <a:off x="1139330" y="2009705"/>
            <a:ext cx="927751" cy="1015435"/>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law</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engage </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48" name="W">
            <a:extLst>
              <a:ext uri="{FF2B5EF4-FFF2-40B4-BE49-F238E27FC236}">
                <a16:creationId xmlns:a16="http://schemas.microsoft.com/office/drawing/2014/main" xmlns="" id="{D5D4013C-980A-455F-841A-E438997BF82B}"/>
              </a:ext>
            </a:extLst>
          </xdr:cNvPr>
          <xdr:cNvSpPr txBox="1"/>
        </xdr:nvSpPr>
        <xdr:spPr>
          <a:xfrm flipH="1">
            <a:off x="-10801" y="1046110"/>
            <a:ext cx="1268582" cy="11081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less</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engage</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a:t>
            </a:r>
          </a:p>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 </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alienate</a:t>
            </a:r>
            <a:endParaRPr lang="en-US" sz="18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49" name="N">
            <a:extLst>
              <a:ext uri="{FF2B5EF4-FFF2-40B4-BE49-F238E27FC236}">
                <a16:creationId xmlns:a16="http://schemas.microsoft.com/office/drawing/2014/main" xmlns="" id="{BCE2AC82-4AAE-4C2C-B9B3-6107BC28BE12}"/>
              </a:ext>
            </a:extLst>
          </xdr:cNvPr>
          <xdr:cNvSpPr txBox="1"/>
        </xdr:nvSpPr>
        <xdr:spPr>
          <a:xfrm>
            <a:off x="1066959" y="184362"/>
            <a:ext cx="1112617" cy="101812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alienate,</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less</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aware</a:t>
            </a:r>
            <a:endParaRPr lang="en-US" sz="18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50" name="E">
            <a:extLst>
              <a:ext uri="{FF2B5EF4-FFF2-40B4-BE49-F238E27FC236}">
                <a16:creationId xmlns:a16="http://schemas.microsoft.com/office/drawing/2014/main" xmlns="" id="{B2BB3C40-F596-4E12-B58A-0364D28FB439}"/>
              </a:ext>
            </a:extLst>
          </xdr:cNvPr>
          <xdr:cNvSpPr txBox="1"/>
        </xdr:nvSpPr>
        <xdr:spPr>
          <a:xfrm flipH="1">
            <a:off x="2096265" y="1073028"/>
            <a:ext cx="934608" cy="1024153"/>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spc="-8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aware,</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law</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0</xdr:colOff>
      <xdr:row>1357</xdr:row>
      <xdr:rowOff>7620</xdr:rowOff>
    </xdr:from>
    <xdr:to>
      <xdr:col>7</xdr:col>
      <xdr:colOff>227038</xdr:colOff>
      <xdr:row>1375</xdr:row>
      <xdr:rowOff>53340</xdr:rowOff>
    </xdr:to>
    <xdr:grpSp>
      <xdr:nvGrpSpPr>
        <xdr:cNvPr id="2053" name="Group 2052">
          <a:extLst>
            <a:ext uri="{FF2B5EF4-FFF2-40B4-BE49-F238E27FC236}">
              <a16:creationId xmlns:a16="http://schemas.microsoft.com/office/drawing/2014/main" xmlns="" id="{15059D06-620E-4578-B521-122CB13CBF11}"/>
            </a:ext>
          </a:extLst>
        </xdr:cNvPr>
        <xdr:cNvGrpSpPr>
          <a:grpSpLocks noChangeAspect="1"/>
        </xdr:cNvGrpSpPr>
      </xdr:nvGrpSpPr>
      <xdr:grpSpPr>
        <a:xfrm>
          <a:off x="114300" y="262735695"/>
          <a:ext cx="3141688" cy="3131820"/>
          <a:chOff x="0" y="0"/>
          <a:chExt cx="3200400" cy="3200400"/>
        </a:xfrm>
      </xdr:grpSpPr>
      <xdr:grpSp>
        <xdr:nvGrpSpPr>
          <xdr:cNvPr id="2054" name="Group 2053">
            <a:extLst>
              <a:ext uri="{FF2B5EF4-FFF2-40B4-BE49-F238E27FC236}">
                <a16:creationId xmlns:a16="http://schemas.microsoft.com/office/drawing/2014/main" xmlns="" id="{4E04A67B-3A82-4D66-9A7F-6D9C3AD468FC}"/>
              </a:ext>
            </a:extLst>
          </xdr:cNvPr>
          <xdr:cNvGrpSpPr/>
        </xdr:nvGrpSpPr>
        <xdr:grpSpPr>
          <a:xfrm>
            <a:off x="0" y="0"/>
            <a:ext cx="3200400" cy="3200400"/>
            <a:chOff x="0" y="0"/>
            <a:chExt cx="2651760" cy="2651760"/>
          </a:xfrm>
        </xdr:grpSpPr>
        <xdr:sp macro="" textlink="">
          <xdr:nvSpPr>
            <xdr:cNvPr id="2067" name="Circle: Hollow 2066">
              <a:extLst>
                <a:ext uri="{FF2B5EF4-FFF2-40B4-BE49-F238E27FC236}">
                  <a16:creationId xmlns:a16="http://schemas.microsoft.com/office/drawing/2014/main" xmlns="" id="{B93317CA-AD82-497B-BFEC-9F99E843572C}"/>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2068" name="Flowchart: Summing Junction 2067">
              <a:extLst>
                <a:ext uri="{FF2B5EF4-FFF2-40B4-BE49-F238E27FC236}">
                  <a16:creationId xmlns:a16="http://schemas.microsoft.com/office/drawing/2014/main" xmlns="" id="{9D552B66-FEDF-4566-BACD-7A825491B391}"/>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2055" name="1">
            <a:extLst>
              <a:ext uri="{FF2B5EF4-FFF2-40B4-BE49-F238E27FC236}">
                <a16:creationId xmlns:a16="http://schemas.microsoft.com/office/drawing/2014/main" xmlns="" id="{DFB4C127-48F4-44B1-BF7E-B27B7AD4AC96}"/>
              </a:ext>
            </a:extLst>
          </xdr:cNvPr>
          <xdr:cNvSpPr txBox="1"/>
        </xdr:nvSpPr>
        <xdr:spPr>
          <a:xfrm>
            <a:off x="2184051" y="1099061"/>
            <a:ext cx="698852" cy="115306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56" name="2">
            <a:extLst>
              <a:ext uri="{FF2B5EF4-FFF2-40B4-BE49-F238E27FC236}">
                <a16:creationId xmlns:a16="http://schemas.microsoft.com/office/drawing/2014/main" xmlns="" id="{C3AE006F-388C-44F4-8FF6-A78672D14921}"/>
              </a:ext>
            </a:extLst>
          </xdr:cNvPr>
          <xdr:cNvSpPr txBox="1"/>
        </xdr:nvSpPr>
        <xdr:spPr>
          <a:xfrm flipH="1">
            <a:off x="1173532" y="1883225"/>
            <a:ext cx="894003" cy="12496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57" name="3">
            <a:extLst>
              <a:ext uri="{FF2B5EF4-FFF2-40B4-BE49-F238E27FC236}">
                <a16:creationId xmlns:a16="http://schemas.microsoft.com/office/drawing/2014/main" xmlns="" id="{09A69129-CAB0-4C41-8DE1-49DC7B0455F3}"/>
              </a:ext>
            </a:extLst>
          </xdr:cNvPr>
          <xdr:cNvSpPr txBox="1"/>
        </xdr:nvSpPr>
        <xdr:spPr>
          <a:xfrm>
            <a:off x="305614" y="1099061"/>
            <a:ext cx="772164" cy="10262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58" name="4">
            <a:extLst>
              <a:ext uri="{FF2B5EF4-FFF2-40B4-BE49-F238E27FC236}">
                <a16:creationId xmlns:a16="http://schemas.microsoft.com/office/drawing/2014/main" xmlns="" id="{7C72FC23-E915-4FAB-BAE8-3867FD236274}"/>
              </a:ext>
            </a:extLst>
          </xdr:cNvPr>
          <xdr:cNvSpPr txBox="1"/>
        </xdr:nvSpPr>
        <xdr:spPr>
          <a:xfrm flipH="1">
            <a:off x="1059495" y="187024"/>
            <a:ext cx="994498" cy="11301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59" name="Right Arrow 12">
            <a:extLst>
              <a:ext uri="{FF2B5EF4-FFF2-40B4-BE49-F238E27FC236}">
                <a16:creationId xmlns:a16="http://schemas.microsoft.com/office/drawing/2014/main" xmlns="" id="{8F0186F2-1B2C-4000-918A-77134B115ED1}"/>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60" name="Right Arrow 13">
            <a:extLst>
              <a:ext uri="{FF2B5EF4-FFF2-40B4-BE49-F238E27FC236}">
                <a16:creationId xmlns:a16="http://schemas.microsoft.com/office/drawing/2014/main" xmlns="" id="{30FF98C6-4946-4A6D-A82C-C1ACF976B173}"/>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61" name="Right Arrow 14">
            <a:extLst>
              <a:ext uri="{FF2B5EF4-FFF2-40B4-BE49-F238E27FC236}">
                <a16:creationId xmlns:a16="http://schemas.microsoft.com/office/drawing/2014/main" xmlns="" id="{A348D7F9-A5CF-4AB3-A826-D5362EE2C8FA}"/>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62" name="Right Arrow 15">
            <a:extLst>
              <a:ext uri="{FF2B5EF4-FFF2-40B4-BE49-F238E27FC236}">
                <a16:creationId xmlns:a16="http://schemas.microsoft.com/office/drawing/2014/main" xmlns="" id="{477D5BBE-C855-44B9-9214-E9D8ABC21A90}"/>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63" name="S">
            <a:extLst>
              <a:ext uri="{FF2B5EF4-FFF2-40B4-BE49-F238E27FC236}">
                <a16:creationId xmlns:a16="http://schemas.microsoft.com/office/drawing/2014/main" xmlns="" id="{A3D67695-EBAB-4B81-864B-7645847B9472}"/>
              </a:ext>
            </a:extLst>
          </xdr:cNvPr>
          <xdr:cNvSpPr txBox="1"/>
        </xdr:nvSpPr>
        <xdr:spPr>
          <a:xfrm>
            <a:off x="1142083" y="1993766"/>
            <a:ext cx="925452" cy="98742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law</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 </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engage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64" name="W">
            <a:extLst>
              <a:ext uri="{FF2B5EF4-FFF2-40B4-BE49-F238E27FC236}">
                <a16:creationId xmlns:a16="http://schemas.microsoft.com/office/drawing/2014/main" xmlns="" id="{9469A695-69BA-4A01-B0A3-2903590192A9}"/>
              </a:ext>
            </a:extLst>
          </xdr:cNvPr>
          <xdr:cNvSpPr txBox="1"/>
        </xdr:nvSpPr>
        <xdr:spPr>
          <a:xfrm flipH="1">
            <a:off x="51588" y="1101539"/>
            <a:ext cx="1123459" cy="100584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engage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alienate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65" name="N">
            <a:extLst>
              <a:ext uri="{FF2B5EF4-FFF2-40B4-BE49-F238E27FC236}">
                <a16:creationId xmlns:a16="http://schemas.microsoft.com/office/drawing/2014/main" xmlns="" id="{C406461E-1D42-4F14-92B9-8B639EA9B070}"/>
              </a:ext>
            </a:extLst>
          </xdr:cNvPr>
          <xdr:cNvSpPr txBox="1"/>
        </xdr:nvSpPr>
        <xdr:spPr>
          <a:xfrm>
            <a:off x="1048580" y="181602"/>
            <a:ext cx="1109891" cy="10319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alienate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endPar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endParaRP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 </a:t>
            </a:r>
            <a:r>
              <a:rPr lang="en-US" sz="1800" b="1"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aware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66" name="E">
            <a:extLst>
              <a:ext uri="{FF2B5EF4-FFF2-40B4-BE49-F238E27FC236}">
                <a16:creationId xmlns:a16="http://schemas.microsoft.com/office/drawing/2014/main" xmlns="" id="{3844639D-C5DB-4E8F-8AC1-85406D26B951}"/>
              </a:ext>
            </a:extLst>
          </xdr:cNvPr>
          <xdr:cNvSpPr txBox="1"/>
        </xdr:nvSpPr>
        <xdr:spPr>
          <a:xfrm flipH="1">
            <a:off x="2163288" y="1086408"/>
            <a:ext cx="892532" cy="1051559"/>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aware, </a:t>
            </a:r>
          </a:p>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law</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0</xdr:colOff>
      <xdr:row>1429</xdr:row>
      <xdr:rowOff>137160</xdr:rowOff>
    </xdr:from>
    <xdr:to>
      <xdr:col>7</xdr:col>
      <xdr:colOff>227038</xdr:colOff>
      <xdr:row>1448</xdr:row>
      <xdr:rowOff>30480</xdr:rowOff>
    </xdr:to>
    <xdr:grpSp>
      <xdr:nvGrpSpPr>
        <xdr:cNvPr id="2069" name="Group 2068">
          <a:extLst>
            <a:ext uri="{FF2B5EF4-FFF2-40B4-BE49-F238E27FC236}">
              <a16:creationId xmlns:a16="http://schemas.microsoft.com/office/drawing/2014/main" xmlns="" id="{E9DA82A9-C10E-4C2A-8D11-9AC9673CDBC8}"/>
            </a:ext>
          </a:extLst>
        </xdr:cNvPr>
        <xdr:cNvGrpSpPr>
          <a:grpSpLocks noChangeAspect="1"/>
        </xdr:cNvGrpSpPr>
      </xdr:nvGrpSpPr>
      <xdr:grpSpPr>
        <a:xfrm>
          <a:off x="114300" y="275666835"/>
          <a:ext cx="3141688" cy="3150870"/>
          <a:chOff x="0" y="0"/>
          <a:chExt cx="3200400" cy="3200400"/>
        </a:xfrm>
      </xdr:grpSpPr>
      <xdr:grpSp>
        <xdr:nvGrpSpPr>
          <xdr:cNvPr id="2070" name="Group 2069">
            <a:extLst>
              <a:ext uri="{FF2B5EF4-FFF2-40B4-BE49-F238E27FC236}">
                <a16:creationId xmlns:a16="http://schemas.microsoft.com/office/drawing/2014/main" xmlns="" id="{E5BA9C84-E7EF-4B51-9A26-C5BC2E553905}"/>
              </a:ext>
            </a:extLst>
          </xdr:cNvPr>
          <xdr:cNvGrpSpPr/>
        </xdr:nvGrpSpPr>
        <xdr:grpSpPr>
          <a:xfrm>
            <a:off x="0" y="0"/>
            <a:ext cx="3200400" cy="3200400"/>
            <a:chOff x="0" y="0"/>
            <a:chExt cx="2651760" cy="2651760"/>
          </a:xfrm>
        </xdr:grpSpPr>
        <xdr:sp macro="" textlink="">
          <xdr:nvSpPr>
            <xdr:cNvPr id="2083" name="Circle: Hollow 2082">
              <a:extLst>
                <a:ext uri="{FF2B5EF4-FFF2-40B4-BE49-F238E27FC236}">
                  <a16:creationId xmlns:a16="http://schemas.microsoft.com/office/drawing/2014/main" xmlns="" id="{431AB9F2-12DF-4AC6-AD0B-23FCE948EBA6}"/>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2084" name="Flowchart: Summing Junction 2083">
              <a:extLst>
                <a:ext uri="{FF2B5EF4-FFF2-40B4-BE49-F238E27FC236}">
                  <a16:creationId xmlns:a16="http://schemas.microsoft.com/office/drawing/2014/main" xmlns="" id="{850FE782-438D-4BE6-8302-25936E7B83C4}"/>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2071" name="1">
            <a:extLst>
              <a:ext uri="{FF2B5EF4-FFF2-40B4-BE49-F238E27FC236}">
                <a16:creationId xmlns:a16="http://schemas.microsoft.com/office/drawing/2014/main" xmlns="" id="{9287E703-FBCC-41F6-9325-33EB4ADF7477}"/>
              </a:ext>
            </a:extLst>
          </xdr:cNvPr>
          <xdr:cNvSpPr txBox="1"/>
        </xdr:nvSpPr>
        <xdr:spPr>
          <a:xfrm>
            <a:off x="2014928" y="1079053"/>
            <a:ext cx="960547"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72" name="2">
            <a:extLst>
              <a:ext uri="{FF2B5EF4-FFF2-40B4-BE49-F238E27FC236}">
                <a16:creationId xmlns:a16="http://schemas.microsoft.com/office/drawing/2014/main" xmlns="" id="{E5892E7B-FFA9-42DB-A160-97F3FA75672A}"/>
              </a:ext>
            </a:extLst>
          </xdr:cNvPr>
          <xdr:cNvSpPr txBox="1"/>
        </xdr:nvSpPr>
        <xdr:spPr>
          <a:xfrm flipH="1">
            <a:off x="1122816" y="1856636"/>
            <a:ext cx="931122" cy="121491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73" name="3">
            <a:extLst>
              <a:ext uri="{FF2B5EF4-FFF2-40B4-BE49-F238E27FC236}">
                <a16:creationId xmlns:a16="http://schemas.microsoft.com/office/drawing/2014/main" xmlns="" id="{FE25564F-DBF6-4643-85D5-BC0801981757}"/>
              </a:ext>
            </a:extLst>
          </xdr:cNvPr>
          <xdr:cNvSpPr txBox="1"/>
        </xdr:nvSpPr>
        <xdr:spPr>
          <a:xfrm>
            <a:off x="58854" y="1046110"/>
            <a:ext cx="1102972" cy="11321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w="9525" cap="flat" cmpd="sng" algn="ctr">
                <a:solidFill>
                  <a:srgbClr val="FFC8FF"/>
                </a:solidFill>
                <a:prstDash val="solid"/>
                <a:round/>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74" name="4">
            <a:extLst>
              <a:ext uri="{FF2B5EF4-FFF2-40B4-BE49-F238E27FC236}">
                <a16:creationId xmlns:a16="http://schemas.microsoft.com/office/drawing/2014/main" xmlns="" id="{68EC7C43-F02D-4E1A-AD28-2BA73352BBC9}"/>
              </a:ext>
            </a:extLst>
          </xdr:cNvPr>
          <xdr:cNvSpPr txBox="1"/>
        </xdr:nvSpPr>
        <xdr:spPr>
          <a:xfrm flipH="1">
            <a:off x="1057330" y="200158"/>
            <a:ext cx="987255" cy="113074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rgbClr val="FFC8FF"/>
                  </a:solidFill>
                  <a:prstDash val="solid"/>
                  <a:round/>
                </a:ln>
                <a:solidFill>
                  <a:srgbClr val="FFCDCD"/>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rgbClr val="FFC8FF"/>
                </a:solidFill>
              </a:ln>
              <a:solidFill>
                <a:srgbClr val="FFCDCD"/>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75" name="Right Arrow 12">
            <a:extLst>
              <a:ext uri="{FF2B5EF4-FFF2-40B4-BE49-F238E27FC236}">
                <a16:creationId xmlns:a16="http://schemas.microsoft.com/office/drawing/2014/main" xmlns="" id="{35CA0A8A-A1F9-4B2F-8E67-6540E88B12F2}"/>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76" name="Right Arrow 13">
            <a:extLst>
              <a:ext uri="{FF2B5EF4-FFF2-40B4-BE49-F238E27FC236}">
                <a16:creationId xmlns:a16="http://schemas.microsoft.com/office/drawing/2014/main" xmlns="" id="{38C51A97-D708-406D-B8E0-53494975D5E4}"/>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77" name="Right Arrow 14">
            <a:extLst>
              <a:ext uri="{FF2B5EF4-FFF2-40B4-BE49-F238E27FC236}">
                <a16:creationId xmlns:a16="http://schemas.microsoft.com/office/drawing/2014/main" xmlns="" id="{59F30615-E8CC-48A5-9795-0A162EA8A5BB}"/>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78" name="Right Arrow 15">
            <a:extLst>
              <a:ext uri="{FF2B5EF4-FFF2-40B4-BE49-F238E27FC236}">
                <a16:creationId xmlns:a16="http://schemas.microsoft.com/office/drawing/2014/main" xmlns="" id="{FDD5D752-AB41-4131-B127-2FA91BA938F7}"/>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79" name="S">
            <a:extLst>
              <a:ext uri="{FF2B5EF4-FFF2-40B4-BE49-F238E27FC236}">
                <a16:creationId xmlns:a16="http://schemas.microsoft.com/office/drawing/2014/main" xmlns="" id="{A4150EA5-C24B-460A-8A29-62F4CA209D9D}"/>
              </a:ext>
            </a:extLst>
          </xdr:cNvPr>
          <xdr:cNvSpPr txBox="1"/>
        </xdr:nvSpPr>
        <xdr:spPr>
          <a:xfrm>
            <a:off x="843770" y="2061583"/>
            <a:ext cx="1491185" cy="1077857"/>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stereotype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 </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guarded </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80" name="W">
            <a:extLst>
              <a:ext uri="{FF2B5EF4-FFF2-40B4-BE49-F238E27FC236}">
                <a16:creationId xmlns:a16="http://schemas.microsoft.com/office/drawing/2014/main" xmlns="" id="{F80CDA50-81BC-453F-A720-18C5819BB62D}"/>
              </a:ext>
            </a:extLst>
          </xdr:cNvPr>
          <xdr:cNvSpPr txBox="1"/>
        </xdr:nvSpPr>
        <xdr:spPr>
          <a:xfrm flipH="1">
            <a:off x="0" y="985764"/>
            <a:ext cx="1268582" cy="11081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guarded</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a:t>
            </a:r>
          </a:p>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 </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defensive</a:t>
            </a:r>
            <a:endParaRPr lang="en-US" sz="18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81" name="N">
            <a:extLst>
              <a:ext uri="{FF2B5EF4-FFF2-40B4-BE49-F238E27FC236}">
                <a16:creationId xmlns:a16="http://schemas.microsoft.com/office/drawing/2014/main" xmlns="" id="{EF633E72-67AB-4691-9AAA-646D40094B13}"/>
              </a:ext>
            </a:extLst>
          </xdr:cNvPr>
          <xdr:cNvSpPr txBox="1"/>
        </xdr:nvSpPr>
        <xdr:spPr>
          <a:xfrm>
            <a:off x="862042" y="39953"/>
            <a:ext cx="1472164" cy="101812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r>
              <a:rPr lang="en-US" sz="18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defensive,</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a:t>
            </a:r>
            <a:r>
              <a:rPr lang="en-US" sz="1800" b="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exaggerate</a:t>
            </a:r>
            <a:endParaRPr lang="en-US" sz="1800" spc="-15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82" name="E">
            <a:extLst>
              <a:ext uri="{FF2B5EF4-FFF2-40B4-BE49-F238E27FC236}">
                <a16:creationId xmlns:a16="http://schemas.microsoft.com/office/drawing/2014/main" xmlns="" id="{1C8C8753-B0F3-40D6-B78B-FE3D89203A5A}"/>
              </a:ext>
            </a:extLst>
          </xdr:cNvPr>
          <xdr:cNvSpPr txBox="1"/>
        </xdr:nvSpPr>
        <xdr:spPr>
          <a:xfrm flipH="1">
            <a:off x="1844564" y="1012372"/>
            <a:ext cx="1339351" cy="1024153"/>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spc="-8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exaggerate,</a:t>
            </a:r>
          </a:p>
          <a:p>
            <a:pPr algn="ctr">
              <a:lnSpc>
                <a:spcPts val="1800"/>
              </a:lnSpc>
              <a:spcBef>
                <a:spcPts val="600"/>
              </a:spcBef>
              <a:spcAft>
                <a:spcPts val="600"/>
              </a:spcAft>
            </a:pPr>
            <a:r>
              <a:rPr lang="en-US" sz="1800" b="1" i="1">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more</a:t>
            </a:r>
            <a:r>
              <a:rPr lang="en-US" sz="1800" b="1" spc="-15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stereotype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99060</xdr:colOff>
      <xdr:row>1451</xdr:row>
      <xdr:rowOff>7620</xdr:rowOff>
    </xdr:from>
    <xdr:to>
      <xdr:col>7</xdr:col>
      <xdr:colOff>204178</xdr:colOff>
      <xdr:row>1469</xdr:row>
      <xdr:rowOff>53340</xdr:rowOff>
    </xdr:to>
    <xdr:grpSp>
      <xdr:nvGrpSpPr>
        <xdr:cNvPr id="2085" name="Group 2084">
          <a:extLst>
            <a:ext uri="{FF2B5EF4-FFF2-40B4-BE49-F238E27FC236}">
              <a16:creationId xmlns:a16="http://schemas.microsoft.com/office/drawing/2014/main" xmlns="" id="{34312058-88D4-48B4-8A4C-3A2132852EA9}"/>
            </a:ext>
          </a:extLst>
        </xdr:cNvPr>
        <xdr:cNvGrpSpPr>
          <a:grpSpLocks noChangeAspect="1"/>
        </xdr:cNvGrpSpPr>
      </xdr:nvGrpSpPr>
      <xdr:grpSpPr>
        <a:xfrm>
          <a:off x="99060" y="279337770"/>
          <a:ext cx="3134068" cy="3131820"/>
          <a:chOff x="0" y="0"/>
          <a:chExt cx="3200400" cy="3200400"/>
        </a:xfrm>
      </xdr:grpSpPr>
      <xdr:grpSp>
        <xdr:nvGrpSpPr>
          <xdr:cNvPr id="2086" name="Group 2085">
            <a:extLst>
              <a:ext uri="{FF2B5EF4-FFF2-40B4-BE49-F238E27FC236}">
                <a16:creationId xmlns:a16="http://schemas.microsoft.com/office/drawing/2014/main" xmlns="" id="{3ABACF48-9781-4134-ADD6-EDA6988CAE4B}"/>
              </a:ext>
            </a:extLst>
          </xdr:cNvPr>
          <xdr:cNvGrpSpPr/>
        </xdr:nvGrpSpPr>
        <xdr:grpSpPr>
          <a:xfrm>
            <a:off x="0" y="0"/>
            <a:ext cx="3200400" cy="3200400"/>
            <a:chOff x="0" y="0"/>
            <a:chExt cx="2651760" cy="2651760"/>
          </a:xfrm>
        </xdr:grpSpPr>
        <xdr:sp macro="" textlink="">
          <xdr:nvSpPr>
            <xdr:cNvPr id="2099" name="Circle: Hollow 2098">
              <a:extLst>
                <a:ext uri="{FF2B5EF4-FFF2-40B4-BE49-F238E27FC236}">
                  <a16:creationId xmlns:a16="http://schemas.microsoft.com/office/drawing/2014/main" xmlns="" id="{530C5263-73F9-4DE8-8383-AF341A0F7A24}"/>
                </a:ext>
              </a:extLst>
            </xdr:cNvPr>
            <xdr:cNvSpPr/>
          </xdr:nvSpPr>
          <xdr:spPr>
            <a:xfrm>
              <a:off x="0" y="0"/>
              <a:ext cx="2651760" cy="2651760"/>
            </a:xfrm>
            <a:prstGeom prst="donut">
              <a:avLst>
                <a:gd name="adj" fmla="val 1435"/>
              </a:avLst>
            </a:prstGeom>
            <a:solidFill>
              <a:srgbClr val="00B0F0"/>
            </a:solidFill>
            <a:ln w="57150">
              <a:solidFill>
                <a:srgbClr val="5AC8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2100" name="Flowchart: Summing Junction 2099">
              <a:extLst>
                <a:ext uri="{FF2B5EF4-FFF2-40B4-BE49-F238E27FC236}">
                  <a16:creationId xmlns:a16="http://schemas.microsoft.com/office/drawing/2014/main" xmlns="" id="{FFD31333-83A6-470E-AFC6-E7FC0CE27E2D}"/>
                </a:ext>
              </a:extLst>
            </xdr:cNvPr>
            <xdr:cNvSpPr/>
          </xdr:nvSpPr>
          <xdr:spPr>
            <a:xfrm>
              <a:off x="24181" y="22860"/>
              <a:ext cx="2606040" cy="2606040"/>
            </a:xfrm>
            <a:prstGeom prst="flowChartSummingJunction">
              <a:avLst/>
            </a:prstGeom>
            <a:solidFill>
              <a:schemeClr val="bg1"/>
            </a:solidFill>
            <a:ln w="19050"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2087" name="1">
            <a:extLst>
              <a:ext uri="{FF2B5EF4-FFF2-40B4-BE49-F238E27FC236}">
                <a16:creationId xmlns:a16="http://schemas.microsoft.com/office/drawing/2014/main" xmlns="" id="{227A8A95-46A3-441B-9ECF-E9CA4E60CAFE}"/>
              </a:ext>
            </a:extLst>
          </xdr:cNvPr>
          <xdr:cNvSpPr txBox="1"/>
        </xdr:nvSpPr>
        <xdr:spPr>
          <a:xfrm>
            <a:off x="2184051" y="1099061"/>
            <a:ext cx="698852" cy="115306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1</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88" name="2">
            <a:extLst>
              <a:ext uri="{FF2B5EF4-FFF2-40B4-BE49-F238E27FC236}">
                <a16:creationId xmlns:a16="http://schemas.microsoft.com/office/drawing/2014/main" xmlns="" id="{199DA15A-96C5-443C-9942-E72D29C99E94}"/>
              </a:ext>
            </a:extLst>
          </xdr:cNvPr>
          <xdr:cNvSpPr txBox="1"/>
        </xdr:nvSpPr>
        <xdr:spPr>
          <a:xfrm flipH="1">
            <a:off x="1173532" y="1883225"/>
            <a:ext cx="894003" cy="124968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2</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89" name="3">
            <a:extLst>
              <a:ext uri="{FF2B5EF4-FFF2-40B4-BE49-F238E27FC236}">
                <a16:creationId xmlns:a16="http://schemas.microsoft.com/office/drawing/2014/main" xmlns="" id="{6E60932F-E1C2-41B8-A91C-B37FC2803D5C}"/>
              </a:ext>
            </a:extLst>
          </xdr:cNvPr>
          <xdr:cNvSpPr txBox="1"/>
        </xdr:nvSpPr>
        <xdr:spPr>
          <a:xfrm>
            <a:off x="305614" y="1099061"/>
            <a:ext cx="772164" cy="10262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3</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90" name="4">
            <a:extLst>
              <a:ext uri="{FF2B5EF4-FFF2-40B4-BE49-F238E27FC236}">
                <a16:creationId xmlns:a16="http://schemas.microsoft.com/office/drawing/2014/main" xmlns="" id="{2B517D6D-5D1C-4DE5-80D6-304BF7966AF6}"/>
              </a:ext>
            </a:extLst>
          </xdr:cNvPr>
          <xdr:cNvSpPr txBox="1"/>
        </xdr:nvSpPr>
        <xdr:spPr>
          <a:xfrm flipH="1">
            <a:off x="1059495" y="187024"/>
            <a:ext cx="994498" cy="11301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1000" b="1" kern="1200" spc="-50">
                <a:ln w="9525" cap="flat" cmpd="sng" algn="ctr">
                  <a:solidFill>
                    <a:schemeClr val="accent3">
                      <a:lumMod val="20000"/>
                      <a:lumOff val="80000"/>
                    </a:schemeClr>
                  </a:solidFill>
                  <a:prstDash val="solid"/>
                  <a:round/>
                </a:ln>
                <a:solidFill>
                  <a:srgbClr val="E6FFD2"/>
                </a:solidFill>
                <a:effectLst>
                  <a:outerShdw blurRad="50800" dist="38100" dir="5400000" algn="t">
                    <a:srgbClr val="000000">
                      <a:alpha val="40000"/>
                    </a:srgbClr>
                  </a:outerShdw>
                </a:effectLst>
                <a:latin typeface="Arial Black" panose="020B0A04020102020204" pitchFamily="34" charset="0"/>
                <a:ea typeface="Times New Roman" panose="02020603050405020304" pitchFamily="18" charset="0"/>
                <a:cs typeface="Times New Roman" panose="02020603050405020304" pitchFamily="18" charset="0"/>
              </a:rPr>
              <a:t>4</a:t>
            </a:r>
            <a:endParaRPr lang="en-US" sz="11000">
              <a:ln>
                <a:solidFill>
                  <a:schemeClr val="accent3">
                    <a:lumMod val="20000"/>
                    <a:lumOff val="80000"/>
                  </a:schemeClr>
                </a:solidFill>
              </a:ln>
              <a:solidFill>
                <a:srgbClr val="E6FFD2"/>
              </a:solidFill>
              <a:effectLst/>
              <a:latin typeface="Arial Black" panose="020B0A04020102020204" pitchFamily="34" charset="0"/>
              <a:ea typeface="Times New Roman" panose="02020603050405020304" pitchFamily="18" charset="0"/>
              <a:cs typeface="Times New Roman" panose="02020603050405020304" pitchFamily="18" charset="0"/>
            </a:endParaRPr>
          </a:p>
        </xdr:txBody>
      </xdr:sp>
      <xdr:sp macro="" textlink="">
        <xdr:nvSpPr>
          <xdr:cNvPr id="2091" name="Right Arrow 12">
            <a:extLst>
              <a:ext uri="{FF2B5EF4-FFF2-40B4-BE49-F238E27FC236}">
                <a16:creationId xmlns:a16="http://schemas.microsoft.com/office/drawing/2014/main" xmlns="" id="{BBC6DA5A-8E8D-4EFE-9867-061CD0EE9F99}"/>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92" name="Right Arrow 13">
            <a:extLst>
              <a:ext uri="{FF2B5EF4-FFF2-40B4-BE49-F238E27FC236}">
                <a16:creationId xmlns:a16="http://schemas.microsoft.com/office/drawing/2014/main" xmlns="" id="{5448D732-5AFD-481D-B9F5-1A4D954DB36C}"/>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93" name="Right Arrow 14">
            <a:extLst>
              <a:ext uri="{FF2B5EF4-FFF2-40B4-BE49-F238E27FC236}">
                <a16:creationId xmlns:a16="http://schemas.microsoft.com/office/drawing/2014/main" xmlns="" id="{BD463FA0-CB34-4E80-AA04-1C8346B25F8C}"/>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94" name="Right Arrow 15">
            <a:extLst>
              <a:ext uri="{FF2B5EF4-FFF2-40B4-BE49-F238E27FC236}">
                <a16:creationId xmlns:a16="http://schemas.microsoft.com/office/drawing/2014/main" xmlns="" id="{5B1D31C2-7647-4DBD-9CF9-89F767128ABB}"/>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095" name="S">
            <a:extLst>
              <a:ext uri="{FF2B5EF4-FFF2-40B4-BE49-F238E27FC236}">
                <a16:creationId xmlns:a16="http://schemas.microsoft.com/office/drawing/2014/main" xmlns="" id="{F8D55A33-7C16-4B03-945D-A902E70D3B61}"/>
              </a:ext>
            </a:extLst>
          </xdr:cNvPr>
          <xdr:cNvSpPr txBox="1"/>
        </xdr:nvSpPr>
        <xdr:spPr>
          <a:xfrm>
            <a:off x="899935" y="2053464"/>
            <a:ext cx="1407181" cy="98742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stereotype</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guarded</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96" name="W">
            <a:extLst>
              <a:ext uri="{FF2B5EF4-FFF2-40B4-BE49-F238E27FC236}">
                <a16:creationId xmlns:a16="http://schemas.microsoft.com/office/drawing/2014/main" xmlns="" id="{A726D965-2081-4B8D-8A6D-9E33B2538D84}"/>
              </a:ext>
            </a:extLst>
          </xdr:cNvPr>
          <xdr:cNvSpPr txBox="1"/>
        </xdr:nvSpPr>
        <xdr:spPr>
          <a:xfrm flipH="1">
            <a:off x="75418" y="1038566"/>
            <a:ext cx="1123459" cy="100584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guarded</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defensive</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97" name="N">
            <a:extLst>
              <a:ext uri="{FF2B5EF4-FFF2-40B4-BE49-F238E27FC236}">
                <a16:creationId xmlns:a16="http://schemas.microsoft.com/office/drawing/2014/main" xmlns="" id="{BABE1F4B-5354-4393-A7FA-D59A70DDB31C}"/>
              </a:ext>
            </a:extLst>
          </xdr:cNvPr>
          <xdr:cNvSpPr txBox="1"/>
        </xdr:nvSpPr>
        <xdr:spPr>
          <a:xfrm>
            <a:off x="952504" y="23711"/>
            <a:ext cx="1295391" cy="10319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defensive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endParaRPr lang="en-US" sz="18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endParaRPr>
          </a:p>
          <a:p>
            <a:pPr algn="ctr">
              <a:lnSpc>
                <a:spcPts val="1800"/>
              </a:lnSpc>
              <a:spcBef>
                <a:spcPts val="600"/>
              </a:spcBef>
              <a:spcAft>
                <a:spcPts val="600"/>
              </a:spcAft>
            </a:pPr>
            <a:r>
              <a:rPr lang="en-US" sz="1800" b="1" i="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exaggerate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endParaRPr lang="en-US" sz="1800">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098" name="E">
            <a:extLst>
              <a:ext uri="{FF2B5EF4-FFF2-40B4-BE49-F238E27FC236}">
                <a16:creationId xmlns:a16="http://schemas.microsoft.com/office/drawing/2014/main" xmlns="" id="{E0627E0B-77DA-4DAC-8162-FEDBB8F11F5B}"/>
              </a:ext>
            </a:extLst>
          </xdr:cNvPr>
          <xdr:cNvSpPr txBox="1"/>
        </xdr:nvSpPr>
        <xdr:spPr>
          <a:xfrm flipH="1">
            <a:off x="1867894" y="1000314"/>
            <a:ext cx="1322632" cy="1051559"/>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exaggerate</a:t>
            </a:r>
            <a:r>
              <a:rPr lang="en-US" sz="1800" b="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 </a:t>
            </a:r>
          </a:p>
          <a:p>
            <a:pPr algn="ctr">
              <a:lnSpc>
                <a:spcPts val="1800"/>
              </a:lnSpc>
              <a:spcBef>
                <a:spcPts val="600"/>
              </a:spcBef>
              <a:spcAft>
                <a:spcPts val="600"/>
              </a:spcAft>
            </a:pPr>
            <a:r>
              <a:rPr lang="en-US" sz="1800" b="1" i="1">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less </a:t>
            </a:r>
            <a:r>
              <a:rPr lang="en-US" sz="1800" b="1" spc="-15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stereotype</a:t>
            </a:r>
            <a:endParaRPr lang="en-US" sz="1800" spc="-150">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19654</xdr:colOff>
      <xdr:row>920</xdr:row>
      <xdr:rowOff>44027</xdr:rowOff>
    </xdr:from>
    <xdr:to>
      <xdr:col>13</xdr:col>
      <xdr:colOff>53340</xdr:colOff>
      <xdr:row>964</xdr:row>
      <xdr:rowOff>22860</xdr:rowOff>
    </xdr:to>
    <xdr:grpSp>
      <xdr:nvGrpSpPr>
        <xdr:cNvPr id="121" name="Group 120">
          <a:extLst>
            <a:ext uri="{FF2B5EF4-FFF2-40B4-BE49-F238E27FC236}">
              <a16:creationId xmlns:a16="http://schemas.microsoft.com/office/drawing/2014/main" xmlns="" id="{1045BA44-F180-4930-AA18-25FAC4671056}"/>
            </a:ext>
          </a:extLst>
        </xdr:cNvPr>
        <xdr:cNvGrpSpPr/>
      </xdr:nvGrpSpPr>
      <xdr:grpSpPr>
        <a:xfrm>
          <a:off x="19654" y="174818252"/>
          <a:ext cx="5977286" cy="7522633"/>
          <a:chOff x="42065" y="186909287"/>
          <a:chExt cx="6096796" cy="7690273"/>
        </a:xfrm>
      </xdr:grpSpPr>
      <xdr:sp macro="" textlink="">
        <xdr:nvSpPr>
          <xdr:cNvPr id="1693" name="TextBox 1692">
            <a:extLst>
              <a:ext uri="{FF2B5EF4-FFF2-40B4-BE49-F238E27FC236}">
                <a16:creationId xmlns:a16="http://schemas.microsoft.com/office/drawing/2014/main" xmlns="" id="{D30D1318-C29C-4E2A-BF59-FD71C9DE7AF4}"/>
              </a:ext>
            </a:extLst>
          </xdr:cNvPr>
          <xdr:cNvSpPr txBox="1"/>
        </xdr:nvSpPr>
        <xdr:spPr>
          <a:xfrm>
            <a:off x="144778" y="186909287"/>
            <a:ext cx="5943600" cy="841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91440" rtlCol="0" anchor="t"/>
          <a:lstStyle/>
          <a:p>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Political elites, such as mainstream media pundits and leading politicians, count on you to trust their generalizations. That keeps them alienated from your specifically painful needs. Kept in pain, you are coerced to oppose others you are to blame for that pain. </a:t>
            </a:r>
            <a:r>
              <a:rPr lang="en-US" sz="1200" spc="-10" baseline="0">
                <a:ln>
                  <a:solidFill>
                    <a:schemeClr val="tx1"/>
                  </a:solidFill>
                </a:ln>
                <a:solidFill>
                  <a:schemeClr val="dk1"/>
                </a:solidFill>
                <a:latin typeface="Tahoma" panose="020B0604030504040204" pitchFamily="34" charset="0"/>
                <a:ea typeface="Tahoma" panose="020B0604030504040204" pitchFamily="34" charset="0"/>
                <a:cs typeface="Tahoma" panose="020B0604030504040204" pitchFamily="34" charset="0"/>
              </a:rPr>
              <a:t>Harmony Politics </a:t>
            </a: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empowers you with a need-resolving pain-removing alternative. </a:t>
            </a:r>
          </a:p>
        </xdr:txBody>
      </xdr:sp>
      <xdr:sp macro="" textlink="">
        <xdr:nvSpPr>
          <xdr:cNvPr id="1921" name="TextBox 1920">
            <a:extLst>
              <a:ext uri="{FF2B5EF4-FFF2-40B4-BE49-F238E27FC236}">
                <a16:creationId xmlns:a16="http://schemas.microsoft.com/office/drawing/2014/main" xmlns="" id="{4F1EF9EC-7973-4E9D-AD75-866F277E6E1C}"/>
              </a:ext>
            </a:extLst>
          </xdr:cNvPr>
          <xdr:cNvSpPr txBox="1"/>
        </xdr:nvSpPr>
        <xdr:spPr>
          <a:xfrm>
            <a:off x="129540" y="191856360"/>
            <a:ext cx="2634994" cy="274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Arial Narrow" panose="020B0606020202030204" pitchFamily="34" charset="0"/>
                <a:ea typeface="+mn-ea"/>
                <a:cs typeface="+mn-cs"/>
              </a:rPr>
              <a:t>1</a:t>
            </a:r>
            <a:r>
              <a:rPr lang="en-US" sz="1200">
                <a:solidFill>
                  <a:schemeClr val="dk1"/>
                </a:solidFill>
                <a:effectLst/>
                <a:latin typeface="Arial Narrow" panose="020B0606020202030204" pitchFamily="34" charset="0"/>
                <a:ea typeface="+mn-ea"/>
                <a:cs typeface="+mn-cs"/>
              </a:rPr>
              <a:t>. The less you rely on political leaders to generalize for relief, the more your specific needs can fully resolve.</a:t>
            </a:r>
          </a:p>
          <a:p>
            <a:endParaRPr lang="en-US" sz="1200">
              <a:solidFill>
                <a:schemeClr val="dk1"/>
              </a:solidFill>
              <a:effectLst/>
              <a:latin typeface="Arial Narrow" panose="020B0606020202030204" pitchFamily="34" charset="0"/>
              <a:ea typeface="+mn-ea"/>
              <a:cs typeface="+mn-cs"/>
            </a:endParaRPr>
          </a:p>
          <a:p>
            <a:r>
              <a:rPr lang="en-US" sz="1200" b="1">
                <a:solidFill>
                  <a:schemeClr val="dk1"/>
                </a:solidFill>
                <a:effectLst/>
                <a:latin typeface="Arial Narrow" panose="020B0606020202030204" pitchFamily="34" charset="0"/>
                <a:ea typeface="+mn-ea"/>
                <a:cs typeface="+mn-cs"/>
              </a:rPr>
              <a:t>2</a:t>
            </a:r>
            <a:r>
              <a:rPr lang="en-US" sz="1200">
                <a:solidFill>
                  <a:schemeClr val="dk1"/>
                </a:solidFill>
                <a:effectLst/>
                <a:latin typeface="Arial Narrow" panose="020B0606020202030204" pitchFamily="34" charset="0"/>
                <a:ea typeface="+mn-ea"/>
                <a:cs typeface="+mn-cs"/>
              </a:rPr>
              <a:t>. The more your specific needs can fully resolve, the less you are kept in </a:t>
            </a:r>
            <a:r>
              <a:rPr lang="en-US" sz="1200">
                <a:ln>
                  <a:solidFill>
                    <a:srgbClr val="FFFF00"/>
                  </a:solidFill>
                </a:ln>
                <a:solidFill>
                  <a:srgbClr val="FFFF00"/>
                </a:solidFill>
                <a:effectLst>
                  <a:glow rad="50800">
                    <a:srgbClr val="7030A0"/>
                  </a:glow>
                </a:effectLst>
                <a:latin typeface="Arial Narrow" panose="020B0606020202030204" pitchFamily="34" charset="0"/>
                <a:ea typeface="+mn-ea"/>
                <a:cs typeface="+mn-cs"/>
              </a:rPr>
              <a:t>pain</a:t>
            </a:r>
            <a:r>
              <a:rPr lang="en-US" sz="1200">
                <a:solidFill>
                  <a:schemeClr val="dk1"/>
                </a:solidFill>
                <a:effectLst/>
                <a:latin typeface="Arial Narrow" panose="020B0606020202030204" pitchFamily="34" charset="0"/>
                <a:ea typeface="+mn-ea"/>
                <a:cs typeface="+mn-cs"/>
              </a:rPr>
              <a:t>.</a:t>
            </a:r>
          </a:p>
          <a:p>
            <a:endParaRPr lang="en-US" sz="1200">
              <a:solidFill>
                <a:schemeClr val="dk1"/>
              </a:solidFill>
              <a:effectLst/>
              <a:latin typeface="Arial Narrow" panose="020B0606020202030204" pitchFamily="34" charset="0"/>
              <a:ea typeface="+mn-ea"/>
              <a:cs typeface="+mn-cs"/>
            </a:endParaRPr>
          </a:p>
          <a:p>
            <a:r>
              <a:rPr lang="en-US" sz="1200" b="1">
                <a:solidFill>
                  <a:schemeClr val="dk1"/>
                </a:solidFill>
                <a:effectLst/>
                <a:latin typeface="Arial Narrow" panose="020B0606020202030204" pitchFamily="34" charset="0"/>
                <a:ea typeface="+mn-ea"/>
                <a:cs typeface="+mn-cs"/>
              </a:rPr>
              <a:t>3</a:t>
            </a:r>
            <a:r>
              <a:rPr lang="en-US" sz="1200">
                <a:solidFill>
                  <a:schemeClr val="dk1"/>
                </a:solidFill>
                <a:effectLst/>
                <a:latin typeface="Arial Narrow" panose="020B0606020202030204" pitchFamily="34" charset="0"/>
                <a:ea typeface="+mn-ea"/>
                <a:cs typeface="+mn-cs"/>
              </a:rPr>
              <a:t>. The less you are kept in </a:t>
            </a:r>
            <a:r>
              <a:rPr lang="en-US" sz="1200">
                <a:ln>
                  <a:solidFill>
                    <a:srgbClr val="FFFF00"/>
                  </a:solidFill>
                </a:ln>
                <a:solidFill>
                  <a:srgbClr val="FFFF00"/>
                </a:solidFill>
                <a:effectLst>
                  <a:glow rad="50800">
                    <a:srgbClr val="7030A0"/>
                  </a:glow>
                </a:effectLst>
                <a:latin typeface="Arial Narrow" panose="020B0606020202030204" pitchFamily="34" charset="0"/>
                <a:ea typeface="+mn-ea"/>
                <a:cs typeface="+mn-cs"/>
              </a:rPr>
              <a:t>pain</a:t>
            </a:r>
            <a:r>
              <a:rPr lang="en-US" sz="1200">
                <a:solidFill>
                  <a:schemeClr val="dk1"/>
                </a:solidFill>
                <a:effectLst/>
                <a:latin typeface="Arial Narrow" panose="020B0606020202030204" pitchFamily="34" charset="0"/>
                <a:ea typeface="+mn-ea"/>
                <a:cs typeface="+mn-cs"/>
              </a:rPr>
              <a:t>, the more you can fully focus on your specific needs.</a:t>
            </a:r>
          </a:p>
          <a:p>
            <a:endParaRPr lang="en-US" sz="1200">
              <a:solidFill>
                <a:schemeClr val="dk1"/>
              </a:solidFill>
              <a:effectLst/>
              <a:latin typeface="Arial Narrow" panose="020B0606020202030204" pitchFamily="34" charset="0"/>
              <a:ea typeface="+mn-ea"/>
              <a:cs typeface="+mn-cs"/>
            </a:endParaRPr>
          </a:p>
          <a:p>
            <a:r>
              <a:rPr lang="en-US" sz="1200" b="1">
                <a:solidFill>
                  <a:schemeClr val="dk1"/>
                </a:solidFill>
                <a:effectLst/>
                <a:latin typeface="Arial Narrow" panose="020B0606020202030204" pitchFamily="34" charset="0"/>
                <a:ea typeface="+mn-ea"/>
                <a:cs typeface="+mn-cs"/>
              </a:rPr>
              <a:t>4</a:t>
            </a:r>
            <a:r>
              <a:rPr lang="en-US" sz="1200">
                <a:solidFill>
                  <a:schemeClr val="dk1"/>
                </a:solidFill>
                <a:effectLst/>
                <a:latin typeface="Arial Narrow" panose="020B0606020202030204" pitchFamily="34" charset="0"/>
                <a:ea typeface="+mn-ea"/>
                <a:cs typeface="+mn-cs"/>
              </a:rPr>
              <a:t>. The more you can fully focus on your specific needs, the less you rely on leaders to generalize for relief.</a:t>
            </a:r>
          </a:p>
          <a:p>
            <a:endParaRPr lang="en-US" sz="1200">
              <a:solidFill>
                <a:schemeClr val="dk1"/>
              </a:solidFill>
              <a:effectLst/>
              <a:latin typeface="Arial Narrow" panose="020B0606020202030204" pitchFamily="34" charset="0"/>
              <a:ea typeface="+mn-ea"/>
              <a:cs typeface="+mn-cs"/>
            </a:endParaRPr>
          </a:p>
          <a:p>
            <a:r>
              <a:rPr lang="en-US" sz="1200" b="1">
                <a:solidFill>
                  <a:schemeClr val="dk1"/>
                </a:solidFill>
                <a:effectLst/>
                <a:latin typeface="Arial Narrow" panose="020B0606020202030204" pitchFamily="34" charset="0"/>
                <a:ea typeface="+mn-ea"/>
                <a:cs typeface="+mn-cs"/>
              </a:rPr>
              <a:t>5</a:t>
            </a:r>
            <a:r>
              <a:rPr lang="en-US" sz="1200" b="0">
                <a:solidFill>
                  <a:schemeClr val="dk1"/>
                </a:solidFill>
                <a:effectLst/>
                <a:latin typeface="Arial Narrow" panose="020B0606020202030204" pitchFamily="34" charset="0"/>
                <a:ea typeface="+mn-ea"/>
                <a:cs typeface="+mn-cs"/>
              </a:rPr>
              <a:t>. The less you rely on leaders...</a:t>
            </a:r>
            <a:endParaRPr lang="en-US" sz="1200" b="1">
              <a:solidFill>
                <a:schemeClr val="dk1"/>
              </a:solidFill>
              <a:effectLst/>
              <a:latin typeface="Arial Narrow" panose="020B0606020202030204" pitchFamily="34" charset="0"/>
              <a:ea typeface="+mn-ea"/>
              <a:cs typeface="+mn-cs"/>
            </a:endParaRPr>
          </a:p>
        </xdr:txBody>
      </xdr:sp>
      <xdr:sp macro="" textlink="">
        <xdr:nvSpPr>
          <xdr:cNvPr id="1949" name="TextBox 1948">
            <a:extLst>
              <a:ext uri="{FF2B5EF4-FFF2-40B4-BE49-F238E27FC236}">
                <a16:creationId xmlns:a16="http://schemas.microsoft.com/office/drawing/2014/main" xmlns="" id="{BA998CAE-91EC-4FB5-A594-3898A3DF3A28}"/>
              </a:ext>
            </a:extLst>
          </xdr:cNvPr>
          <xdr:cNvSpPr txBox="1"/>
        </xdr:nvSpPr>
        <xdr:spPr>
          <a:xfrm>
            <a:off x="3467099" y="188480699"/>
            <a:ext cx="2671762" cy="2750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Narrow" panose="020B0606020202030204" pitchFamily="34" charset="0"/>
              </a:rPr>
              <a:t>1</a:t>
            </a:r>
            <a:r>
              <a:rPr lang="en-US" sz="1200">
                <a:latin typeface="Arial Narrow" panose="020B0606020202030204" pitchFamily="34" charset="0"/>
              </a:rPr>
              <a:t>. The more</a:t>
            </a:r>
            <a:r>
              <a:rPr lang="en-US" sz="1200" baseline="0">
                <a:latin typeface="Arial Narrow" panose="020B0606020202030204" pitchFamily="34" charset="0"/>
              </a:rPr>
              <a:t> </a:t>
            </a:r>
            <a:r>
              <a:rPr lang="en-US" sz="1200">
                <a:solidFill>
                  <a:schemeClr val="dk1"/>
                </a:solidFill>
                <a:latin typeface="Arial Narrow" panose="020B0606020202030204" pitchFamily="34" charset="0"/>
                <a:ea typeface="+mn-ea"/>
                <a:cs typeface="+mn-cs"/>
              </a:rPr>
              <a:t>you rely on political leaders to generalize for relief, the less your specific needs can fully resolve.</a:t>
            </a:r>
          </a:p>
          <a:p>
            <a:endParaRPr lang="en-US" sz="1200">
              <a:solidFill>
                <a:schemeClr val="dk1"/>
              </a:solidFill>
              <a:latin typeface="Arial Narrow" panose="020B0606020202030204" pitchFamily="34" charset="0"/>
              <a:ea typeface="+mn-ea"/>
              <a:cs typeface="+mn-cs"/>
            </a:endParaRPr>
          </a:p>
          <a:p>
            <a:r>
              <a:rPr lang="en-US" sz="1200" b="1" baseline="0">
                <a:latin typeface="Arial Narrow" panose="020B0606020202030204" pitchFamily="34" charset="0"/>
              </a:rPr>
              <a:t>2</a:t>
            </a:r>
            <a:r>
              <a:rPr lang="en-US" sz="1200" baseline="0">
                <a:latin typeface="Arial Narrow" panose="020B0606020202030204" pitchFamily="34" charset="0"/>
              </a:rPr>
              <a:t>. The </a:t>
            </a:r>
            <a:r>
              <a:rPr lang="en-US" sz="1200">
                <a:solidFill>
                  <a:schemeClr val="dk1"/>
                </a:solidFill>
                <a:latin typeface="Arial Narrow" panose="020B0606020202030204" pitchFamily="34" charset="0"/>
                <a:ea typeface="+mn-ea"/>
                <a:cs typeface="+mn-cs"/>
              </a:rPr>
              <a:t>less your specific needs can fully resolve, the more you are kept in </a:t>
            </a:r>
            <a:r>
              <a:rPr lang="en-US" sz="1200">
                <a:ln>
                  <a:solidFill>
                    <a:srgbClr val="FFFF00"/>
                  </a:solidFill>
                </a:ln>
                <a:solidFill>
                  <a:srgbClr val="FFFF00"/>
                </a:solidFill>
                <a:effectLst>
                  <a:glow rad="50800">
                    <a:srgbClr val="7030A0"/>
                  </a:glow>
                </a:effectLst>
                <a:latin typeface="Arial Narrow" panose="020B0606020202030204" pitchFamily="34" charset="0"/>
                <a:ea typeface="+mn-ea"/>
                <a:cs typeface="+mn-cs"/>
              </a:rPr>
              <a:t>pain</a:t>
            </a:r>
            <a:r>
              <a:rPr lang="en-US" sz="1200" baseline="0">
                <a:latin typeface="Arial Narrow" panose="020B0606020202030204" pitchFamily="34" charset="0"/>
              </a:rPr>
              <a:t>.</a:t>
            </a:r>
          </a:p>
          <a:p>
            <a:endParaRPr lang="en-US" sz="1200" baseline="0">
              <a:latin typeface="Arial Narrow" panose="020B0606020202030204" pitchFamily="34" charset="0"/>
            </a:endParaRPr>
          </a:p>
          <a:p>
            <a:r>
              <a:rPr lang="en-US" sz="1200" b="1" baseline="0">
                <a:latin typeface="Arial Narrow" panose="020B0606020202030204" pitchFamily="34" charset="0"/>
              </a:rPr>
              <a:t>3</a:t>
            </a:r>
            <a:r>
              <a:rPr lang="en-US" sz="1200" baseline="0">
                <a:latin typeface="Arial Narrow" panose="020B0606020202030204" pitchFamily="34" charset="0"/>
              </a:rPr>
              <a:t>. </a:t>
            </a:r>
            <a:r>
              <a:rPr lang="en-US" sz="1200">
                <a:solidFill>
                  <a:schemeClr val="dk1"/>
                </a:solidFill>
                <a:latin typeface="Arial Narrow" panose="020B0606020202030204" pitchFamily="34" charset="0"/>
                <a:ea typeface="+mn-ea"/>
                <a:cs typeface="+mn-cs"/>
              </a:rPr>
              <a:t>The more you are kept in </a:t>
            </a:r>
            <a:r>
              <a:rPr lang="en-US" sz="1200">
                <a:ln>
                  <a:solidFill>
                    <a:srgbClr val="FFFF00"/>
                  </a:solidFill>
                </a:ln>
                <a:solidFill>
                  <a:srgbClr val="FFFF00"/>
                </a:solidFill>
                <a:effectLst>
                  <a:glow rad="50800">
                    <a:srgbClr val="7030A0"/>
                  </a:glow>
                </a:effectLst>
                <a:latin typeface="Arial Narrow" panose="020B0606020202030204" pitchFamily="34" charset="0"/>
                <a:ea typeface="+mn-ea"/>
                <a:cs typeface="+mn-cs"/>
              </a:rPr>
              <a:t>pain</a:t>
            </a:r>
            <a:r>
              <a:rPr lang="en-US" sz="1200">
                <a:solidFill>
                  <a:schemeClr val="dk1"/>
                </a:solidFill>
                <a:latin typeface="Arial Narrow" panose="020B0606020202030204" pitchFamily="34" charset="0"/>
                <a:ea typeface="+mn-ea"/>
                <a:cs typeface="+mn-cs"/>
              </a:rPr>
              <a:t>, the less you can fuly focus on your specific needs.</a:t>
            </a:r>
          </a:p>
          <a:p>
            <a:endParaRPr lang="en-US" sz="1200">
              <a:solidFill>
                <a:schemeClr val="dk1"/>
              </a:solidFill>
              <a:latin typeface="Arial Narrow" panose="020B0606020202030204" pitchFamily="34" charset="0"/>
              <a:ea typeface="+mn-ea"/>
              <a:cs typeface="+mn-cs"/>
            </a:endParaRPr>
          </a:p>
          <a:p>
            <a:r>
              <a:rPr lang="en-US" sz="1200" b="1" baseline="0">
                <a:latin typeface="Arial Narrow" panose="020B0606020202030204" pitchFamily="34" charset="0"/>
              </a:rPr>
              <a:t>4</a:t>
            </a:r>
            <a:r>
              <a:rPr lang="en-US" sz="1200" baseline="0">
                <a:latin typeface="Arial Narrow" panose="020B0606020202030204" pitchFamily="34" charset="0"/>
              </a:rPr>
              <a:t>. The </a:t>
            </a:r>
            <a:r>
              <a:rPr lang="en-US" sz="1200">
                <a:solidFill>
                  <a:schemeClr val="dk1"/>
                </a:solidFill>
                <a:latin typeface="Arial Narrow" panose="020B0606020202030204" pitchFamily="34" charset="0"/>
                <a:ea typeface="+mn-ea"/>
                <a:cs typeface="+mn-cs"/>
              </a:rPr>
              <a:t>less you can focus on your specific </a:t>
            </a:r>
            <a:r>
              <a:rPr lang="en-US" sz="1200" spc="-20">
                <a:solidFill>
                  <a:schemeClr val="dk1"/>
                </a:solidFill>
                <a:latin typeface="Arial Narrow" panose="020B0606020202030204" pitchFamily="34" charset="0"/>
                <a:ea typeface="+mn-ea"/>
                <a:cs typeface="+mn-cs"/>
              </a:rPr>
              <a:t>needs, the more you rely on</a:t>
            </a:r>
            <a:r>
              <a:rPr lang="en-US" sz="1200" spc="-20" baseline="0">
                <a:solidFill>
                  <a:schemeClr val="dk1"/>
                </a:solidFill>
                <a:latin typeface="Arial Narrow" panose="020B0606020202030204" pitchFamily="34" charset="0"/>
                <a:ea typeface="+mn-ea"/>
                <a:cs typeface="+mn-cs"/>
              </a:rPr>
              <a:t> leaders for relief</a:t>
            </a:r>
            <a:r>
              <a:rPr lang="en-US" sz="1200">
                <a:solidFill>
                  <a:schemeClr val="dk1"/>
                </a:solidFill>
                <a:latin typeface="Arial Narrow" panose="020B0606020202030204" pitchFamily="34" charset="0"/>
                <a:ea typeface="+mn-ea"/>
                <a:cs typeface="+mn-cs"/>
              </a:rPr>
              <a:t>.</a:t>
            </a:r>
          </a:p>
          <a:p>
            <a:endParaRPr lang="en-US" sz="1200">
              <a:solidFill>
                <a:schemeClr val="dk1"/>
              </a:solidFill>
              <a:latin typeface="Arial Narrow" panose="020B0606020202030204" pitchFamily="34" charset="0"/>
              <a:ea typeface="+mn-ea"/>
              <a:cs typeface="+mn-cs"/>
            </a:endParaRPr>
          </a:p>
          <a:p>
            <a:r>
              <a:rPr lang="en-US" sz="1200" b="1">
                <a:solidFill>
                  <a:schemeClr val="dk1"/>
                </a:solidFill>
                <a:latin typeface="Arial Narrow" panose="020B0606020202030204" pitchFamily="34" charset="0"/>
                <a:ea typeface="+mn-ea"/>
                <a:cs typeface="+mn-cs"/>
              </a:rPr>
              <a:t>5</a:t>
            </a:r>
            <a:r>
              <a:rPr lang="en-US" sz="1200" b="0">
                <a:solidFill>
                  <a:schemeClr val="dk1"/>
                </a:solidFill>
                <a:latin typeface="Arial Narrow" panose="020B0606020202030204" pitchFamily="34" charset="0"/>
                <a:ea typeface="+mn-ea"/>
                <a:cs typeface="+mn-cs"/>
              </a:rPr>
              <a:t>. The more you rely on leaders...</a:t>
            </a:r>
            <a:endParaRPr lang="en-US" sz="1200" b="1">
              <a:solidFill>
                <a:schemeClr val="dk1"/>
              </a:solidFill>
              <a:latin typeface="Arial Narrow" panose="020B0606020202030204" pitchFamily="34" charset="0"/>
              <a:ea typeface="+mn-ea"/>
              <a:cs typeface="+mn-cs"/>
            </a:endParaRPr>
          </a:p>
        </xdr:txBody>
      </xdr:sp>
      <xdr:grpSp>
        <xdr:nvGrpSpPr>
          <xdr:cNvPr id="1969" name="Group 1968">
            <a:extLst>
              <a:ext uri="{FF2B5EF4-FFF2-40B4-BE49-F238E27FC236}">
                <a16:creationId xmlns:a16="http://schemas.microsoft.com/office/drawing/2014/main" xmlns="" id="{68B50185-FAD2-433C-81B9-587BDD8CBC38}"/>
              </a:ext>
            </a:extLst>
          </xdr:cNvPr>
          <xdr:cNvGrpSpPr/>
        </xdr:nvGrpSpPr>
        <xdr:grpSpPr>
          <a:xfrm>
            <a:off x="190500" y="187947300"/>
            <a:ext cx="3198838" cy="3200400"/>
            <a:chOff x="0" y="0"/>
            <a:chExt cx="3200400" cy="3200400"/>
          </a:xfrm>
        </xdr:grpSpPr>
        <xdr:grpSp>
          <xdr:nvGrpSpPr>
            <xdr:cNvPr id="1970" name="Group 1969">
              <a:extLst>
                <a:ext uri="{FF2B5EF4-FFF2-40B4-BE49-F238E27FC236}">
                  <a16:creationId xmlns:a16="http://schemas.microsoft.com/office/drawing/2014/main" xmlns="" id="{80C69894-508D-4EBF-85CC-3CE71DA0226A}"/>
                </a:ext>
              </a:extLst>
            </xdr:cNvPr>
            <xdr:cNvGrpSpPr/>
          </xdr:nvGrpSpPr>
          <xdr:grpSpPr>
            <a:xfrm>
              <a:off x="0" y="0"/>
              <a:ext cx="3200400" cy="3200400"/>
              <a:chOff x="0" y="0"/>
              <a:chExt cx="2651760" cy="2651760"/>
            </a:xfrm>
          </xdr:grpSpPr>
          <xdr:sp macro="" textlink="">
            <xdr:nvSpPr>
              <xdr:cNvPr id="1983" name="Circle: Hollow 1982">
                <a:extLst>
                  <a:ext uri="{FF2B5EF4-FFF2-40B4-BE49-F238E27FC236}">
                    <a16:creationId xmlns:a16="http://schemas.microsoft.com/office/drawing/2014/main" xmlns="" id="{5664EE3D-CA43-48D9-84F6-138DB872096C}"/>
                  </a:ext>
                </a:extLst>
              </xdr:cNvPr>
              <xdr:cNvSpPr/>
            </xdr:nvSpPr>
            <xdr:spPr>
              <a:xfrm>
                <a:off x="0" y="0"/>
                <a:ext cx="2651760" cy="2651760"/>
              </a:xfrm>
              <a:prstGeom prst="donut">
                <a:avLst>
                  <a:gd name="adj" fmla="val 1435"/>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1984" name="Flowchart: Summing Junction 1983">
                <a:extLst>
                  <a:ext uri="{FF2B5EF4-FFF2-40B4-BE49-F238E27FC236}">
                    <a16:creationId xmlns:a16="http://schemas.microsoft.com/office/drawing/2014/main" xmlns="" id="{E2BF5A27-00CD-4010-8E71-80EA291899DE}"/>
                  </a:ext>
                </a:extLst>
              </xdr:cNvPr>
              <xdr:cNvSpPr/>
            </xdr:nvSpPr>
            <xdr:spPr>
              <a:xfrm>
                <a:off x="24181" y="22860"/>
                <a:ext cx="2606040" cy="2606040"/>
              </a:xfrm>
              <a:prstGeom prst="flowChartSummingJunction">
                <a:avLst/>
              </a:prstGeom>
              <a:solidFill>
                <a:schemeClr val="bg1"/>
              </a:solidFill>
              <a:ln w="9525"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1971" name="Right Arrow 12">
              <a:extLst>
                <a:ext uri="{FF2B5EF4-FFF2-40B4-BE49-F238E27FC236}">
                  <a16:creationId xmlns:a16="http://schemas.microsoft.com/office/drawing/2014/main" xmlns="" id="{28D2D11C-71F8-4DDC-8C3D-6C782CC99DEA}"/>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72" name="Right Arrow 13">
              <a:extLst>
                <a:ext uri="{FF2B5EF4-FFF2-40B4-BE49-F238E27FC236}">
                  <a16:creationId xmlns:a16="http://schemas.microsoft.com/office/drawing/2014/main" xmlns="" id="{919219E1-9C7A-488E-A073-0BEEC451D6CD}"/>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73" name="Right Arrow 14">
              <a:extLst>
                <a:ext uri="{FF2B5EF4-FFF2-40B4-BE49-F238E27FC236}">
                  <a16:creationId xmlns:a16="http://schemas.microsoft.com/office/drawing/2014/main" xmlns="" id="{5671DDFB-284E-4D38-BEBD-6B9390F0208A}"/>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74" name="Right Arrow 15">
              <a:extLst>
                <a:ext uri="{FF2B5EF4-FFF2-40B4-BE49-F238E27FC236}">
                  <a16:creationId xmlns:a16="http://schemas.microsoft.com/office/drawing/2014/main" xmlns="" id="{C436E758-497C-4B11-B320-A9DEB85A30B0}"/>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75" name="Text Box 12">
              <a:extLst>
                <a:ext uri="{FF2B5EF4-FFF2-40B4-BE49-F238E27FC236}">
                  <a16:creationId xmlns:a16="http://schemas.microsoft.com/office/drawing/2014/main" xmlns="" id="{6EAF63A1-023A-4A6A-9716-7CC938093931}"/>
                </a:ext>
              </a:extLst>
            </xdr:cNvPr>
            <xdr:cNvSpPr txBox="1"/>
          </xdr:nvSpPr>
          <xdr:spPr>
            <a:xfrm>
              <a:off x="2438148" y="1044652"/>
              <a:ext cx="274411" cy="21945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2000"/>
                </a:lnSpc>
                <a:spcBef>
                  <a:spcPts val="0"/>
                </a:spcBef>
                <a:spcAft>
                  <a:spcPts val="0"/>
                </a:spcAft>
              </a:pPr>
              <a:r>
                <a:rPr lang="en-US" sz="2000" b="1" kern="1200" spc="-50">
                  <a:ln w="9525" cap="flat" cmpd="sng" algn="ctr">
                    <a:solidFill>
                      <a:srgbClr val="C00000"/>
                    </a:solidFill>
                    <a:prstDash val="solid"/>
                    <a:round/>
                  </a:ln>
                  <a:solidFill>
                    <a:srgbClr val="C0000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1</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76" name="Text Box 13">
              <a:extLst>
                <a:ext uri="{FF2B5EF4-FFF2-40B4-BE49-F238E27FC236}">
                  <a16:creationId xmlns:a16="http://schemas.microsoft.com/office/drawing/2014/main" xmlns="" id="{631C8DAE-7CEF-4C46-AF08-EC57917060FF}"/>
                </a:ext>
              </a:extLst>
            </xdr:cNvPr>
            <xdr:cNvSpPr txBox="1"/>
          </xdr:nvSpPr>
          <xdr:spPr>
            <a:xfrm>
              <a:off x="969838" y="2135062"/>
              <a:ext cx="1219699" cy="96156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a:t>
              </a:r>
              <a:r>
                <a:rPr lang="en-US" sz="1100">
                  <a:effectLst/>
                  <a:latin typeface="Cambria Math" panose="02040503050406030204" pitchFamily="18" charset="0"/>
                  <a:ea typeface="Times New Roman" panose="02020603050405020304" pitchFamily="18" charset="0"/>
                  <a:cs typeface="Times New Roman" panose="02020603050405020304" pitchFamily="18" charset="0"/>
                </a:rPr>
                <a:t> </a:t>
              </a: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less your specific needs can fully resolve, the more you are kept in pain.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77" name="Text Box 14">
              <a:extLst>
                <a:ext uri="{FF2B5EF4-FFF2-40B4-BE49-F238E27FC236}">
                  <a16:creationId xmlns:a16="http://schemas.microsoft.com/office/drawing/2014/main" xmlns="" id="{43094970-418A-405C-B67F-C3CD9D08180C}"/>
                </a:ext>
              </a:extLst>
            </xdr:cNvPr>
            <xdr:cNvSpPr txBox="1"/>
          </xdr:nvSpPr>
          <xdr:spPr>
            <a:xfrm flipH="1">
              <a:off x="1467151" y="1998091"/>
              <a:ext cx="274411" cy="21945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2000"/>
                </a:lnSpc>
                <a:spcBef>
                  <a:spcPts val="0"/>
                </a:spcBef>
                <a:spcAft>
                  <a:spcPts val="0"/>
                </a:spcAft>
              </a:pPr>
              <a:r>
                <a:rPr lang="en-US" sz="2000" b="1" kern="1200" spc="-50">
                  <a:ln w="9525" cap="flat" cmpd="sng" algn="ctr">
                    <a:solidFill>
                      <a:srgbClr val="C00000"/>
                    </a:solidFill>
                    <a:prstDash val="solid"/>
                    <a:round/>
                  </a:ln>
                  <a:solidFill>
                    <a:srgbClr val="C0000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2</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78" name="Text Box 15">
              <a:extLst>
                <a:ext uri="{FF2B5EF4-FFF2-40B4-BE49-F238E27FC236}">
                  <a16:creationId xmlns:a16="http://schemas.microsoft.com/office/drawing/2014/main" xmlns="" id="{804F2616-0CB2-42FD-9D5A-6BDB8E20BA23}"/>
                </a:ext>
              </a:extLst>
            </xdr:cNvPr>
            <xdr:cNvSpPr txBox="1"/>
          </xdr:nvSpPr>
          <xdr:spPr>
            <a:xfrm flipH="1">
              <a:off x="172912" y="1116507"/>
              <a:ext cx="951572" cy="108256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 more you are kept in pain, the less you can fully focus on your own.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79" name="Text Box 16">
              <a:extLst>
                <a:ext uri="{FF2B5EF4-FFF2-40B4-BE49-F238E27FC236}">
                  <a16:creationId xmlns:a16="http://schemas.microsoft.com/office/drawing/2014/main" xmlns="" id="{E4DC8F3E-2A27-42DE-87F6-B28EA8CC1B77}"/>
                </a:ext>
              </a:extLst>
            </xdr:cNvPr>
            <xdr:cNvSpPr txBox="1"/>
          </xdr:nvSpPr>
          <xdr:spPr>
            <a:xfrm>
              <a:off x="502791" y="1005854"/>
              <a:ext cx="274411" cy="21945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2000"/>
                </a:lnSpc>
                <a:spcBef>
                  <a:spcPts val="0"/>
                </a:spcBef>
                <a:spcAft>
                  <a:spcPts val="0"/>
                </a:spcAft>
              </a:pPr>
              <a:r>
                <a:rPr lang="en-US" sz="2000" b="1" kern="1200" spc="-50">
                  <a:ln w="9525" cap="flat" cmpd="sng" algn="ctr">
                    <a:solidFill>
                      <a:srgbClr val="C00000"/>
                    </a:solidFill>
                    <a:prstDash val="solid"/>
                    <a:round/>
                  </a:ln>
                  <a:solidFill>
                    <a:srgbClr val="C0000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3</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80" name="Text Box 17">
              <a:extLst>
                <a:ext uri="{FF2B5EF4-FFF2-40B4-BE49-F238E27FC236}">
                  <a16:creationId xmlns:a16="http://schemas.microsoft.com/office/drawing/2014/main" xmlns="" id="{F8AA1ED4-C54C-4C62-9C83-B94FA3037F53}"/>
                </a:ext>
              </a:extLst>
            </xdr:cNvPr>
            <xdr:cNvSpPr txBox="1"/>
          </xdr:nvSpPr>
          <xdr:spPr>
            <a:xfrm>
              <a:off x="915396" y="304486"/>
              <a:ext cx="1391663" cy="9718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 less you can fully focus on your own, the more you rely on leaders to generalize for relief.</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81" name="Text Box 18">
              <a:extLst>
                <a:ext uri="{FF2B5EF4-FFF2-40B4-BE49-F238E27FC236}">
                  <a16:creationId xmlns:a16="http://schemas.microsoft.com/office/drawing/2014/main" xmlns="" id="{C24C8AB3-500E-4184-A459-C20DF34A2AAE}"/>
                </a:ext>
              </a:extLst>
            </xdr:cNvPr>
            <xdr:cNvSpPr txBox="1"/>
          </xdr:nvSpPr>
          <xdr:spPr>
            <a:xfrm flipH="1">
              <a:off x="1464292" y="106241"/>
              <a:ext cx="274411" cy="219456"/>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2000"/>
                </a:lnSpc>
                <a:spcBef>
                  <a:spcPts val="0"/>
                </a:spcBef>
                <a:spcAft>
                  <a:spcPts val="0"/>
                </a:spcAft>
              </a:pPr>
              <a:r>
                <a:rPr lang="en-US" sz="2000" b="1" kern="1200" spc="-50">
                  <a:ln w="9525" cap="flat" cmpd="sng" algn="ctr">
                    <a:solidFill>
                      <a:srgbClr val="C00000"/>
                    </a:solidFill>
                    <a:prstDash val="solid"/>
                    <a:round/>
                  </a:ln>
                  <a:solidFill>
                    <a:srgbClr val="C0000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4</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82" name="Text Box 19">
              <a:extLst>
                <a:ext uri="{FF2B5EF4-FFF2-40B4-BE49-F238E27FC236}">
                  <a16:creationId xmlns:a16="http://schemas.microsoft.com/office/drawing/2014/main" xmlns="" id="{0930CF9F-BE21-484B-8561-4C13CC265CA5}"/>
                </a:ext>
              </a:extLst>
            </xdr:cNvPr>
            <xdr:cNvSpPr txBox="1"/>
          </xdr:nvSpPr>
          <xdr:spPr>
            <a:xfrm flipH="1">
              <a:off x="1947346" y="1197602"/>
              <a:ext cx="1213207" cy="978264"/>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 more you rely on leaders to generalize for relief, the less your specific needs can fully resolve.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grpSp>
        <xdr:nvGrpSpPr>
          <xdr:cNvPr id="1985" name="Group 1984">
            <a:extLst>
              <a:ext uri="{FF2B5EF4-FFF2-40B4-BE49-F238E27FC236}">
                <a16:creationId xmlns:a16="http://schemas.microsoft.com/office/drawing/2014/main" xmlns="" id="{6DA74551-76C1-4480-B70E-4A3FB7DDFC51}"/>
              </a:ext>
            </a:extLst>
          </xdr:cNvPr>
          <xdr:cNvGrpSpPr/>
        </xdr:nvGrpSpPr>
        <xdr:grpSpPr>
          <a:xfrm>
            <a:off x="2842260" y="191277240"/>
            <a:ext cx="3214411" cy="3200400"/>
            <a:chOff x="0" y="0"/>
            <a:chExt cx="3215981" cy="3200400"/>
          </a:xfrm>
        </xdr:grpSpPr>
        <xdr:grpSp>
          <xdr:nvGrpSpPr>
            <xdr:cNvPr id="1986" name="Group 1985">
              <a:extLst>
                <a:ext uri="{FF2B5EF4-FFF2-40B4-BE49-F238E27FC236}">
                  <a16:creationId xmlns:a16="http://schemas.microsoft.com/office/drawing/2014/main" xmlns="" id="{5E8D778C-17EF-42DF-A2C1-3181FC9626D3}"/>
                </a:ext>
              </a:extLst>
            </xdr:cNvPr>
            <xdr:cNvGrpSpPr/>
          </xdr:nvGrpSpPr>
          <xdr:grpSpPr>
            <a:xfrm>
              <a:off x="0" y="0"/>
              <a:ext cx="3200400" cy="3200400"/>
              <a:chOff x="0" y="0"/>
              <a:chExt cx="2651760" cy="2651760"/>
            </a:xfrm>
          </xdr:grpSpPr>
          <xdr:sp macro="" textlink="">
            <xdr:nvSpPr>
              <xdr:cNvPr id="1999" name="Circle: Hollow 1998">
                <a:extLst>
                  <a:ext uri="{FF2B5EF4-FFF2-40B4-BE49-F238E27FC236}">
                    <a16:creationId xmlns:a16="http://schemas.microsoft.com/office/drawing/2014/main" xmlns="" id="{E528A242-FD7B-4545-BFAC-1B620333F879}"/>
                  </a:ext>
                </a:extLst>
              </xdr:cNvPr>
              <xdr:cNvSpPr/>
            </xdr:nvSpPr>
            <xdr:spPr>
              <a:xfrm>
                <a:off x="0" y="0"/>
                <a:ext cx="2651760" cy="2651760"/>
              </a:xfrm>
              <a:prstGeom prst="donut">
                <a:avLst>
                  <a:gd name="adj" fmla="val 1435"/>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n-US"/>
              </a:p>
            </xdr:txBody>
          </xdr:sp>
          <xdr:sp macro="" textlink="">
            <xdr:nvSpPr>
              <xdr:cNvPr id="2000" name="Flowchart: Summing Junction 1999">
                <a:extLst>
                  <a:ext uri="{FF2B5EF4-FFF2-40B4-BE49-F238E27FC236}">
                    <a16:creationId xmlns:a16="http://schemas.microsoft.com/office/drawing/2014/main" xmlns="" id="{349F5540-FA68-4068-BE59-E04812A4DE38}"/>
                  </a:ext>
                </a:extLst>
              </xdr:cNvPr>
              <xdr:cNvSpPr/>
            </xdr:nvSpPr>
            <xdr:spPr>
              <a:xfrm>
                <a:off x="24181" y="22860"/>
                <a:ext cx="2606040" cy="2606040"/>
              </a:xfrm>
              <a:prstGeom prst="flowChartSummingJunction">
                <a:avLst/>
              </a:prstGeom>
              <a:solidFill>
                <a:schemeClr val="bg1"/>
              </a:solidFill>
              <a:ln w="9525" cap="flat" cmpd="sng" algn="ctr">
                <a:solidFill>
                  <a:srgbClr val="00EA6A"/>
                </a:solidFill>
                <a:prstDash val="lg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accent6"/>
                    </a:solidFill>
                    <a:latin typeface="+mn-lt"/>
                    <a:ea typeface="+mn-ea"/>
                    <a:cs typeface="+mn-cs"/>
                  </a:defRPr>
                </a:lvl1pPr>
                <a:lvl2pPr marL="457200" algn="l" defTabSz="914400" rtl="0" eaLnBrk="1" latinLnBrk="0" hangingPunct="1">
                  <a:defRPr sz="1800" kern="1200">
                    <a:solidFill>
                      <a:schemeClr val="accent6"/>
                    </a:solidFill>
                    <a:latin typeface="+mn-lt"/>
                    <a:ea typeface="+mn-ea"/>
                    <a:cs typeface="+mn-cs"/>
                  </a:defRPr>
                </a:lvl2pPr>
                <a:lvl3pPr marL="914400" algn="l" defTabSz="914400" rtl="0" eaLnBrk="1" latinLnBrk="0" hangingPunct="1">
                  <a:defRPr sz="1800" kern="1200">
                    <a:solidFill>
                      <a:schemeClr val="accent6"/>
                    </a:solidFill>
                    <a:latin typeface="+mn-lt"/>
                    <a:ea typeface="+mn-ea"/>
                    <a:cs typeface="+mn-cs"/>
                  </a:defRPr>
                </a:lvl3pPr>
                <a:lvl4pPr marL="1371600" algn="l" defTabSz="914400" rtl="0" eaLnBrk="1" latinLnBrk="0" hangingPunct="1">
                  <a:defRPr sz="1800" kern="1200">
                    <a:solidFill>
                      <a:schemeClr val="accent6"/>
                    </a:solidFill>
                    <a:latin typeface="+mn-lt"/>
                    <a:ea typeface="+mn-ea"/>
                    <a:cs typeface="+mn-cs"/>
                  </a:defRPr>
                </a:lvl4pPr>
                <a:lvl5pPr marL="1828800" algn="l" defTabSz="914400" rtl="0" eaLnBrk="1" latinLnBrk="0" hangingPunct="1">
                  <a:defRPr sz="1800" kern="1200">
                    <a:solidFill>
                      <a:schemeClr val="accent6"/>
                    </a:solidFill>
                    <a:latin typeface="+mn-lt"/>
                    <a:ea typeface="+mn-ea"/>
                    <a:cs typeface="+mn-cs"/>
                  </a:defRPr>
                </a:lvl5pPr>
                <a:lvl6pPr marL="2286000" algn="l" defTabSz="914400" rtl="0" eaLnBrk="1" latinLnBrk="0" hangingPunct="1">
                  <a:defRPr sz="1800" kern="1200">
                    <a:solidFill>
                      <a:schemeClr val="accent6"/>
                    </a:solidFill>
                    <a:latin typeface="+mn-lt"/>
                    <a:ea typeface="+mn-ea"/>
                    <a:cs typeface="+mn-cs"/>
                  </a:defRPr>
                </a:lvl6pPr>
                <a:lvl7pPr marL="2743200" algn="l" defTabSz="914400" rtl="0" eaLnBrk="1" latinLnBrk="0" hangingPunct="1">
                  <a:defRPr sz="1800" kern="1200">
                    <a:solidFill>
                      <a:schemeClr val="accent6"/>
                    </a:solidFill>
                    <a:latin typeface="+mn-lt"/>
                    <a:ea typeface="+mn-ea"/>
                    <a:cs typeface="+mn-cs"/>
                  </a:defRPr>
                </a:lvl7pPr>
                <a:lvl8pPr marL="3200400" algn="l" defTabSz="914400" rtl="0" eaLnBrk="1" latinLnBrk="0" hangingPunct="1">
                  <a:defRPr sz="1800" kern="1200">
                    <a:solidFill>
                      <a:schemeClr val="accent6"/>
                    </a:solidFill>
                    <a:latin typeface="+mn-lt"/>
                    <a:ea typeface="+mn-ea"/>
                    <a:cs typeface="+mn-cs"/>
                  </a:defRPr>
                </a:lvl8pPr>
                <a:lvl9pPr marL="3657600" algn="l" defTabSz="914400" rtl="0" eaLnBrk="1" latinLnBrk="0" hangingPunct="1">
                  <a:defRPr sz="1800" kern="1200">
                    <a:solidFill>
                      <a:schemeClr val="accent6"/>
                    </a:solidFill>
                    <a:latin typeface="+mn-lt"/>
                    <a:ea typeface="+mn-ea"/>
                    <a:cs typeface="+mn-cs"/>
                  </a:defRPr>
                </a:lvl9pPr>
              </a:lstStyle>
              <a:p>
                <a:endParaRPr lang="en-US"/>
              </a:p>
            </xdr:txBody>
          </xdr:sp>
        </xdr:grpSp>
        <xdr:sp macro="" textlink="">
          <xdr:nvSpPr>
            <xdr:cNvPr id="1987" name="Right Arrow 12">
              <a:extLst>
                <a:ext uri="{FF2B5EF4-FFF2-40B4-BE49-F238E27FC236}">
                  <a16:creationId xmlns:a16="http://schemas.microsoft.com/office/drawing/2014/main" xmlns="" id="{107AF99D-77D8-46D3-9C1F-9D121D1B6B5A}"/>
                </a:ext>
              </a:extLst>
            </xdr:cNvPr>
            <xdr:cNvSpPr>
              <a:spLocks noChangeAspect="1"/>
            </xdr:cNvSpPr>
          </xdr:nvSpPr>
          <xdr:spPr>
            <a:xfrm rot="8100000">
              <a:off x="2345624" y="2439075"/>
              <a:ext cx="342899" cy="274320"/>
            </a:xfrm>
            <a:prstGeom prst="rightArrow">
              <a:avLst>
                <a:gd name="adj1" fmla="val 50000"/>
                <a:gd name="adj2" fmla="val 73848"/>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88" name="Right Arrow 13">
              <a:extLst>
                <a:ext uri="{FF2B5EF4-FFF2-40B4-BE49-F238E27FC236}">
                  <a16:creationId xmlns:a16="http://schemas.microsoft.com/office/drawing/2014/main" xmlns="" id="{D6591CCF-5B14-4419-A8E4-4C90BBCDE100}"/>
                </a:ext>
              </a:extLst>
            </xdr:cNvPr>
            <xdr:cNvSpPr>
              <a:spLocks noChangeAspect="1"/>
            </xdr:cNvSpPr>
          </xdr:nvSpPr>
          <xdr:spPr>
            <a:xfrm rot="18900000">
              <a:off x="519208" y="499487"/>
              <a:ext cx="342899" cy="274320"/>
            </a:xfrm>
            <a:prstGeom prst="rightArrow">
              <a:avLst>
                <a:gd name="adj1" fmla="val 50000"/>
                <a:gd name="adj2" fmla="val 73789"/>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89" name="Right Arrow 14">
              <a:extLst>
                <a:ext uri="{FF2B5EF4-FFF2-40B4-BE49-F238E27FC236}">
                  <a16:creationId xmlns:a16="http://schemas.microsoft.com/office/drawing/2014/main" xmlns="" id="{404F5A7B-A8FD-4648-A9B2-838653E42488}"/>
                </a:ext>
              </a:extLst>
            </xdr:cNvPr>
            <xdr:cNvSpPr>
              <a:spLocks noChangeAspect="1"/>
            </xdr:cNvSpPr>
          </xdr:nvSpPr>
          <xdr:spPr>
            <a:xfrm rot="2703904">
              <a:off x="2395616" y="530031"/>
              <a:ext cx="343014" cy="274411"/>
            </a:xfrm>
            <a:prstGeom prst="rightArrow">
              <a:avLst>
                <a:gd name="adj1" fmla="val 50000"/>
                <a:gd name="adj2" fmla="val 68475"/>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90" name="Right Arrow 15">
              <a:extLst>
                <a:ext uri="{FF2B5EF4-FFF2-40B4-BE49-F238E27FC236}">
                  <a16:creationId xmlns:a16="http://schemas.microsoft.com/office/drawing/2014/main" xmlns="" id="{08ED1A99-BB97-4883-9C92-6AE4671D65C1}"/>
                </a:ext>
              </a:extLst>
            </xdr:cNvPr>
            <xdr:cNvSpPr>
              <a:spLocks noChangeAspect="1"/>
            </xdr:cNvSpPr>
          </xdr:nvSpPr>
          <xdr:spPr>
            <a:xfrm rot="13500000">
              <a:off x="465641" y="2408470"/>
              <a:ext cx="343014" cy="274411"/>
            </a:xfrm>
            <a:prstGeom prst="rightArrow">
              <a:avLst>
                <a:gd name="adj1" fmla="val 50000"/>
                <a:gd name="adj2" fmla="val 68526"/>
              </a:avLst>
            </a:prstGeom>
            <a:solidFill>
              <a:schemeClr val="accent2">
                <a:lumMod val="40000"/>
                <a:lumOff val="60000"/>
              </a:schemeClr>
            </a:solidFill>
            <a:ln>
              <a:noFill/>
            </a:ln>
            <a:effectLst>
              <a:outerShdw blurRad="63500" sx="102000" sy="102000" algn="ctr"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228600">
                <a:spcBef>
                  <a:spcPts val="0"/>
                </a:spcBef>
                <a:spcAft>
                  <a:spcPts val="0"/>
                </a:spcAft>
                <a:tabLst>
                  <a:tab pos="3200400" algn="r"/>
                </a:tabLst>
              </a:pPr>
              <a:r>
                <a:rPr lang="en-US" sz="1100" kern="1200">
                  <a:solidFill>
                    <a:srgbClr val="000000"/>
                  </a:solidFill>
                  <a:effectLst/>
                  <a:latin typeface="Georgia" panose="02040502050405020303"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91" name="Text Box 12">
              <a:extLst>
                <a:ext uri="{FF2B5EF4-FFF2-40B4-BE49-F238E27FC236}">
                  <a16:creationId xmlns:a16="http://schemas.microsoft.com/office/drawing/2014/main" xmlns="" id="{81B9556F-624D-4B72-9F4D-76259B8D4193}"/>
                </a:ext>
              </a:extLst>
            </xdr:cNvPr>
            <xdr:cNvSpPr txBox="1"/>
          </xdr:nvSpPr>
          <xdr:spPr>
            <a:xfrm>
              <a:off x="2425854" y="941123"/>
              <a:ext cx="274411" cy="3657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2000" b="1" kern="1200" spc="-50">
                  <a:ln w="9525" cap="flat" cmpd="sng" algn="ctr">
                    <a:solidFill>
                      <a:srgbClr val="385723"/>
                    </a:solidFill>
                    <a:prstDash val="solid"/>
                    <a:round/>
                  </a:ln>
                  <a:solidFill>
                    <a:srgbClr val="385723"/>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1</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lgn="ctr">
                <a:lnSpc>
                  <a:spcPts val="1500"/>
                </a:lnSpc>
                <a:spcBef>
                  <a:spcPts val="0"/>
                </a:spcBef>
                <a:spcAft>
                  <a:spcPts val="0"/>
                </a:spcAft>
              </a:pPr>
              <a:r>
                <a:rPr lang="en-US" sz="1200">
                  <a:effectLst/>
                  <a:latin typeface="Cambria Math" panose="02040503050406030204" pitchFamily="18" charset="0"/>
                  <a:ea typeface="Times New Roman" panose="02020603050405020304" pitchFamily="18" charset="0"/>
                  <a:cs typeface="Times New Roman" panose="02020603050405020304" pitchFamily="18"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92" name="Text Box 13">
              <a:extLst>
                <a:ext uri="{FF2B5EF4-FFF2-40B4-BE49-F238E27FC236}">
                  <a16:creationId xmlns:a16="http://schemas.microsoft.com/office/drawing/2014/main" xmlns="" id="{7C887556-36B8-4F32-BFF9-4A902CB6F460}"/>
                </a:ext>
              </a:extLst>
            </xdr:cNvPr>
            <xdr:cNvSpPr txBox="1"/>
          </xdr:nvSpPr>
          <xdr:spPr>
            <a:xfrm>
              <a:off x="1003921" y="2135062"/>
              <a:ext cx="1226563" cy="96156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a:t>
              </a:r>
              <a:r>
                <a:rPr lang="en-US" sz="1100">
                  <a:effectLst/>
                  <a:latin typeface="Cambria Math" panose="02040503050406030204" pitchFamily="18" charset="0"/>
                  <a:ea typeface="Times New Roman" panose="02020603050405020304" pitchFamily="18" charset="0"/>
                  <a:cs typeface="Times New Roman" panose="02020603050405020304" pitchFamily="18" charset="0"/>
                </a:rPr>
                <a:t> </a:t>
              </a: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 your specific needs can fully resolve, the less you are kept in pain.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93" name="Text Box 14">
              <a:extLst>
                <a:ext uri="{FF2B5EF4-FFF2-40B4-BE49-F238E27FC236}">
                  <a16:creationId xmlns:a16="http://schemas.microsoft.com/office/drawing/2014/main" xmlns="" id="{367021C1-1C0A-4E5D-8E0E-A6A740568762}"/>
                </a:ext>
              </a:extLst>
            </xdr:cNvPr>
            <xdr:cNvSpPr txBox="1"/>
          </xdr:nvSpPr>
          <xdr:spPr>
            <a:xfrm flipH="1">
              <a:off x="1476392" y="1905585"/>
              <a:ext cx="274411" cy="3657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2000" b="1" kern="1200" spc="-50">
                  <a:ln w="9525" cap="flat" cmpd="sng" algn="ctr">
                    <a:solidFill>
                      <a:srgbClr val="385723"/>
                    </a:solidFill>
                    <a:prstDash val="solid"/>
                    <a:round/>
                  </a:ln>
                  <a:solidFill>
                    <a:srgbClr val="385723"/>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2</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94" name="Text Box 15">
              <a:extLst>
                <a:ext uri="{FF2B5EF4-FFF2-40B4-BE49-F238E27FC236}">
                  <a16:creationId xmlns:a16="http://schemas.microsoft.com/office/drawing/2014/main" xmlns="" id="{E6AA6160-51A5-4C93-9F6F-4663B3E4D9CE}"/>
                </a:ext>
              </a:extLst>
            </xdr:cNvPr>
            <xdr:cNvSpPr txBox="1"/>
          </xdr:nvSpPr>
          <xdr:spPr>
            <a:xfrm flipH="1">
              <a:off x="47866" y="1228436"/>
              <a:ext cx="1268891" cy="961568"/>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a:t>
              </a: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t>
              </a: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less you are kept in pain, the more you can fully focus on your own.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95" name="Text Box 16">
              <a:extLst>
                <a:ext uri="{FF2B5EF4-FFF2-40B4-BE49-F238E27FC236}">
                  <a16:creationId xmlns:a16="http://schemas.microsoft.com/office/drawing/2014/main" xmlns="" id="{6E1134E3-F7A0-4A40-8408-6D00C47571BC}"/>
                </a:ext>
              </a:extLst>
            </xdr:cNvPr>
            <xdr:cNvSpPr txBox="1"/>
          </xdr:nvSpPr>
          <xdr:spPr>
            <a:xfrm>
              <a:off x="502791" y="996618"/>
              <a:ext cx="274411" cy="3657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2000" b="1" kern="1200" spc="-50">
                  <a:ln w="9525" cap="flat" cmpd="sng" algn="ctr">
                    <a:solidFill>
                      <a:srgbClr val="385723"/>
                    </a:solidFill>
                    <a:prstDash val="solid"/>
                    <a:round/>
                  </a:ln>
                  <a:solidFill>
                    <a:srgbClr val="385723"/>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3</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96" name="Text Box 17">
              <a:extLst>
                <a:ext uri="{FF2B5EF4-FFF2-40B4-BE49-F238E27FC236}">
                  <a16:creationId xmlns:a16="http://schemas.microsoft.com/office/drawing/2014/main" xmlns="" id="{5FB09D63-1930-4328-BA82-E2664C8272BF}"/>
                </a:ext>
              </a:extLst>
            </xdr:cNvPr>
            <xdr:cNvSpPr txBox="1"/>
          </xdr:nvSpPr>
          <xdr:spPr>
            <a:xfrm>
              <a:off x="919289" y="313838"/>
              <a:ext cx="1379518" cy="971852"/>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200"/>
                </a:lnSpc>
                <a:spcBef>
                  <a:spcPts val="0"/>
                </a:spcBef>
                <a:spcAft>
                  <a:spcPts val="0"/>
                </a:spcAft>
              </a:pP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a:t>
              </a:r>
              <a:r>
                <a:rPr lang="en-US" sz="1100" b="1" kern="1200">
                  <a:ln w="9525" cap="flat" cmpd="sng" algn="ctr">
                    <a:solidFill>
                      <a:srgbClr val="AF05FF"/>
                    </a:solidFill>
                    <a:prstDash val="solid"/>
                    <a:round/>
                  </a:ln>
                  <a:solidFill>
                    <a:srgbClr val="7030A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a:t>
              </a: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more you can fully focus on your own, the less you rely on leaders to generalize </a:t>
              </a:r>
            </a:p>
            <a:p>
              <a:pPr marL="0" marR="0" algn="ctr">
                <a:lnSpc>
                  <a:spcPts val="1200"/>
                </a:lnSpc>
                <a:spcBef>
                  <a:spcPts val="0"/>
                </a:spcBef>
                <a:spcAft>
                  <a:spcPts val="0"/>
                </a:spcAft>
              </a:pP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for relief.</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97" name="Text Box 18">
              <a:extLst>
                <a:ext uri="{FF2B5EF4-FFF2-40B4-BE49-F238E27FC236}">
                  <a16:creationId xmlns:a16="http://schemas.microsoft.com/office/drawing/2014/main" xmlns="" id="{14D3B052-35EF-44E5-BE12-F65252108A74}"/>
                </a:ext>
              </a:extLst>
            </xdr:cNvPr>
            <xdr:cNvSpPr txBox="1"/>
          </xdr:nvSpPr>
          <xdr:spPr>
            <a:xfrm flipH="1">
              <a:off x="1464292" y="60061"/>
              <a:ext cx="274411" cy="365760"/>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2000" b="1" kern="1200" spc="-50">
                  <a:ln w="9525" cap="flat" cmpd="sng" algn="ctr">
                    <a:solidFill>
                      <a:srgbClr val="385723"/>
                    </a:solidFill>
                    <a:prstDash val="solid"/>
                    <a:round/>
                  </a:ln>
                  <a:solidFill>
                    <a:srgbClr val="385723"/>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4</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998" name="Text Box 19">
              <a:extLst>
                <a:ext uri="{FF2B5EF4-FFF2-40B4-BE49-F238E27FC236}">
                  <a16:creationId xmlns:a16="http://schemas.microsoft.com/office/drawing/2014/main" xmlns="" id="{5C819C8E-D725-44CE-A466-F4F963068F6A}"/>
                </a:ext>
              </a:extLst>
            </xdr:cNvPr>
            <xdr:cNvSpPr txBox="1"/>
          </xdr:nvSpPr>
          <xdr:spPr>
            <a:xfrm flipH="1">
              <a:off x="1788402" y="1152236"/>
              <a:ext cx="1427579" cy="900325"/>
            </a:xfrm>
            <a:prstGeom prst="rect">
              <a:avLst/>
            </a:prstGeom>
            <a:noFill/>
            <a:ln>
              <a:noFill/>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lnSpc>
                  <a:spcPts val="1100"/>
                </a:lnSpc>
                <a:spcBef>
                  <a:spcPts val="0"/>
                </a:spcBef>
                <a:spcAft>
                  <a:spcPts val="0"/>
                </a:spcAft>
              </a:pP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The less you </a:t>
              </a:r>
            </a:p>
            <a:p>
              <a:pPr marL="0" marR="0" algn="ctr">
                <a:lnSpc>
                  <a:spcPts val="1200"/>
                </a:lnSpc>
                <a:spcBef>
                  <a:spcPts val="0"/>
                </a:spcBef>
                <a:spcAft>
                  <a:spcPts val="0"/>
                </a:spcAft>
              </a:pPr>
              <a:r>
                <a:rPr lang="en-US" sz="1100" b="1" kern="1200" spc="-2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rely on leaders to generalize for relief</a:t>
              </a:r>
              <a:r>
                <a:rPr lang="en-US" sz="1100" b="1" kern="1200">
                  <a:ln w="9525" cap="flat" cmpd="sng" algn="ctr">
                    <a:solidFill>
                      <a:srgbClr val="00B050"/>
                    </a:solidFill>
                    <a:prstDash val="solid"/>
                    <a:round/>
                  </a:ln>
                  <a:solidFill>
                    <a:srgbClr val="00B050"/>
                  </a:solidFill>
                  <a:effectLst>
                    <a:outerShdw blurRad="50800" dist="38100" dir="5400000" algn="t">
                      <a:srgbClr val="000000">
                        <a:alpha val="40000"/>
                      </a:srgbClr>
                    </a:outerShdw>
                  </a:effectLst>
                  <a:latin typeface="Tahoma" panose="020B0604030504040204" pitchFamily="34" charset="0"/>
                  <a:ea typeface="Times New Roman" panose="02020603050405020304" pitchFamily="18" charset="0"/>
                  <a:cs typeface="Times New Roman" panose="02020603050405020304" pitchFamily="18" charset="0"/>
                </a:rPr>
                <a:t>, the more your specific needs can fully resolve.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2101" name="Rectangle 2100">
            <a:extLst>
              <a:ext uri="{FF2B5EF4-FFF2-40B4-BE49-F238E27FC236}">
                <a16:creationId xmlns:a16="http://schemas.microsoft.com/office/drawing/2014/main" xmlns="" id="{51E74EEB-AA0E-4A65-ABEA-96C747D3A58F}"/>
              </a:ext>
            </a:extLst>
          </xdr:cNvPr>
          <xdr:cNvSpPr/>
        </xdr:nvSpPr>
        <xdr:spPr>
          <a:xfrm>
            <a:off x="42065" y="191246760"/>
            <a:ext cx="2693516" cy="56310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ln>
                  <a:solidFill>
                    <a:schemeClr val="accent6">
                      <a:lumMod val="50000"/>
                    </a:schemeClr>
                  </a:solidFill>
                </a:ln>
                <a:solidFill>
                  <a:schemeClr val="accent6">
                    <a:lumMod val="50000"/>
                  </a:schemeClr>
                </a:solidFill>
                <a:latin typeface="Arial Narrow" panose="020B0606020202030204" pitchFamily="34" charset="0"/>
                <a:ea typeface="Times New Roman" panose="02020603050405020304" pitchFamily="18" charset="0"/>
                <a:cs typeface="Times New Roman" panose="02020603050405020304" pitchFamily="18" charset="0"/>
              </a:rPr>
              <a:t>EMPOWERMENT CYCLE </a:t>
            </a:r>
            <a:r>
              <a:rPr lang="en-US" sz="1600">
                <a:ln>
                  <a:solidFill>
                    <a:schemeClr val="accent6">
                      <a:lumMod val="50000"/>
                    </a:schemeClr>
                  </a:solidFill>
                </a:ln>
                <a:solidFill>
                  <a:schemeClr val="accent6">
                    <a:lumMod val="50000"/>
                  </a:schemeClr>
                </a:solidFill>
                <a:latin typeface="Arial Narrow" panose="020B0606020202030204" pitchFamily="34" charset="0"/>
                <a:ea typeface="Times New Roman" panose="02020603050405020304" pitchFamily="18" charset="0"/>
                <a:cs typeface="Times New Roman" panose="02020603050405020304" pitchFamily="18" charset="0"/>
              </a:rPr>
              <a:t>– Harmony Politics</a:t>
            </a:r>
            <a:endParaRPr lang="en-US" sz="1600">
              <a:ln>
                <a:solidFill>
                  <a:schemeClr val="accent6">
                    <a:lumMod val="50000"/>
                  </a:schemeClr>
                </a:solidFill>
              </a:ln>
              <a:solidFill>
                <a:schemeClr val="accent6">
                  <a:lumMod val="50000"/>
                </a:schemeClr>
              </a:solidFill>
              <a:latin typeface="Arial Narrow" panose="020B0606020202030204" pitchFamily="34" charset="0"/>
            </a:endParaRPr>
          </a:p>
        </xdr:txBody>
      </xdr:sp>
      <xdr:sp macro="" textlink="">
        <xdr:nvSpPr>
          <xdr:cNvPr id="2102" name="Rectangle 2101">
            <a:extLst>
              <a:ext uri="{FF2B5EF4-FFF2-40B4-BE49-F238E27FC236}">
                <a16:creationId xmlns:a16="http://schemas.microsoft.com/office/drawing/2014/main" xmlns="" id="{62EA32A6-7807-4829-AAF6-A0F7B91CB088}"/>
              </a:ext>
            </a:extLst>
          </xdr:cNvPr>
          <xdr:cNvSpPr/>
        </xdr:nvSpPr>
        <xdr:spPr>
          <a:xfrm>
            <a:off x="3444241" y="187878720"/>
            <a:ext cx="2331720" cy="56310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ln>
                  <a:solidFill>
                    <a:srgbClr val="4B1E64"/>
                  </a:solidFill>
                </a:ln>
                <a:solidFill>
                  <a:srgbClr val="4B1E64"/>
                </a:solidFill>
                <a:latin typeface="Arial Narrow" panose="020B0606020202030204" pitchFamily="34" charset="0"/>
                <a:ea typeface="Times New Roman" panose="02020603050405020304" pitchFamily="18" charset="0"/>
                <a:cs typeface="Times New Roman" panose="02020603050405020304" pitchFamily="18" charset="0"/>
              </a:rPr>
              <a:t>POWER ELITE CYCLE </a:t>
            </a:r>
            <a:r>
              <a:rPr lang="en-US" sz="1600">
                <a:ln>
                  <a:solidFill>
                    <a:srgbClr val="4B1E64"/>
                  </a:solidFill>
                </a:ln>
                <a:solidFill>
                  <a:srgbClr val="4B1E64"/>
                </a:solidFill>
                <a:latin typeface="Arial Narrow" panose="020B0606020202030204" pitchFamily="34" charset="0"/>
                <a:ea typeface="Times New Roman" panose="02020603050405020304" pitchFamily="18" charset="0"/>
                <a:cs typeface="Times New Roman" panose="02020603050405020304" pitchFamily="18" charset="0"/>
              </a:rPr>
              <a:t>– divisive politics</a:t>
            </a:r>
            <a:endParaRPr lang="en-US" sz="1600">
              <a:ln>
                <a:solidFill>
                  <a:srgbClr val="4B1E64"/>
                </a:solidFill>
              </a:ln>
              <a:solidFill>
                <a:srgbClr val="4B1E64"/>
              </a:solidFill>
              <a:latin typeface="Arial Narrow" panose="020B0606020202030204" pitchFamily="34" charset="0"/>
            </a:endParaRPr>
          </a:p>
        </xdr:txBody>
      </xdr:sp>
    </xdr:grpSp>
    <xdr:clientData/>
  </xdr:twoCellAnchor>
  <xdr:twoCellAnchor>
    <xdr:from>
      <xdr:col>0</xdr:col>
      <xdr:colOff>99060</xdr:colOff>
      <xdr:row>1191</xdr:row>
      <xdr:rowOff>33308</xdr:rowOff>
    </xdr:from>
    <xdr:to>
      <xdr:col>12</xdr:col>
      <xdr:colOff>419100</xdr:colOff>
      <xdr:row>1208</xdr:row>
      <xdr:rowOff>112954</xdr:rowOff>
    </xdr:to>
    <xdr:grpSp>
      <xdr:nvGrpSpPr>
        <xdr:cNvPr id="2124" name="Polarizing to nonpolarizing politics">
          <a:extLst>
            <a:ext uri="{FF2B5EF4-FFF2-40B4-BE49-F238E27FC236}">
              <a16:creationId xmlns:a16="http://schemas.microsoft.com/office/drawing/2014/main" xmlns="" id="{A361B9F0-DA58-4BDF-9E8D-A5BA3F81FB5B}"/>
            </a:ext>
          </a:extLst>
        </xdr:cNvPr>
        <xdr:cNvGrpSpPr>
          <a:grpSpLocks noChangeAspect="1"/>
        </xdr:cNvGrpSpPr>
      </xdr:nvGrpSpPr>
      <xdr:grpSpPr>
        <a:xfrm>
          <a:off x="99060" y="233433908"/>
          <a:ext cx="5777865" cy="3003821"/>
          <a:chOff x="6492256" y="68602908"/>
          <a:chExt cx="11781542" cy="5806966"/>
        </a:xfrm>
      </xdr:grpSpPr>
      <xdr:sp macro="" textlink="">
        <xdr:nvSpPr>
          <xdr:cNvPr id="2125" name="Politics is... (enter)">
            <a:extLst>
              <a:ext uri="{FF2B5EF4-FFF2-40B4-BE49-F238E27FC236}">
                <a16:creationId xmlns:a16="http://schemas.microsoft.com/office/drawing/2014/main" xmlns="" id="{767C90C1-EA9C-45BE-87B2-5E4A0EDD477A}"/>
              </a:ext>
            </a:extLst>
          </xdr:cNvPr>
          <xdr:cNvSpPr/>
        </xdr:nvSpPr>
        <xdr:spPr>
          <a:xfrm>
            <a:off x="6492256" y="68602908"/>
            <a:ext cx="10972802" cy="5806966"/>
          </a:xfrm>
          <a:prstGeom prst="rect">
            <a:avLst/>
          </a:prstGeom>
          <a:noFill/>
        </xdr:spPr>
        <xdr:txBody>
          <a:bodyPr wrap="square" lIns="91440" tIns="45720" rIns="91440" bIns="4572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Aft>
                <a:spcPts val="0"/>
              </a:spcAft>
            </a:pPr>
            <a:r>
              <a:rPr lang="en-US" sz="2800" b="1">
                <a:ln>
                  <a:solidFill>
                    <a:schemeClr val="bg1"/>
                  </a:solidFill>
                </a:ln>
                <a:gradFill flip="none" rotWithShape="1">
                  <a:gsLst>
                    <a:gs pos="0">
                      <a:srgbClr val="CC66FF">
                        <a:shade val="30000"/>
                        <a:satMod val="115000"/>
                      </a:srgbClr>
                    </a:gs>
                    <a:gs pos="50000">
                      <a:srgbClr val="CC66FF">
                        <a:shade val="67500"/>
                        <a:satMod val="115000"/>
                      </a:srgbClr>
                    </a:gs>
                    <a:gs pos="100000">
                      <a:srgbClr val="CC66FF">
                        <a:shade val="100000"/>
                        <a:satMod val="115000"/>
                      </a:srgbClr>
                    </a:gs>
                  </a:gsLst>
                  <a:lin ang="16200000" scaled="1"/>
                  <a:tileRect/>
                </a:gradFill>
                <a:effectLst>
                  <a:glow rad="50800">
                    <a:srgbClr val="7030A0"/>
                  </a:glow>
                </a:effectLst>
                <a:latin typeface="Segoe UI Black" panose="020B0A02040204020203" pitchFamily="34" charset="0"/>
                <a:ea typeface="Segoe UI Black" panose="020B0A02040204020203" pitchFamily="34" charset="0"/>
              </a:rPr>
              <a:t>Politics is </a:t>
            </a:r>
          </a:p>
          <a:p>
            <a:pPr marL="457200">
              <a:lnSpc>
                <a:spcPts val="4000"/>
              </a:lnSpc>
              <a:spcBef>
                <a:spcPts val="200"/>
              </a:spcBef>
            </a:pPr>
            <a:r>
              <a:rPr lang="en-US" sz="2400" b="1">
                <a:ln>
                  <a:solidFill>
                    <a:schemeClr val="bg1"/>
                  </a:solidFill>
                </a:ln>
                <a:gradFill flip="none" rotWithShape="1">
                  <a:gsLst>
                    <a:gs pos="0">
                      <a:srgbClr val="CC66FF">
                        <a:shade val="30000"/>
                        <a:satMod val="115000"/>
                      </a:srgbClr>
                    </a:gs>
                    <a:gs pos="50000">
                      <a:srgbClr val="CC66FF">
                        <a:shade val="67500"/>
                        <a:satMod val="115000"/>
                      </a:srgbClr>
                    </a:gs>
                    <a:gs pos="100000">
                      <a:srgbClr val="CC66FF">
                        <a:shade val="100000"/>
                        <a:satMod val="115000"/>
                      </a:srgbClr>
                    </a:gs>
                  </a:gsLst>
                  <a:lin ang="16200000" scaled="1"/>
                  <a:tileRect/>
                </a:gradFill>
                <a:effectLst>
                  <a:glow rad="50800">
                    <a:srgbClr val="7030A0"/>
                  </a:glow>
                </a:effectLst>
                <a:latin typeface="Segoe UI Black" panose="020B0A02040204020203" pitchFamily="34" charset="0"/>
                <a:ea typeface="Segoe UI Black" panose="020B0A02040204020203" pitchFamily="34" charset="0"/>
              </a:rPr>
              <a:t>the art of generalizing </a:t>
            </a:r>
          </a:p>
          <a:p>
            <a:pPr marL="457200">
              <a:lnSpc>
                <a:spcPts val="4000"/>
              </a:lnSpc>
              <a:spcBef>
                <a:spcPts val="1200"/>
              </a:spcBef>
            </a:pPr>
            <a:r>
              <a:rPr lang="en-US" sz="2400" b="1">
                <a:ln>
                  <a:solidFill>
                    <a:schemeClr val="bg1"/>
                  </a:solidFill>
                </a:ln>
                <a:gradFill flip="none" rotWithShape="1">
                  <a:gsLst>
                    <a:gs pos="0">
                      <a:srgbClr val="CC66FF">
                        <a:shade val="30000"/>
                        <a:satMod val="115000"/>
                      </a:srgbClr>
                    </a:gs>
                    <a:gs pos="50000">
                      <a:srgbClr val="CC66FF">
                        <a:shade val="67500"/>
                        <a:satMod val="115000"/>
                      </a:srgbClr>
                    </a:gs>
                    <a:gs pos="100000">
                      <a:srgbClr val="CC66FF">
                        <a:shade val="100000"/>
                        <a:satMod val="115000"/>
                      </a:srgbClr>
                    </a:gs>
                  </a:gsLst>
                  <a:lin ang="16200000" scaled="1"/>
                  <a:tileRect/>
                </a:gradFill>
                <a:effectLst>
                  <a:glow rad="50800">
                    <a:srgbClr val="7030A0"/>
                  </a:glow>
                </a:effectLst>
                <a:latin typeface="Segoe UI Black" panose="020B0A02040204020203" pitchFamily="34" charset="0"/>
                <a:ea typeface="Segoe UI Black" panose="020B0A02040204020203" pitchFamily="34" charset="0"/>
              </a:rPr>
              <a:t>how to agreeably address needs </a:t>
            </a:r>
          </a:p>
          <a:p>
            <a:pPr marL="457200">
              <a:lnSpc>
                <a:spcPts val="4000"/>
              </a:lnSpc>
              <a:spcBef>
                <a:spcPts val="1200"/>
              </a:spcBef>
            </a:pPr>
            <a:r>
              <a:rPr lang="en-US" sz="2400" b="1">
                <a:ln>
                  <a:solidFill>
                    <a:schemeClr val="bg1"/>
                  </a:solidFill>
                </a:ln>
                <a:gradFill flip="none" rotWithShape="1">
                  <a:gsLst>
                    <a:gs pos="0">
                      <a:srgbClr val="CC66FF">
                        <a:shade val="30000"/>
                        <a:satMod val="115000"/>
                      </a:srgbClr>
                    </a:gs>
                    <a:gs pos="50000">
                      <a:srgbClr val="CC66FF">
                        <a:shade val="67500"/>
                        <a:satMod val="115000"/>
                      </a:srgbClr>
                    </a:gs>
                    <a:gs pos="100000">
                      <a:srgbClr val="CC66FF">
                        <a:shade val="100000"/>
                        <a:satMod val="115000"/>
                      </a:srgbClr>
                    </a:gs>
                  </a:gsLst>
                  <a:lin ang="16200000" scaled="1"/>
                  <a:tileRect/>
                </a:gradFill>
                <a:effectLst>
                  <a:glow rad="50800">
                    <a:srgbClr val="7030A0"/>
                  </a:glow>
                </a:effectLst>
                <a:latin typeface="Segoe UI Black" panose="020B0A02040204020203" pitchFamily="34" charset="0"/>
                <a:ea typeface="Segoe UI Black" panose="020B0A02040204020203" pitchFamily="34" charset="0"/>
              </a:rPr>
              <a:t>in differing social situations.</a:t>
            </a:r>
            <a:endParaRPr lang="en-US" sz="2400" b="1" cap="none" spc="50">
              <a:ln w="9525" cmpd="sng">
                <a:solidFill>
                  <a:schemeClr val="bg1"/>
                </a:solidFill>
                <a:prstDash val="solid"/>
              </a:ln>
              <a:gradFill flip="none" rotWithShape="1">
                <a:gsLst>
                  <a:gs pos="0">
                    <a:srgbClr val="CC66FF">
                      <a:shade val="30000"/>
                      <a:satMod val="115000"/>
                    </a:srgbClr>
                  </a:gs>
                  <a:gs pos="50000">
                    <a:srgbClr val="CC66FF">
                      <a:shade val="67500"/>
                      <a:satMod val="115000"/>
                    </a:srgbClr>
                  </a:gs>
                  <a:gs pos="100000">
                    <a:srgbClr val="CC66FF">
                      <a:shade val="100000"/>
                      <a:satMod val="115000"/>
                    </a:srgbClr>
                  </a:gs>
                </a:gsLst>
                <a:lin ang="16200000" scaled="1"/>
                <a:tileRect/>
              </a:gradFill>
              <a:effectLst>
                <a:glow rad="50800">
                  <a:srgbClr val="7030A0"/>
                </a:glow>
              </a:effectLst>
              <a:latin typeface="Segoe UI Black" panose="020B0A02040204020203" pitchFamily="34" charset="0"/>
              <a:ea typeface="Segoe UI Black" panose="020B0A02040204020203" pitchFamily="34" charset="0"/>
            </a:endParaRPr>
          </a:p>
        </xdr:txBody>
      </xdr:sp>
      <xdr:sp macro="" textlink="">
        <xdr:nvSpPr>
          <xdr:cNvPr id="2126" name="Arrow: Left-Right 2125">
            <a:extLst>
              <a:ext uri="{FF2B5EF4-FFF2-40B4-BE49-F238E27FC236}">
                <a16:creationId xmlns:a16="http://schemas.microsoft.com/office/drawing/2014/main" xmlns="" id="{5480FEA5-1B43-40DF-99E9-A1F92AEBDAC8}"/>
              </a:ext>
            </a:extLst>
          </xdr:cNvPr>
          <xdr:cNvSpPr/>
        </xdr:nvSpPr>
        <xdr:spPr>
          <a:xfrm>
            <a:off x="6923127" y="70466105"/>
            <a:ext cx="10973750" cy="785795"/>
          </a:xfrm>
          <a:prstGeom prst="leftRightArrow">
            <a:avLst>
              <a:gd name="adj1" fmla="val 69129"/>
              <a:gd name="adj2" fmla="val 284911"/>
            </a:avLst>
          </a:prstGeom>
          <a:gradFill flip="none" rotWithShape="1">
            <a:gsLst>
              <a:gs pos="0">
                <a:srgbClr val="FFFF00">
                  <a:alpha val="60000"/>
                </a:srgbClr>
              </a:gs>
              <a:gs pos="100000">
                <a:srgbClr val="99FF99">
                  <a:alpha val="60000"/>
                </a:srgbClr>
              </a:gs>
            </a:gsLst>
            <a:lin ang="0" scaled="1"/>
            <a:tileRect/>
          </a:gradFill>
          <a:ln>
            <a:solidFill>
              <a:srgbClr val="CC66FF">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127" name="Arrow: Left-Right 2126">
            <a:extLst>
              <a:ext uri="{FF2B5EF4-FFF2-40B4-BE49-F238E27FC236}">
                <a16:creationId xmlns:a16="http://schemas.microsoft.com/office/drawing/2014/main" xmlns="" id="{F6FE16DA-0896-46BD-BF90-6BF707557C4C}"/>
              </a:ext>
            </a:extLst>
          </xdr:cNvPr>
          <xdr:cNvSpPr/>
        </xdr:nvSpPr>
        <xdr:spPr>
          <a:xfrm>
            <a:off x="6923127" y="71783282"/>
            <a:ext cx="10973750" cy="785795"/>
          </a:xfrm>
          <a:prstGeom prst="leftRightArrow">
            <a:avLst>
              <a:gd name="adj1" fmla="val 69129"/>
              <a:gd name="adj2" fmla="val 284911"/>
            </a:avLst>
          </a:prstGeom>
          <a:gradFill flip="none" rotWithShape="1">
            <a:gsLst>
              <a:gs pos="0">
                <a:srgbClr val="FFFF00">
                  <a:alpha val="60000"/>
                </a:srgbClr>
              </a:gs>
              <a:gs pos="100000">
                <a:srgbClr val="99FF99">
                  <a:alpha val="60000"/>
                </a:srgbClr>
              </a:gs>
            </a:gsLst>
            <a:lin ang="0" scaled="1"/>
            <a:tileRect/>
          </a:gradFill>
          <a:ln>
            <a:solidFill>
              <a:srgbClr val="CC66FF">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128" name="Arrow: Left-Right 2127">
            <a:extLst>
              <a:ext uri="{FF2B5EF4-FFF2-40B4-BE49-F238E27FC236}">
                <a16:creationId xmlns:a16="http://schemas.microsoft.com/office/drawing/2014/main" xmlns="" id="{CF8B5C43-A2E9-48E5-903E-7151C6F9A12E}"/>
              </a:ext>
            </a:extLst>
          </xdr:cNvPr>
          <xdr:cNvSpPr/>
        </xdr:nvSpPr>
        <xdr:spPr>
          <a:xfrm>
            <a:off x="6923127" y="73163745"/>
            <a:ext cx="10973750" cy="785795"/>
          </a:xfrm>
          <a:prstGeom prst="leftRightArrow">
            <a:avLst>
              <a:gd name="adj1" fmla="val 69129"/>
              <a:gd name="adj2" fmla="val 284911"/>
            </a:avLst>
          </a:prstGeom>
          <a:gradFill flip="none" rotWithShape="1">
            <a:gsLst>
              <a:gs pos="0">
                <a:srgbClr val="FFFF00">
                  <a:alpha val="60000"/>
                </a:srgbClr>
              </a:gs>
              <a:gs pos="100000">
                <a:srgbClr val="99FF99">
                  <a:alpha val="60000"/>
                </a:srgbClr>
              </a:gs>
            </a:gsLst>
            <a:lin ang="0" scaled="1"/>
            <a:tileRect/>
          </a:gradFill>
          <a:ln>
            <a:solidFill>
              <a:srgbClr val="CC66FF">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129" name="generalizing">
            <a:extLst>
              <a:ext uri="{FF2B5EF4-FFF2-40B4-BE49-F238E27FC236}">
                <a16:creationId xmlns:a16="http://schemas.microsoft.com/office/drawing/2014/main" xmlns="" id="{D17B3200-F925-4376-8C25-AB826FF0775C}"/>
              </a:ext>
            </a:extLst>
          </xdr:cNvPr>
          <xdr:cNvSpPr/>
        </xdr:nvSpPr>
        <xdr:spPr>
          <a:xfrm>
            <a:off x="6504569" y="70350027"/>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2000" b="1" cap="none" spc="0" baseline="0">
                <a:ln w="9525" cmpd="sng">
                  <a:solidFill>
                    <a:srgbClr val="C00000"/>
                  </a:solidFill>
                  <a:prstDash val="solid"/>
                </a:ln>
                <a:solidFill>
                  <a:srgbClr val="FFFF00"/>
                </a:solidFill>
                <a:effectLst>
                  <a:glow rad="25400">
                    <a:schemeClr val="accent2">
                      <a:lumMod val="75000"/>
                    </a:schemeClr>
                  </a:glow>
                </a:effectLst>
                <a:latin typeface="Segoe UI Black" panose="020B0A02040204020203" pitchFamily="34" charset="0"/>
                <a:ea typeface="Segoe UI Black" panose="020B0A02040204020203" pitchFamily="34" charset="0"/>
              </a:rPr>
              <a:t>generalizing beliefs</a:t>
            </a:r>
          </a:p>
        </xdr:txBody>
      </xdr:sp>
      <xdr:sp macro="" textlink="">
        <xdr:nvSpPr>
          <xdr:cNvPr id="2130" name="specifics">
            <a:extLst>
              <a:ext uri="{FF2B5EF4-FFF2-40B4-BE49-F238E27FC236}">
                <a16:creationId xmlns:a16="http://schemas.microsoft.com/office/drawing/2014/main" xmlns="" id="{95DCDDB0-58F2-48A1-ACEB-B5DFD8A96856}"/>
              </a:ext>
            </a:extLst>
          </xdr:cNvPr>
          <xdr:cNvSpPr/>
        </xdr:nvSpPr>
        <xdr:spPr>
          <a:xfrm>
            <a:off x="12786922" y="70350027"/>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000" b="1"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rPr>
              <a:t>know s</a:t>
            </a:r>
            <a:r>
              <a:rPr lang="en-US" sz="2000" b="1" cap="none"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rPr>
              <a:t>pecific needs</a:t>
            </a:r>
          </a:p>
        </xdr:txBody>
      </xdr:sp>
      <xdr:sp macro="" textlink="">
        <xdr:nvSpPr>
          <xdr:cNvPr id="2131" name="avoiding">
            <a:extLst>
              <a:ext uri="{FF2B5EF4-FFF2-40B4-BE49-F238E27FC236}">
                <a16:creationId xmlns:a16="http://schemas.microsoft.com/office/drawing/2014/main" xmlns="" id="{D56A980E-DEB7-4F18-A50B-A76BCC49F406}"/>
              </a:ext>
            </a:extLst>
          </xdr:cNvPr>
          <xdr:cNvSpPr/>
        </xdr:nvSpPr>
        <xdr:spPr>
          <a:xfrm>
            <a:off x="6504567" y="71663418"/>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2000" b="1" cap="none" spc="0" baseline="0">
                <a:ln w="9525" cmpd="sng">
                  <a:solidFill>
                    <a:srgbClr val="C00000"/>
                  </a:solidFill>
                  <a:prstDash val="solid"/>
                </a:ln>
                <a:solidFill>
                  <a:srgbClr val="FFFF00"/>
                </a:solidFill>
                <a:effectLst>
                  <a:glow rad="25400">
                    <a:schemeClr val="accent2">
                      <a:lumMod val="75000"/>
                    </a:schemeClr>
                  </a:glow>
                </a:effectLst>
                <a:latin typeface="Segoe UI Black" panose="020B0A02040204020203" pitchFamily="34" charset="0"/>
                <a:ea typeface="Segoe UI Black" panose="020B0A02040204020203" pitchFamily="34" charset="0"/>
              </a:rPr>
              <a:t>alienating norms</a:t>
            </a:r>
            <a:endParaRPr lang="en-US" sz="2800" b="1" cap="none" spc="0" baseline="0">
              <a:ln w="9525" cmpd="sng">
                <a:solidFill>
                  <a:srgbClr val="C00000"/>
                </a:solidFill>
                <a:prstDash val="solid"/>
              </a:ln>
              <a:solidFill>
                <a:srgbClr val="FFFF00"/>
              </a:solidFill>
              <a:effectLst>
                <a:glow rad="25400">
                  <a:schemeClr val="accent2">
                    <a:lumMod val="75000"/>
                  </a:schemeClr>
                </a:glow>
              </a:effectLst>
              <a:latin typeface="Segoe UI Black" panose="020B0A02040204020203" pitchFamily="34" charset="0"/>
              <a:ea typeface="Segoe UI Black" panose="020B0A02040204020203" pitchFamily="34" charset="0"/>
            </a:endParaRPr>
          </a:p>
        </xdr:txBody>
      </xdr:sp>
      <xdr:sp macro="" textlink="">
        <xdr:nvSpPr>
          <xdr:cNvPr id="2132" name="engaging">
            <a:extLst>
              <a:ext uri="{FF2B5EF4-FFF2-40B4-BE49-F238E27FC236}">
                <a16:creationId xmlns:a16="http://schemas.microsoft.com/office/drawing/2014/main" xmlns="" id="{ACBE6F8E-F171-46FD-95D3-2D0684596FFC}"/>
              </a:ext>
            </a:extLst>
          </xdr:cNvPr>
          <xdr:cNvSpPr/>
        </xdr:nvSpPr>
        <xdr:spPr>
          <a:xfrm>
            <a:off x="12741198" y="71663418"/>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000" b="1" cap="none"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rPr>
              <a:t>engaging impacts</a:t>
            </a:r>
            <a:endParaRPr lang="en-US" sz="2800" b="1" cap="none"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endParaRPr>
          </a:p>
        </xdr:txBody>
      </xdr:sp>
      <xdr:sp macro="" textlink="">
        <xdr:nvSpPr>
          <xdr:cNvPr id="2133" name="polarizing">
            <a:extLst>
              <a:ext uri="{FF2B5EF4-FFF2-40B4-BE49-F238E27FC236}">
                <a16:creationId xmlns:a16="http://schemas.microsoft.com/office/drawing/2014/main" xmlns="" id="{AE314C6F-3A99-4DA4-AB01-B7D678D04C5F}"/>
              </a:ext>
            </a:extLst>
          </xdr:cNvPr>
          <xdr:cNvSpPr/>
        </xdr:nvSpPr>
        <xdr:spPr>
          <a:xfrm>
            <a:off x="6504567" y="73057816"/>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2000" b="1" cap="none" spc="0" baseline="0">
                <a:ln w="9525" cmpd="sng">
                  <a:solidFill>
                    <a:srgbClr val="C00000"/>
                  </a:solidFill>
                  <a:prstDash val="solid"/>
                </a:ln>
                <a:solidFill>
                  <a:srgbClr val="FFFF00"/>
                </a:solidFill>
                <a:effectLst>
                  <a:glow rad="25400">
                    <a:schemeClr val="accent2">
                      <a:lumMod val="75000"/>
                    </a:schemeClr>
                  </a:glow>
                </a:effectLst>
                <a:latin typeface="Segoe UI Black" panose="020B0A02040204020203" pitchFamily="34" charset="0"/>
                <a:ea typeface="Segoe UI Black" panose="020B0A02040204020203" pitchFamily="34" charset="0"/>
              </a:rPr>
              <a:t>polarizing priorities</a:t>
            </a:r>
            <a:endParaRPr lang="en-US" sz="2800" b="1" cap="none" spc="0" baseline="0">
              <a:ln w="9525" cmpd="sng">
                <a:solidFill>
                  <a:srgbClr val="C00000"/>
                </a:solidFill>
                <a:prstDash val="solid"/>
              </a:ln>
              <a:solidFill>
                <a:srgbClr val="FFFF00"/>
              </a:solidFill>
              <a:effectLst>
                <a:glow rad="25400">
                  <a:schemeClr val="accent2">
                    <a:lumMod val="75000"/>
                  </a:schemeClr>
                </a:glow>
              </a:effectLst>
              <a:latin typeface="Segoe UI Black" panose="020B0A02040204020203" pitchFamily="34" charset="0"/>
              <a:ea typeface="Segoe UI Black" panose="020B0A02040204020203" pitchFamily="34" charset="0"/>
            </a:endParaRPr>
          </a:p>
        </xdr:txBody>
      </xdr:sp>
      <xdr:sp macro="" textlink="">
        <xdr:nvSpPr>
          <xdr:cNvPr id="2134" name="engaging">
            <a:extLst>
              <a:ext uri="{FF2B5EF4-FFF2-40B4-BE49-F238E27FC236}">
                <a16:creationId xmlns:a16="http://schemas.microsoft.com/office/drawing/2014/main" xmlns="" id="{2FAF25EA-D1ED-4C2A-8D54-F17FCCA3D42E}"/>
              </a:ext>
            </a:extLst>
          </xdr:cNvPr>
          <xdr:cNvSpPr/>
        </xdr:nvSpPr>
        <xdr:spPr>
          <a:xfrm>
            <a:off x="12695474" y="73057824"/>
            <a:ext cx="5486876" cy="877497"/>
          </a:xfrm>
          <a:prstGeom prst="rect">
            <a:avLst/>
          </a:prstGeom>
          <a:noFill/>
        </xdr:spPr>
        <xdr:txBody>
          <a:bodyPr wrap="square" lIns="91440" tIns="45720" rIns="91440" bIns="4572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000" b="1" cap="none"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rPr>
              <a:t>unifying resolution</a:t>
            </a:r>
            <a:endParaRPr lang="en-US" sz="2800" b="1" cap="none" spc="0" baseline="0">
              <a:ln w="9525" cmpd="sng">
                <a:solidFill>
                  <a:schemeClr val="bg1"/>
                </a:solidFill>
                <a:prstDash val="solid"/>
              </a:ln>
              <a:solidFill>
                <a:srgbClr val="00B050"/>
              </a:solidFill>
              <a:effectLst>
                <a:glow rad="63500">
                  <a:schemeClr val="accent6">
                    <a:satMod val="175000"/>
                  </a:schemeClr>
                </a:glow>
              </a:effectLst>
              <a:latin typeface="Segoe UI Black" panose="020B0A02040204020203" pitchFamily="34" charset="0"/>
              <a:ea typeface="Segoe UI Black" panose="020B0A02040204020203" pitchFamily="34" charset="0"/>
            </a:endParaRPr>
          </a:p>
        </xdr:txBody>
      </xdr:sp>
    </xdr:grpSp>
    <xdr:clientData/>
  </xdr:twoCellAnchor>
  <xdr:twoCellAnchor>
    <xdr:from>
      <xdr:col>0</xdr:col>
      <xdr:colOff>0</xdr:colOff>
      <xdr:row>1291</xdr:row>
      <xdr:rowOff>196369</xdr:rowOff>
    </xdr:from>
    <xdr:to>
      <xdr:col>14</xdr:col>
      <xdr:colOff>8700</xdr:colOff>
      <xdr:row>1315</xdr:row>
      <xdr:rowOff>31003</xdr:rowOff>
    </xdr:to>
    <xdr:grpSp>
      <xdr:nvGrpSpPr>
        <xdr:cNvPr id="2153" name="Group 2152">
          <a:extLst>
            <a:ext uri="{FF2B5EF4-FFF2-40B4-BE49-F238E27FC236}">
              <a16:creationId xmlns:a16="http://schemas.microsoft.com/office/drawing/2014/main" xmlns="" id="{81985E43-EF86-4382-9503-EC41BAD8B659}"/>
            </a:ext>
          </a:extLst>
        </xdr:cNvPr>
        <xdr:cNvGrpSpPr/>
      </xdr:nvGrpSpPr>
      <xdr:grpSpPr>
        <a:xfrm>
          <a:off x="0" y="251170594"/>
          <a:ext cx="6066600" cy="4092309"/>
          <a:chOff x="6185188" y="87475841"/>
          <a:chExt cx="6196140" cy="4155223"/>
        </a:xfrm>
      </xdr:grpSpPr>
      <xdr:sp macro="" textlink="">
        <xdr:nvSpPr>
          <xdr:cNvPr id="2154" name="Freeform: Shape 2153">
            <a:extLst>
              <a:ext uri="{FF2B5EF4-FFF2-40B4-BE49-F238E27FC236}">
                <a16:creationId xmlns:a16="http://schemas.microsoft.com/office/drawing/2014/main" xmlns="" id="{E51BAC69-AE37-4390-B563-DCE7A8FEA5C8}"/>
              </a:ext>
            </a:extLst>
          </xdr:cNvPr>
          <xdr:cNvSpPr/>
        </xdr:nvSpPr>
        <xdr:spPr>
          <a:xfrm>
            <a:off x="6192807" y="87489908"/>
            <a:ext cx="3097731" cy="2104194"/>
          </a:xfrm>
          <a:custGeom>
            <a:avLst/>
            <a:gdLst>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743200 w 3108960"/>
              <a:gd name="connsiteY7" fmla="*/ 1493520 h 2095500"/>
              <a:gd name="connsiteX8" fmla="*/ 2727960 w 3108960"/>
              <a:gd name="connsiteY8" fmla="*/ 411480 h 2095500"/>
              <a:gd name="connsiteX9" fmla="*/ 2514600 w 3108960"/>
              <a:gd name="connsiteY9" fmla="*/ 175260 h 2095500"/>
              <a:gd name="connsiteX10" fmla="*/ 289560 w 3108960"/>
              <a:gd name="connsiteY10" fmla="*/ 182880 h 2095500"/>
              <a:gd name="connsiteX11" fmla="*/ 68580 w 3108960"/>
              <a:gd name="connsiteY11" fmla="*/ 350520 h 2095500"/>
              <a:gd name="connsiteX12" fmla="*/ 68580 w 3108960"/>
              <a:gd name="connsiteY12" fmla="*/ 1455420 h 2095500"/>
              <a:gd name="connsiteX13" fmla="*/ 274320 w 3108960"/>
              <a:gd name="connsiteY13" fmla="*/ 1691640 h 2095500"/>
              <a:gd name="connsiteX14" fmla="*/ 1607820 w 3108960"/>
              <a:gd name="connsiteY14" fmla="*/ 1684020 h 2095500"/>
              <a:gd name="connsiteX15" fmla="*/ 1409700 w 3108960"/>
              <a:gd name="connsiteY15" fmla="*/ 1905000 h 2095500"/>
              <a:gd name="connsiteX16" fmla="*/ 1249680 w 3108960"/>
              <a:gd name="connsiteY16" fmla="*/ 2080260 h 2095500"/>
              <a:gd name="connsiteX17" fmla="*/ 1036320 w 3108960"/>
              <a:gd name="connsiteY17" fmla="*/ 2087880 h 2095500"/>
              <a:gd name="connsiteX18" fmla="*/ 1036320 w 3108960"/>
              <a:gd name="connsiteY18" fmla="*/ 1752600 h 2095500"/>
              <a:gd name="connsiteX19" fmla="*/ 822960 w 3108960"/>
              <a:gd name="connsiteY19" fmla="*/ 1950720 h 2095500"/>
              <a:gd name="connsiteX20" fmla="*/ 670560 w 3108960"/>
              <a:gd name="connsiteY20" fmla="*/ 1950720 h 2095500"/>
              <a:gd name="connsiteX21" fmla="*/ 678180 w 3108960"/>
              <a:gd name="connsiteY21" fmla="*/ 2095500 h 2095500"/>
              <a:gd name="connsiteX22" fmla="*/ 7620 w 3108960"/>
              <a:gd name="connsiteY22" fmla="*/ 2095500 h 2095500"/>
              <a:gd name="connsiteX23" fmla="*/ 0 w 3108960"/>
              <a:gd name="connsiteY23"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59842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613660 w 3108960"/>
              <a:gd name="connsiteY10" fmla="*/ 27432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82880 w 3108960"/>
              <a:gd name="connsiteY13" fmla="*/ 25146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67640 w 3108960"/>
              <a:gd name="connsiteY16" fmla="*/ 15621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0960 w 3108960"/>
              <a:gd name="connsiteY14" fmla="*/ 38100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7620 h 2087880"/>
              <a:gd name="connsiteX1" fmla="*/ 3108960 w 3108960"/>
              <a:gd name="connsiteY1" fmla="*/ 0 h 2087880"/>
              <a:gd name="connsiteX2" fmla="*/ 3093720 w 3108960"/>
              <a:gd name="connsiteY2" fmla="*/ 2049780 h 2087880"/>
              <a:gd name="connsiteX3" fmla="*/ 1287780 w 3108960"/>
              <a:gd name="connsiteY3" fmla="*/ 2057400 h 2087880"/>
              <a:gd name="connsiteX4" fmla="*/ 1432560 w 3108960"/>
              <a:gd name="connsiteY4" fmla="*/ 1912620 h 2087880"/>
              <a:gd name="connsiteX5" fmla="*/ 2301240 w 3108960"/>
              <a:gd name="connsiteY5" fmla="*/ 1684020 h 2087880"/>
              <a:gd name="connsiteX6" fmla="*/ 2567940 w 3108960"/>
              <a:gd name="connsiteY6" fmla="*/ 1668780 h 2087880"/>
              <a:gd name="connsiteX7" fmla="*/ 2682240 w 3108960"/>
              <a:gd name="connsiteY7" fmla="*/ 1592580 h 2087880"/>
              <a:gd name="connsiteX8" fmla="*/ 2743200 w 3108960"/>
              <a:gd name="connsiteY8" fmla="*/ 1485900 h 2087880"/>
              <a:gd name="connsiteX9" fmla="*/ 2727960 w 3108960"/>
              <a:gd name="connsiteY9" fmla="*/ 403860 h 2087880"/>
              <a:gd name="connsiteX10" fmla="*/ 2705100 w 3108960"/>
              <a:gd name="connsiteY10" fmla="*/ 259080 h 2087880"/>
              <a:gd name="connsiteX11" fmla="*/ 2514600 w 3108960"/>
              <a:gd name="connsiteY11" fmla="*/ 167640 h 2087880"/>
              <a:gd name="connsiteX12" fmla="*/ 289560 w 3108960"/>
              <a:gd name="connsiteY12" fmla="*/ 175260 h 2087880"/>
              <a:gd name="connsiteX13" fmla="*/ 152400 w 3108960"/>
              <a:gd name="connsiteY13" fmla="*/ 220980 h 2087880"/>
              <a:gd name="connsiteX14" fmla="*/ 60960 w 3108960"/>
              <a:gd name="connsiteY14" fmla="*/ 373380 h 2087880"/>
              <a:gd name="connsiteX15" fmla="*/ 68580 w 3108960"/>
              <a:gd name="connsiteY15" fmla="*/ 1447800 h 2087880"/>
              <a:gd name="connsiteX16" fmla="*/ 99060 w 3108960"/>
              <a:gd name="connsiteY16" fmla="*/ 1554480 h 2087880"/>
              <a:gd name="connsiteX17" fmla="*/ 144780 w 3108960"/>
              <a:gd name="connsiteY17" fmla="*/ 1630680 h 2087880"/>
              <a:gd name="connsiteX18" fmla="*/ 274320 w 3108960"/>
              <a:gd name="connsiteY18" fmla="*/ 1684020 h 2087880"/>
              <a:gd name="connsiteX19" fmla="*/ 1607820 w 3108960"/>
              <a:gd name="connsiteY19" fmla="*/ 1676400 h 2087880"/>
              <a:gd name="connsiteX20" fmla="*/ 1409700 w 3108960"/>
              <a:gd name="connsiteY20" fmla="*/ 1897380 h 2087880"/>
              <a:gd name="connsiteX21" fmla="*/ 1249680 w 3108960"/>
              <a:gd name="connsiteY21" fmla="*/ 2072640 h 2087880"/>
              <a:gd name="connsiteX22" fmla="*/ 1036320 w 3108960"/>
              <a:gd name="connsiteY22" fmla="*/ 2080260 h 2087880"/>
              <a:gd name="connsiteX23" fmla="*/ 1036320 w 3108960"/>
              <a:gd name="connsiteY23" fmla="*/ 1744980 h 2087880"/>
              <a:gd name="connsiteX24" fmla="*/ 822960 w 3108960"/>
              <a:gd name="connsiteY24" fmla="*/ 1943100 h 2087880"/>
              <a:gd name="connsiteX25" fmla="*/ 670560 w 3108960"/>
              <a:gd name="connsiteY25" fmla="*/ 1943100 h 2087880"/>
              <a:gd name="connsiteX26" fmla="*/ 678180 w 3108960"/>
              <a:gd name="connsiteY26" fmla="*/ 2087880 h 2087880"/>
              <a:gd name="connsiteX27" fmla="*/ 7620 w 3108960"/>
              <a:gd name="connsiteY27" fmla="*/ 2087880 h 2087880"/>
              <a:gd name="connsiteX28" fmla="*/ 0 w 3108960"/>
              <a:gd name="connsiteY28" fmla="*/ 7620 h 2087880"/>
              <a:gd name="connsiteX0" fmla="*/ 15240 w 3101340"/>
              <a:gd name="connsiteY0" fmla="*/ 7620 h 2087880"/>
              <a:gd name="connsiteX1" fmla="*/ 3101340 w 3101340"/>
              <a:gd name="connsiteY1" fmla="*/ 0 h 2087880"/>
              <a:gd name="connsiteX2" fmla="*/ 3086100 w 3101340"/>
              <a:gd name="connsiteY2" fmla="*/ 2049780 h 2087880"/>
              <a:gd name="connsiteX3" fmla="*/ 1280160 w 3101340"/>
              <a:gd name="connsiteY3" fmla="*/ 2057400 h 2087880"/>
              <a:gd name="connsiteX4" fmla="*/ 1424940 w 3101340"/>
              <a:gd name="connsiteY4" fmla="*/ 1912620 h 2087880"/>
              <a:gd name="connsiteX5" fmla="*/ 2293620 w 3101340"/>
              <a:gd name="connsiteY5" fmla="*/ 1684020 h 2087880"/>
              <a:gd name="connsiteX6" fmla="*/ 2560320 w 3101340"/>
              <a:gd name="connsiteY6" fmla="*/ 1668780 h 2087880"/>
              <a:gd name="connsiteX7" fmla="*/ 2674620 w 3101340"/>
              <a:gd name="connsiteY7" fmla="*/ 1592580 h 2087880"/>
              <a:gd name="connsiteX8" fmla="*/ 2735580 w 3101340"/>
              <a:gd name="connsiteY8" fmla="*/ 1485900 h 2087880"/>
              <a:gd name="connsiteX9" fmla="*/ 2720340 w 3101340"/>
              <a:gd name="connsiteY9" fmla="*/ 403860 h 2087880"/>
              <a:gd name="connsiteX10" fmla="*/ 2697480 w 3101340"/>
              <a:gd name="connsiteY10" fmla="*/ 259080 h 2087880"/>
              <a:gd name="connsiteX11" fmla="*/ 2506980 w 3101340"/>
              <a:gd name="connsiteY11" fmla="*/ 167640 h 2087880"/>
              <a:gd name="connsiteX12" fmla="*/ 281940 w 3101340"/>
              <a:gd name="connsiteY12" fmla="*/ 175260 h 2087880"/>
              <a:gd name="connsiteX13" fmla="*/ 144780 w 3101340"/>
              <a:gd name="connsiteY13" fmla="*/ 220980 h 2087880"/>
              <a:gd name="connsiteX14" fmla="*/ 53340 w 3101340"/>
              <a:gd name="connsiteY14" fmla="*/ 373380 h 2087880"/>
              <a:gd name="connsiteX15" fmla="*/ 60960 w 3101340"/>
              <a:gd name="connsiteY15" fmla="*/ 1447800 h 2087880"/>
              <a:gd name="connsiteX16" fmla="*/ 91440 w 3101340"/>
              <a:gd name="connsiteY16" fmla="*/ 1554480 h 2087880"/>
              <a:gd name="connsiteX17" fmla="*/ 137160 w 3101340"/>
              <a:gd name="connsiteY17" fmla="*/ 1630680 h 2087880"/>
              <a:gd name="connsiteX18" fmla="*/ 266700 w 3101340"/>
              <a:gd name="connsiteY18" fmla="*/ 1684020 h 2087880"/>
              <a:gd name="connsiteX19" fmla="*/ 1600200 w 3101340"/>
              <a:gd name="connsiteY19" fmla="*/ 1676400 h 2087880"/>
              <a:gd name="connsiteX20" fmla="*/ 1402080 w 3101340"/>
              <a:gd name="connsiteY20" fmla="*/ 1897380 h 2087880"/>
              <a:gd name="connsiteX21" fmla="*/ 1242060 w 3101340"/>
              <a:gd name="connsiteY21" fmla="*/ 2072640 h 2087880"/>
              <a:gd name="connsiteX22" fmla="*/ 1028700 w 3101340"/>
              <a:gd name="connsiteY22" fmla="*/ 2080260 h 2087880"/>
              <a:gd name="connsiteX23" fmla="*/ 1028700 w 3101340"/>
              <a:gd name="connsiteY23" fmla="*/ 1744980 h 2087880"/>
              <a:gd name="connsiteX24" fmla="*/ 815340 w 3101340"/>
              <a:gd name="connsiteY24" fmla="*/ 1943100 h 2087880"/>
              <a:gd name="connsiteX25" fmla="*/ 662940 w 3101340"/>
              <a:gd name="connsiteY25" fmla="*/ 1943100 h 2087880"/>
              <a:gd name="connsiteX26" fmla="*/ 670560 w 3101340"/>
              <a:gd name="connsiteY26" fmla="*/ 2087880 h 2087880"/>
              <a:gd name="connsiteX27" fmla="*/ 0 w 3101340"/>
              <a:gd name="connsiteY27" fmla="*/ 2087880 h 2087880"/>
              <a:gd name="connsiteX28" fmla="*/ 15240 w 3101340"/>
              <a:gd name="connsiteY28" fmla="*/ 7620 h 2087880"/>
              <a:gd name="connsiteX0" fmla="*/ 15240 w 3095513"/>
              <a:gd name="connsiteY0" fmla="*/ 19272 h 2099532"/>
              <a:gd name="connsiteX1" fmla="*/ 3095513 w 3095513"/>
              <a:gd name="connsiteY1" fmla="*/ 0 h 2099532"/>
              <a:gd name="connsiteX2" fmla="*/ 3086100 w 3095513"/>
              <a:gd name="connsiteY2" fmla="*/ 2061432 h 2099532"/>
              <a:gd name="connsiteX3" fmla="*/ 1280160 w 3095513"/>
              <a:gd name="connsiteY3" fmla="*/ 2069052 h 2099532"/>
              <a:gd name="connsiteX4" fmla="*/ 1424940 w 3095513"/>
              <a:gd name="connsiteY4" fmla="*/ 1924272 h 2099532"/>
              <a:gd name="connsiteX5" fmla="*/ 2293620 w 3095513"/>
              <a:gd name="connsiteY5" fmla="*/ 1695672 h 2099532"/>
              <a:gd name="connsiteX6" fmla="*/ 2560320 w 3095513"/>
              <a:gd name="connsiteY6" fmla="*/ 1680432 h 2099532"/>
              <a:gd name="connsiteX7" fmla="*/ 2674620 w 3095513"/>
              <a:gd name="connsiteY7" fmla="*/ 1604232 h 2099532"/>
              <a:gd name="connsiteX8" fmla="*/ 2735580 w 3095513"/>
              <a:gd name="connsiteY8" fmla="*/ 1497552 h 2099532"/>
              <a:gd name="connsiteX9" fmla="*/ 2720340 w 3095513"/>
              <a:gd name="connsiteY9" fmla="*/ 415512 h 2099532"/>
              <a:gd name="connsiteX10" fmla="*/ 2697480 w 3095513"/>
              <a:gd name="connsiteY10" fmla="*/ 270732 h 2099532"/>
              <a:gd name="connsiteX11" fmla="*/ 2506980 w 3095513"/>
              <a:gd name="connsiteY11" fmla="*/ 179292 h 2099532"/>
              <a:gd name="connsiteX12" fmla="*/ 281940 w 3095513"/>
              <a:gd name="connsiteY12" fmla="*/ 186912 h 2099532"/>
              <a:gd name="connsiteX13" fmla="*/ 144780 w 3095513"/>
              <a:gd name="connsiteY13" fmla="*/ 232632 h 2099532"/>
              <a:gd name="connsiteX14" fmla="*/ 53340 w 3095513"/>
              <a:gd name="connsiteY14" fmla="*/ 385032 h 2099532"/>
              <a:gd name="connsiteX15" fmla="*/ 60960 w 3095513"/>
              <a:gd name="connsiteY15" fmla="*/ 1459452 h 2099532"/>
              <a:gd name="connsiteX16" fmla="*/ 91440 w 3095513"/>
              <a:gd name="connsiteY16" fmla="*/ 1566132 h 2099532"/>
              <a:gd name="connsiteX17" fmla="*/ 137160 w 3095513"/>
              <a:gd name="connsiteY17" fmla="*/ 1642332 h 2099532"/>
              <a:gd name="connsiteX18" fmla="*/ 266700 w 3095513"/>
              <a:gd name="connsiteY18" fmla="*/ 1695672 h 2099532"/>
              <a:gd name="connsiteX19" fmla="*/ 1600200 w 3095513"/>
              <a:gd name="connsiteY19" fmla="*/ 1688052 h 2099532"/>
              <a:gd name="connsiteX20" fmla="*/ 1402080 w 3095513"/>
              <a:gd name="connsiteY20" fmla="*/ 1909032 h 2099532"/>
              <a:gd name="connsiteX21" fmla="*/ 1242060 w 3095513"/>
              <a:gd name="connsiteY21" fmla="*/ 2084292 h 2099532"/>
              <a:gd name="connsiteX22" fmla="*/ 1028700 w 3095513"/>
              <a:gd name="connsiteY22" fmla="*/ 2091912 h 2099532"/>
              <a:gd name="connsiteX23" fmla="*/ 1028700 w 3095513"/>
              <a:gd name="connsiteY23" fmla="*/ 1756632 h 2099532"/>
              <a:gd name="connsiteX24" fmla="*/ 815340 w 3095513"/>
              <a:gd name="connsiteY24" fmla="*/ 1954752 h 2099532"/>
              <a:gd name="connsiteX25" fmla="*/ 662940 w 3095513"/>
              <a:gd name="connsiteY25" fmla="*/ 1954752 h 2099532"/>
              <a:gd name="connsiteX26" fmla="*/ 670560 w 3095513"/>
              <a:gd name="connsiteY26" fmla="*/ 2099532 h 2099532"/>
              <a:gd name="connsiteX27" fmla="*/ 0 w 3095513"/>
              <a:gd name="connsiteY27" fmla="*/ 2099532 h 2099532"/>
              <a:gd name="connsiteX28" fmla="*/ 15240 w 3095513"/>
              <a:gd name="connsiteY28" fmla="*/ 19272 h 2099532"/>
              <a:gd name="connsiteX0" fmla="*/ 0 w 3097752"/>
              <a:gd name="connsiteY0" fmla="*/ 7621 h 2099532"/>
              <a:gd name="connsiteX1" fmla="*/ 3097752 w 3097752"/>
              <a:gd name="connsiteY1" fmla="*/ 0 h 2099532"/>
              <a:gd name="connsiteX2" fmla="*/ 3088339 w 3097752"/>
              <a:gd name="connsiteY2" fmla="*/ 2061432 h 2099532"/>
              <a:gd name="connsiteX3" fmla="*/ 1282399 w 3097752"/>
              <a:gd name="connsiteY3" fmla="*/ 2069052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9560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23358 w 3097752"/>
              <a:gd name="connsiteY20" fmla="*/ 1923268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23358 w 3097752"/>
              <a:gd name="connsiteY20" fmla="*/ 1923268 h 2099532"/>
              <a:gd name="connsiteX21" fmla="*/ 1272857 w 3097752"/>
              <a:gd name="connsiteY21" fmla="*/ 2074801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84304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23358 w 3097752"/>
              <a:gd name="connsiteY20" fmla="*/ 1923268 h 2099532"/>
              <a:gd name="connsiteX21" fmla="*/ 1272857 w 3097752"/>
              <a:gd name="connsiteY21" fmla="*/ 2074801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105297"/>
              <a:gd name="connsiteX1" fmla="*/ 3097752 w 3097752"/>
              <a:gd name="connsiteY1" fmla="*/ 0 h 2105297"/>
              <a:gd name="connsiteX2" fmla="*/ 3088339 w 3097752"/>
              <a:gd name="connsiteY2" fmla="*/ 2084304 h 2105297"/>
              <a:gd name="connsiteX3" fmla="*/ 1276573 w 3097752"/>
              <a:gd name="connsiteY3" fmla="*/ 2074878 h 2105297"/>
              <a:gd name="connsiteX4" fmla="*/ 1427179 w 3097752"/>
              <a:gd name="connsiteY4" fmla="*/ 1924272 h 2105297"/>
              <a:gd name="connsiteX5" fmla="*/ 2295859 w 3097752"/>
              <a:gd name="connsiteY5" fmla="*/ 1695672 h 2105297"/>
              <a:gd name="connsiteX6" fmla="*/ 2562559 w 3097752"/>
              <a:gd name="connsiteY6" fmla="*/ 1680432 h 2105297"/>
              <a:gd name="connsiteX7" fmla="*/ 2676859 w 3097752"/>
              <a:gd name="connsiteY7" fmla="*/ 1604232 h 2105297"/>
              <a:gd name="connsiteX8" fmla="*/ 2737819 w 3097752"/>
              <a:gd name="connsiteY8" fmla="*/ 1497552 h 2105297"/>
              <a:gd name="connsiteX9" fmla="*/ 2722579 w 3097752"/>
              <a:gd name="connsiteY9" fmla="*/ 415512 h 2105297"/>
              <a:gd name="connsiteX10" fmla="*/ 2699719 w 3097752"/>
              <a:gd name="connsiteY10" fmla="*/ 270732 h 2105297"/>
              <a:gd name="connsiteX11" fmla="*/ 2509219 w 3097752"/>
              <a:gd name="connsiteY11" fmla="*/ 179292 h 2105297"/>
              <a:gd name="connsiteX12" fmla="*/ 284179 w 3097752"/>
              <a:gd name="connsiteY12" fmla="*/ 186912 h 2105297"/>
              <a:gd name="connsiteX13" fmla="*/ 147019 w 3097752"/>
              <a:gd name="connsiteY13" fmla="*/ 232632 h 2105297"/>
              <a:gd name="connsiteX14" fmla="*/ 55579 w 3097752"/>
              <a:gd name="connsiteY14" fmla="*/ 385032 h 2105297"/>
              <a:gd name="connsiteX15" fmla="*/ 63199 w 3097752"/>
              <a:gd name="connsiteY15" fmla="*/ 1459452 h 2105297"/>
              <a:gd name="connsiteX16" fmla="*/ 93679 w 3097752"/>
              <a:gd name="connsiteY16" fmla="*/ 1566132 h 2105297"/>
              <a:gd name="connsiteX17" fmla="*/ 139399 w 3097752"/>
              <a:gd name="connsiteY17" fmla="*/ 1642332 h 2105297"/>
              <a:gd name="connsiteX18" fmla="*/ 268939 w 3097752"/>
              <a:gd name="connsiteY18" fmla="*/ 1695672 h 2105297"/>
              <a:gd name="connsiteX19" fmla="*/ 1602439 w 3097752"/>
              <a:gd name="connsiteY19" fmla="*/ 1688052 h 2105297"/>
              <a:gd name="connsiteX20" fmla="*/ 1423358 w 3097752"/>
              <a:gd name="connsiteY20" fmla="*/ 1923268 h 2105297"/>
              <a:gd name="connsiteX21" fmla="*/ 1303337 w 3097752"/>
              <a:gd name="connsiteY21" fmla="*/ 2105297 h 2105297"/>
              <a:gd name="connsiteX22" fmla="*/ 1030939 w 3097752"/>
              <a:gd name="connsiteY22" fmla="*/ 2091912 h 2105297"/>
              <a:gd name="connsiteX23" fmla="*/ 1030939 w 3097752"/>
              <a:gd name="connsiteY23" fmla="*/ 1756632 h 2105297"/>
              <a:gd name="connsiteX24" fmla="*/ 817579 w 3097752"/>
              <a:gd name="connsiteY24" fmla="*/ 1954752 h 2105297"/>
              <a:gd name="connsiteX25" fmla="*/ 665179 w 3097752"/>
              <a:gd name="connsiteY25" fmla="*/ 1954752 h 2105297"/>
              <a:gd name="connsiteX26" fmla="*/ 672799 w 3097752"/>
              <a:gd name="connsiteY26" fmla="*/ 2099532 h 2105297"/>
              <a:gd name="connsiteX27" fmla="*/ 2239 w 3097752"/>
              <a:gd name="connsiteY27" fmla="*/ 2099532 h 2105297"/>
              <a:gd name="connsiteX28" fmla="*/ 0 w 3097752"/>
              <a:gd name="connsiteY28" fmla="*/ 7621 h 21052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3097752" h="2105297">
                <a:moveTo>
                  <a:pt x="0" y="7621"/>
                </a:moveTo>
                <a:lnTo>
                  <a:pt x="3097752" y="0"/>
                </a:lnTo>
                <a:cubicBezTo>
                  <a:pt x="3094614" y="687144"/>
                  <a:pt x="3091477" y="1397160"/>
                  <a:pt x="3088339" y="2084304"/>
                </a:cubicBezTo>
                <a:lnTo>
                  <a:pt x="1276573" y="2074878"/>
                </a:lnTo>
                <a:lnTo>
                  <a:pt x="1427179" y="1924272"/>
                </a:lnTo>
                <a:lnTo>
                  <a:pt x="2295859" y="1695672"/>
                </a:lnTo>
                <a:lnTo>
                  <a:pt x="2562559" y="1680432"/>
                </a:lnTo>
                <a:lnTo>
                  <a:pt x="2676859" y="1604232"/>
                </a:lnTo>
                <a:lnTo>
                  <a:pt x="2737819" y="1497552"/>
                </a:lnTo>
                <a:lnTo>
                  <a:pt x="2722579" y="415512"/>
                </a:lnTo>
                <a:lnTo>
                  <a:pt x="2699719" y="270732"/>
                </a:lnTo>
                <a:lnTo>
                  <a:pt x="2509219" y="179292"/>
                </a:lnTo>
                <a:lnTo>
                  <a:pt x="284179" y="186912"/>
                </a:lnTo>
                <a:lnTo>
                  <a:pt x="147019" y="232632"/>
                </a:lnTo>
                <a:lnTo>
                  <a:pt x="55579" y="385032"/>
                </a:lnTo>
                <a:lnTo>
                  <a:pt x="63199" y="1459452"/>
                </a:lnTo>
                <a:lnTo>
                  <a:pt x="93679" y="1566132"/>
                </a:lnTo>
                <a:lnTo>
                  <a:pt x="139399" y="1642332"/>
                </a:lnTo>
                <a:lnTo>
                  <a:pt x="268939" y="1695672"/>
                </a:lnTo>
                <a:lnTo>
                  <a:pt x="1602439" y="1688052"/>
                </a:lnTo>
                <a:lnTo>
                  <a:pt x="1423358" y="1923268"/>
                </a:lnTo>
                <a:lnTo>
                  <a:pt x="1303337" y="2105297"/>
                </a:lnTo>
                <a:lnTo>
                  <a:pt x="1030939" y="2091912"/>
                </a:lnTo>
                <a:lnTo>
                  <a:pt x="1030939" y="1756632"/>
                </a:lnTo>
                <a:lnTo>
                  <a:pt x="817579" y="1954752"/>
                </a:lnTo>
                <a:lnTo>
                  <a:pt x="665179" y="1954752"/>
                </a:lnTo>
                <a:lnTo>
                  <a:pt x="672799" y="2099532"/>
                </a:lnTo>
                <a:lnTo>
                  <a:pt x="2239" y="2099532"/>
                </a:lnTo>
                <a:cubicBezTo>
                  <a:pt x="1493" y="1402228"/>
                  <a:pt x="746" y="704925"/>
                  <a:pt x="0" y="7621"/>
                </a:cubicBez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55" name="Freeform: Shape 2154">
            <a:extLst>
              <a:ext uri="{FF2B5EF4-FFF2-40B4-BE49-F238E27FC236}">
                <a16:creationId xmlns:a16="http://schemas.microsoft.com/office/drawing/2014/main" xmlns="" id="{DDABEE69-0B70-4013-B6CF-42A461A3ADA4}"/>
              </a:ext>
            </a:extLst>
          </xdr:cNvPr>
          <xdr:cNvSpPr/>
        </xdr:nvSpPr>
        <xdr:spPr>
          <a:xfrm flipV="1">
            <a:off x="6185188" y="89533241"/>
            <a:ext cx="3096462" cy="2097823"/>
          </a:xfrm>
          <a:custGeom>
            <a:avLst/>
            <a:gdLst>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743200 w 3108960"/>
              <a:gd name="connsiteY7" fmla="*/ 1493520 h 2095500"/>
              <a:gd name="connsiteX8" fmla="*/ 2727960 w 3108960"/>
              <a:gd name="connsiteY8" fmla="*/ 411480 h 2095500"/>
              <a:gd name="connsiteX9" fmla="*/ 2514600 w 3108960"/>
              <a:gd name="connsiteY9" fmla="*/ 175260 h 2095500"/>
              <a:gd name="connsiteX10" fmla="*/ 289560 w 3108960"/>
              <a:gd name="connsiteY10" fmla="*/ 182880 h 2095500"/>
              <a:gd name="connsiteX11" fmla="*/ 68580 w 3108960"/>
              <a:gd name="connsiteY11" fmla="*/ 350520 h 2095500"/>
              <a:gd name="connsiteX12" fmla="*/ 68580 w 3108960"/>
              <a:gd name="connsiteY12" fmla="*/ 1455420 h 2095500"/>
              <a:gd name="connsiteX13" fmla="*/ 274320 w 3108960"/>
              <a:gd name="connsiteY13" fmla="*/ 1691640 h 2095500"/>
              <a:gd name="connsiteX14" fmla="*/ 1607820 w 3108960"/>
              <a:gd name="connsiteY14" fmla="*/ 1684020 h 2095500"/>
              <a:gd name="connsiteX15" fmla="*/ 1409700 w 3108960"/>
              <a:gd name="connsiteY15" fmla="*/ 1905000 h 2095500"/>
              <a:gd name="connsiteX16" fmla="*/ 1249680 w 3108960"/>
              <a:gd name="connsiteY16" fmla="*/ 2080260 h 2095500"/>
              <a:gd name="connsiteX17" fmla="*/ 1036320 w 3108960"/>
              <a:gd name="connsiteY17" fmla="*/ 2087880 h 2095500"/>
              <a:gd name="connsiteX18" fmla="*/ 1036320 w 3108960"/>
              <a:gd name="connsiteY18" fmla="*/ 1752600 h 2095500"/>
              <a:gd name="connsiteX19" fmla="*/ 822960 w 3108960"/>
              <a:gd name="connsiteY19" fmla="*/ 1950720 h 2095500"/>
              <a:gd name="connsiteX20" fmla="*/ 670560 w 3108960"/>
              <a:gd name="connsiteY20" fmla="*/ 1950720 h 2095500"/>
              <a:gd name="connsiteX21" fmla="*/ 678180 w 3108960"/>
              <a:gd name="connsiteY21" fmla="*/ 2095500 h 2095500"/>
              <a:gd name="connsiteX22" fmla="*/ 7620 w 3108960"/>
              <a:gd name="connsiteY22" fmla="*/ 2095500 h 2095500"/>
              <a:gd name="connsiteX23" fmla="*/ 0 w 3108960"/>
              <a:gd name="connsiteY23"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59842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613660 w 3108960"/>
              <a:gd name="connsiteY10" fmla="*/ 27432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82880 w 3108960"/>
              <a:gd name="connsiteY13" fmla="*/ 25146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67640 w 3108960"/>
              <a:gd name="connsiteY16" fmla="*/ 15621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0960 w 3108960"/>
              <a:gd name="connsiteY14" fmla="*/ 38100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7620 h 2087880"/>
              <a:gd name="connsiteX1" fmla="*/ 3108960 w 3108960"/>
              <a:gd name="connsiteY1" fmla="*/ 0 h 2087880"/>
              <a:gd name="connsiteX2" fmla="*/ 3093720 w 3108960"/>
              <a:gd name="connsiteY2" fmla="*/ 2049780 h 2087880"/>
              <a:gd name="connsiteX3" fmla="*/ 1287780 w 3108960"/>
              <a:gd name="connsiteY3" fmla="*/ 2057400 h 2087880"/>
              <a:gd name="connsiteX4" fmla="*/ 1432560 w 3108960"/>
              <a:gd name="connsiteY4" fmla="*/ 1912620 h 2087880"/>
              <a:gd name="connsiteX5" fmla="*/ 2301240 w 3108960"/>
              <a:gd name="connsiteY5" fmla="*/ 1684020 h 2087880"/>
              <a:gd name="connsiteX6" fmla="*/ 2567940 w 3108960"/>
              <a:gd name="connsiteY6" fmla="*/ 1668780 h 2087880"/>
              <a:gd name="connsiteX7" fmla="*/ 2682240 w 3108960"/>
              <a:gd name="connsiteY7" fmla="*/ 1592580 h 2087880"/>
              <a:gd name="connsiteX8" fmla="*/ 2743200 w 3108960"/>
              <a:gd name="connsiteY8" fmla="*/ 1485900 h 2087880"/>
              <a:gd name="connsiteX9" fmla="*/ 2727960 w 3108960"/>
              <a:gd name="connsiteY9" fmla="*/ 403860 h 2087880"/>
              <a:gd name="connsiteX10" fmla="*/ 2705100 w 3108960"/>
              <a:gd name="connsiteY10" fmla="*/ 259080 h 2087880"/>
              <a:gd name="connsiteX11" fmla="*/ 2514600 w 3108960"/>
              <a:gd name="connsiteY11" fmla="*/ 167640 h 2087880"/>
              <a:gd name="connsiteX12" fmla="*/ 289560 w 3108960"/>
              <a:gd name="connsiteY12" fmla="*/ 175260 h 2087880"/>
              <a:gd name="connsiteX13" fmla="*/ 152400 w 3108960"/>
              <a:gd name="connsiteY13" fmla="*/ 220980 h 2087880"/>
              <a:gd name="connsiteX14" fmla="*/ 60960 w 3108960"/>
              <a:gd name="connsiteY14" fmla="*/ 373380 h 2087880"/>
              <a:gd name="connsiteX15" fmla="*/ 68580 w 3108960"/>
              <a:gd name="connsiteY15" fmla="*/ 1447800 h 2087880"/>
              <a:gd name="connsiteX16" fmla="*/ 99060 w 3108960"/>
              <a:gd name="connsiteY16" fmla="*/ 1554480 h 2087880"/>
              <a:gd name="connsiteX17" fmla="*/ 144780 w 3108960"/>
              <a:gd name="connsiteY17" fmla="*/ 1630680 h 2087880"/>
              <a:gd name="connsiteX18" fmla="*/ 274320 w 3108960"/>
              <a:gd name="connsiteY18" fmla="*/ 1684020 h 2087880"/>
              <a:gd name="connsiteX19" fmla="*/ 1607820 w 3108960"/>
              <a:gd name="connsiteY19" fmla="*/ 1676400 h 2087880"/>
              <a:gd name="connsiteX20" fmla="*/ 1409700 w 3108960"/>
              <a:gd name="connsiteY20" fmla="*/ 1897380 h 2087880"/>
              <a:gd name="connsiteX21" fmla="*/ 1249680 w 3108960"/>
              <a:gd name="connsiteY21" fmla="*/ 2072640 h 2087880"/>
              <a:gd name="connsiteX22" fmla="*/ 1036320 w 3108960"/>
              <a:gd name="connsiteY22" fmla="*/ 2080260 h 2087880"/>
              <a:gd name="connsiteX23" fmla="*/ 1036320 w 3108960"/>
              <a:gd name="connsiteY23" fmla="*/ 1744980 h 2087880"/>
              <a:gd name="connsiteX24" fmla="*/ 822960 w 3108960"/>
              <a:gd name="connsiteY24" fmla="*/ 1943100 h 2087880"/>
              <a:gd name="connsiteX25" fmla="*/ 670560 w 3108960"/>
              <a:gd name="connsiteY25" fmla="*/ 1943100 h 2087880"/>
              <a:gd name="connsiteX26" fmla="*/ 678180 w 3108960"/>
              <a:gd name="connsiteY26" fmla="*/ 2087880 h 2087880"/>
              <a:gd name="connsiteX27" fmla="*/ 7620 w 3108960"/>
              <a:gd name="connsiteY27" fmla="*/ 2087880 h 2087880"/>
              <a:gd name="connsiteX28" fmla="*/ 0 w 3108960"/>
              <a:gd name="connsiteY28" fmla="*/ 7620 h 2087880"/>
              <a:gd name="connsiteX0" fmla="*/ 15240 w 3101340"/>
              <a:gd name="connsiteY0" fmla="*/ 7620 h 2087880"/>
              <a:gd name="connsiteX1" fmla="*/ 3101340 w 3101340"/>
              <a:gd name="connsiteY1" fmla="*/ 0 h 2087880"/>
              <a:gd name="connsiteX2" fmla="*/ 3086100 w 3101340"/>
              <a:gd name="connsiteY2" fmla="*/ 2049780 h 2087880"/>
              <a:gd name="connsiteX3" fmla="*/ 1280160 w 3101340"/>
              <a:gd name="connsiteY3" fmla="*/ 2057400 h 2087880"/>
              <a:gd name="connsiteX4" fmla="*/ 1424940 w 3101340"/>
              <a:gd name="connsiteY4" fmla="*/ 1912620 h 2087880"/>
              <a:gd name="connsiteX5" fmla="*/ 2293620 w 3101340"/>
              <a:gd name="connsiteY5" fmla="*/ 1684020 h 2087880"/>
              <a:gd name="connsiteX6" fmla="*/ 2560320 w 3101340"/>
              <a:gd name="connsiteY6" fmla="*/ 1668780 h 2087880"/>
              <a:gd name="connsiteX7" fmla="*/ 2674620 w 3101340"/>
              <a:gd name="connsiteY7" fmla="*/ 1592580 h 2087880"/>
              <a:gd name="connsiteX8" fmla="*/ 2735580 w 3101340"/>
              <a:gd name="connsiteY8" fmla="*/ 1485900 h 2087880"/>
              <a:gd name="connsiteX9" fmla="*/ 2720340 w 3101340"/>
              <a:gd name="connsiteY9" fmla="*/ 403860 h 2087880"/>
              <a:gd name="connsiteX10" fmla="*/ 2697480 w 3101340"/>
              <a:gd name="connsiteY10" fmla="*/ 259080 h 2087880"/>
              <a:gd name="connsiteX11" fmla="*/ 2506980 w 3101340"/>
              <a:gd name="connsiteY11" fmla="*/ 167640 h 2087880"/>
              <a:gd name="connsiteX12" fmla="*/ 281940 w 3101340"/>
              <a:gd name="connsiteY12" fmla="*/ 175260 h 2087880"/>
              <a:gd name="connsiteX13" fmla="*/ 144780 w 3101340"/>
              <a:gd name="connsiteY13" fmla="*/ 220980 h 2087880"/>
              <a:gd name="connsiteX14" fmla="*/ 53340 w 3101340"/>
              <a:gd name="connsiteY14" fmla="*/ 373380 h 2087880"/>
              <a:gd name="connsiteX15" fmla="*/ 60960 w 3101340"/>
              <a:gd name="connsiteY15" fmla="*/ 1447800 h 2087880"/>
              <a:gd name="connsiteX16" fmla="*/ 91440 w 3101340"/>
              <a:gd name="connsiteY16" fmla="*/ 1554480 h 2087880"/>
              <a:gd name="connsiteX17" fmla="*/ 137160 w 3101340"/>
              <a:gd name="connsiteY17" fmla="*/ 1630680 h 2087880"/>
              <a:gd name="connsiteX18" fmla="*/ 266700 w 3101340"/>
              <a:gd name="connsiteY18" fmla="*/ 1684020 h 2087880"/>
              <a:gd name="connsiteX19" fmla="*/ 1600200 w 3101340"/>
              <a:gd name="connsiteY19" fmla="*/ 1676400 h 2087880"/>
              <a:gd name="connsiteX20" fmla="*/ 1402080 w 3101340"/>
              <a:gd name="connsiteY20" fmla="*/ 1897380 h 2087880"/>
              <a:gd name="connsiteX21" fmla="*/ 1242060 w 3101340"/>
              <a:gd name="connsiteY21" fmla="*/ 2072640 h 2087880"/>
              <a:gd name="connsiteX22" fmla="*/ 1028700 w 3101340"/>
              <a:gd name="connsiteY22" fmla="*/ 2080260 h 2087880"/>
              <a:gd name="connsiteX23" fmla="*/ 1028700 w 3101340"/>
              <a:gd name="connsiteY23" fmla="*/ 1744980 h 2087880"/>
              <a:gd name="connsiteX24" fmla="*/ 815340 w 3101340"/>
              <a:gd name="connsiteY24" fmla="*/ 1943100 h 2087880"/>
              <a:gd name="connsiteX25" fmla="*/ 662940 w 3101340"/>
              <a:gd name="connsiteY25" fmla="*/ 1943100 h 2087880"/>
              <a:gd name="connsiteX26" fmla="*/ 670560 w 3101340"/>
              <a:gd name="connsiteY26" fmla="*/ 2087880 h 2087880"/>
              <a:gd name="connsiteX27" fmla="*/ 0 w 3101340"/>
              <a:gd name="connsiteY27" fmla="*/ 2087880 h 2087880"/>
              <a:gd name="connsiteX28" fmla="*/ 15240 w 3101340"/>
              <a:gd name="connsiteY28" fmla="*/ 7620 h 2087880"/>
              <a:gd name="connsiteX0" fmla="*/ 15240 w 3095513"/>
              <a:gd name="connsiteY0" fmla="*/ 19272 h 2099532"/>
              <a:gd name="connsiteX1" fmla="*/ 3095513 w 3095513"/>
              <a:gd name="connsiteY1" fmla="*/ 0 h 2099532"/>
              <a:gd name="connsiteX2" fmla="*/ 3086100 w 3095513"/>
              <a:gd name="connsiteY2" fmla="*/ 2061432 h 2099532"/>
              <a:gd name="connsiteX3" fmla="*/ 1280160 w 3095513"/>
              <a:gd name="connsiteY3" fmla="*/ 2069052 h 2099532"/>
              <a:gd name="connsiteX4" fmla="*/ 1424940 w 3095513"/>
              <a:gd name="connsiteY4" fmla="*/ 1924272 h 2099532"/>
              <a:gd name="connsiteX5" fmla="*/ 2293620 w 3095513"/>
              <a:gd name="connsiteY5" fmla="*/ 1695672 h 2099532"/>
              <a:gd name="connsiteX6" fmla="*/ 2560320 w 3095513"/>
              <a:gd name="connsiteY6" fmla="*/ 1680432 h 2099532"/>
              <a:gd name="connsiteX7" fmla="*/ 2674620 w 3095513"/>
              <a:gd name="connsiteY7" fmla="*/ 1604232 h 2099532"/>
              <a:gd name="connsiteX8" fmla="*/ 2735580 w 3095513"/>
              <a:gd name="connsiteY8" fmla="*/ 1497552 h 2099532"/>
              <a:gd name="connsiteX9" fmla="*/ 2720340 w 3095513"/>
              <a:gd name="connsiteY9" fmla="*/ 415512 h 2099532"/>
              <a:gd name="connsiteX10" fmla="*/ 2697480 w 3095513"/>
              <a:gd name="connsiteY10" fmla="*/ 270732 h 2099532"/>
              <a:gd name="connsiteX11" fmla="*/ 2506980 w 3095513"/>
              <a:gd name="connsiteY11" fmla="*/ 179292 h 2099532"/>
              <a:gd name="connsiteX12" fmla="*/ 281940 w 3095513"/>
              <a:gd name="connsiteY12" fmla="*/ 186912 h 2099532"/>
              <a:gd name="connsiteX13" fmla="*/ 144780 w 3095513"/>
              <a:gd name="connsiteY13" fmla="*/ 232632 h 2099532"/>
              <a:gd name="connsiteX14" fmla="*/ 53340 w 3095513"/>
              <a:gd name="connsiteY14" fmla="*/ 385032 h 2099532"/>
              <a:gd name="connsiteX15" fmla="*/ 60960 w 3095513"/>
              <a:gd name="connsiteY15" fmla="*/ 1459452 h 2099532"/>
              <a:gd name="connsiteX16" fmla="*/ 91440 w 3095513"/>
              <a:gd name="connsiteY16" fmla="*/ 1566132 h 2099532"/>
              <a:gd name="connsiteX17" fmla="*/ 137160 w 3095513"/>
              <a:gd name="connsiteY17" fmla="*/ 1642332 h 2099532"/>
              <a:gd name="connsiteX18" fmla="*/ 266700 w 3095513"/>
              <a:gd name="connsiteY18" fmla="*/ 1695672 h 2099532"/>
              <a:gd name="connsiteX19" fmla="*/ 1600200 w 3095513"/>
              <a:gd name="connsiteY19" fmla="*/ 1688052 h 2099532"/>
              <a:gd name="connsiteX20" fmla="*/ 1402080 w 3095513"/>
              <a:gd name="connsiteY20" fmla="*/ 1909032 h 2099532"/>
              <a:gd name="connsiteX21" fmla="*/ 1242060 w 3095513"/>
              <a:gd name="connsiteY21" fmla="*/ 2084292 h 2099532"/>
              <a:gd name="connsiteX22" fmla="*/ 1028700 w 3095513"/>
              <a:gd name="connsiteY22" fmla="*/ 2091912 h 2099532"/>
              <a:gd name="connsiteX23" fmla="*/ 1028700 w 3095513"/>
              <a:gd name="connsiteY23" fmla="*/ 1756632 h 2099532"/>
              <a:gd name="connsiteX24" fmla="*/ 815340 w 3095513"/>
              <a:gd name="connsiteY24" fmla="*/ 1954752 h 2099532"/>
              <a:gd name="connsiteX25" fmla="*/ 662940 w 3095513"/>
              <a:gd name="connsiteY25" fmla="*/ 1954752 h 2099532"/>
              <a:gd name="connsiteX26" fmla="*/ 670560 w 3095513"/>
              <a:gd name="connsiteY26" fmla="*/ 2099532 h 2099532"/>
              <a:gd name="connsiteX27" fmla="*/ 0 w 3095513"/>
              <a:gd name="connsiteY27" fmla="*/ 2099532 h 2099532"/>
              <a:gd name="connsiteX28" fmla="*/ 15240 w 3095513"/>
              <a:gd name="connsiteY28" fmla="*/ 19272 h 2099532"/>
              <a:gd name="connsiteX0" fmla="*/ 0 w 3097752"/>
              <a:gd name="connsiteY0" fmla="*/ 7621 h 2099532"/>
              <a:gd name="connsiteX1" fmla="*/ 3097752 w 3097752"/>
              <a:gd name="connsiteY1" fmla="*/ 0 h 2099532"/>
              <a:gd name="connsiteX2" fmla="*/ 3088339 w 3097752"/>
              <a:gd name="connsiteY2" fmla="*/ 2061432 h 2099532"/>
              <a:gd name="connsiteX3" fmla="*/ 1282399 w 3097752"/>
              <a:gd name="connsiteY3" fmla="*/ 2069052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18598 w 3097752"/>
              <a:gd name="connsiteY20" fmla="*/ 1918479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18598 w 3097752"/>
              <a:gd name="connsiteY20" fmla="*/ 1918479 h 2099532"/>
              <a:gd name="connsiteX21" fmla="*/ 1272857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0 h 2091911"/>
              <a:gd name="connsiteX1" fmla="*/ 3097752 w 3097752"/>
              <a:gd name="connsiteY1" fmla="*/ 37804 h 2091911"/>
              <a:gd name="connsiteX2" fmla="*/ 3088339 w 3097752"/>
              <a:gd name="connsiteY2" fmla="*/ 2053811 h 2091911"/>
              <a:gd name="connsiteX3" fmla="*/ 1276573 w 3097752"/>
              <a:gd name="connsiteY3" fmla="*/ 2067257 h 2091911"/>
              <a:gd name="connsiteX4" fmla="*/ 1427179 w 3097752"/>
              <a:gd name="connsiteY4" fmla="*/ 1916651 h 2091911"/>
              <a:gd name="connsiteX5" fmla="*/ 2295859 w 3097752"/>
              <a:gd name="connsiteY5" fmla="*/ 1688051 h 2091911"/>
              <a:gd name="connsiteX6" fmla="*/ 2562559 w 3097752"/>
              <a:gd name="connsiteY6" fmla="*/ 1672811 h 2091911"/>
              <a:gd name="connsiteX7" fmla="*/ 2676859 w 3097752"/>
              <a:gd name="connsiteY7" fmla="*/ 1596611 h 2091911"/>
              <a:gd name="connsiteX8" fmla="*/ 2737819 w 3097752"/>
              <a:gd name="connsiteY8" fmla="*/ 1489931 h 2091911"/>
              <a:gd name="connsiteX9" fmla="*/ 2722579 w 3097752"/>
              <a:gd name="connsiteY9" fmla="*/ 407891 h 2091911"/>
              <a:gd name="connsiteX10" fmla="*/ 2699719 w 3097752"/>
              <a:gd name="connsiteY10" fmla="*/ 263111 h 2091911"/>
              <a:gd name="connsiteX11" fmla="*/ 2509219 w 3097752"/>
              <a:gd name="connsiteY11" fmla="*/ 171671 h 2091911"/>
              <a:gd name="connsiteX12" fmla="*/ 284179 w 3097752"/>
              <a:gd name="connsiteY12" fmla="*/ 179291 h 2091911"/>
              <a:gd name="connsiteX13" fmla="*/ 147019 w 3097752"/>
              <a:gd name="connsiteY13" fmla="*/ 225011 h 2091911"/>
              <a:gd name="connsiteX14" fmla="*/ 55579 w 3097752"/>
              <a:gd name="connsiteY14" fmla="*/ 377411 h 2091911"/>
              <a:gd name="connsiteX15" fmla="*/ 63199 w 3097752"/>
              <a:gd name="connsiteY15" fmla="*/ 1451831 h 2091911"/>
              <a:gd name="connsiteX16" fmla="*/ 93679 w 3097752"/>
              <a:gd name="connsiteY16" fmla="*/ 1558511 h 2091911"/>
              <a:gd name="connsiteX17" fmla="*/ 139399 w 3097752"/>
              <a:gd name="connsiteY17" fmla="*/ 1634711 h 2091911"/>
              <a:gd name="connsiteX18" fmla="*/ 268939 w 3097752"/>
              <a:gd name="connsiteY18" fmla="*/ 1688051 h 2091911"/>
              <a:gd name="connsiteX19" fmla="*/ 1602439 w 3097752"/>
              <a:gd name="connsiteY19" fmla="*/ 1680431 h 2091911"/>
              <a:gd name="connsiteX20" fmla="*/ 1418598 w 3097752"/>
              <a:gd name="connsiteY20" fmla="*/ 1910858 h 2091911"/>
              <a:gd name="connsiteX21" fmla="*/ 1272857 w 3097752"/>
              <a:gd name="connsiteY21" fmla="*/ 2076671 h 2091911"/>
              <a:gd name="connsiteX22" fmla="*/ 1030939 w 3097752"/>
              <a:gd name="connsiteY22" fmla="*/ 2084291 h 2091911"/>
              <a:gd name="connsiteX23" fmla="*/ 1030939 w 3097752"/>
              <a:gd name="connsiteY23" fmla="*/ 1749011 h 2091911"/>
              <a:gd name="connsiteX24" fmla="*/ 817579 w 3097752"/>
              <a:gd name="connsiteY24" fmla="*/ 1947131 h 2091911"/>
              <a:gd name="connsiteX25" fmla="*/ 665179 w 3097752"/>
              <a:gd name="connsiteY25" fmla="*/ 1947131 h 2091911"/>
              <a:gd name="connsiteX26" fmla="*/ 672799 w 3097752"/>
              <a:gd name="connsiteY26" fmla="*/ 2091911 h 2091911"/>
              <a:gd name="connsiteX27" fmla="*/ 2239 w 3097752"/>
              <a:gd name="connsiteY27" fmla="*/ 2091911 h 2091911"/>
              <a:gd name="connsiteX28" fmla="*/ 0 w 3097752"/>
              <a:gd name="connsiteY28" fmla="*/ 0 h 2091911"/>
              <a:gd name="connsiteX0" fmla="*/ 0 w 3097752"/>
              <a:gd name="connsiteY0" fmla="*/ 50 h 2054107"/>
              <a:gd name="connsiteX1" fmla="*/ 3097752 w 3097752"/>
              <a:gd name="connsiteY1" fmla="*/ 0 h 2054107"/>
              <a:gd name="connsiteX2" fmla="*/ 3088339 w 3097752"/>
              <a:gd name="connsiteY2" fmla="*/ 2016007 h 2054107"/>
              <a:gd name="connsiteX3" fmla="*/ 1276573 w 3097752"/>
              <a:gd name="connsiteY3" fmla="*/ 2029453 h 2054107"/>
              <a:gd name="connsiteX4" fmla="*/ 1427179 w 3097752"/>
              <a:gd name="connsiteY4" fmla="*/ 1878847 h 2054107"/>
              <a:gd name="connsiteX5" fmla="*/ 2295859 w 3097752"/>
              <a:gd name="connsiteY5" fmla="*/ 1650247 h 2054107"/>
              <a:gd name="connsiteX6" fmla="*/ 2562559 w 3097752"/>
              <a:gd name="connsiteY6" fmla="*/ 1635007 h 2054107"/>
              <a:gd name="connsiteX7" fmla="*/ 2676859 w 3097752"/>
              <a:gd name="connsiteY7" fmla="*/ 1558807 h 2054107"/>
              <a:gd name="connsiteX8" fmla="*/ 2737819 w 3097752"/>
              <a:gd name="connsiteY8" fmla="*/ 1452127 h 2054107"/>
              <a:gd name="connsiteX9" fmla="*/ 2722579 w 3097752"/>
              <a:gd name="connsiteY9" fmla="*/ 370087 h 2054107"/>
              <a:gd name="connsiteX10" fmla="*/ 2699719 w 3097752"/>
              <a:gd name="connsiteY10" fmla="*/ 225307 h 2054107"/>
              <a:gd name="connsiteX11" fmla="*/ 2509219 w 3097752"/>
              <a:gd name="connsiteY11" fmla="*/ 133867 h 2054107"/>
              <a:gd name="connsiteX12" fmla="*/ 284179 w 3097752"/>
              <a:gd name="connsiteY12" fmla="*/ 141487 h 2054107"/>
              <a:gd name="connsiteX13" fmla="*/ 147019 w 3097752"/>
              <a:gd name="connsiteY13" fmla="*/ 187207 h 2054107"/>
              <a:gd name="connsiteX14" fmla="*/ 55579 w 3097752"/>
              <a:gd name="connsiteY14" fmla="*/ 339607 h 2054107"/>
              <a:gd name="connsiteX15" fmla="*/ 63199 w 3097752"/>
              <a:gd name="connsiteY15" fmla="*/ 1414027 h 2054107"/>
              <a:gd name="connsiteX16" fmla="*/ 93679 w 3097752"/>
              <a:gd name="connsiteY16" fmla="*/ 1520707 h 2054107"/>
              <a:gd name="connsiteX17" fmla="*/ 139399 w 3097752"/>
              <a:gd name="connsiteY17" fmla="*/ 1596907 h 2054107"/>
              <a:gd name="connsiteX18" fmla="*/ 268939 w 3097752"/>
              <a:gd name="connsiteY18" fmla="*/ 1650247 h 2054107"/>
              <a:gd name="connsiteX19" fmla="*/ 1602439 w 3097752"/>
              <a:gd name="connsiteY19" fmla="*/ 1642627 h 2054107"/>
              <a:gd name="connsiteX20" fmla="*/ 1418598 w 3097752"/>
              <a:gd name="connsiteY20" fmla="*/ 1873054 h 2054107"/>
              <a:gd name="connsiteX21" fmla="*/ 1272857 w 3097752"/>
              <a:gd name="connsiteY21" fmla="*/ 2038867 h 2054107"/>
              <a:gd name="connsiteX22" fmla="*/ 1030939 w 3097752"/>
              <a:gd name="connsiteY22" fmla="*/ 2046487 h 2054107"/>
              <a:gd name="connsiteX23" fmla="*/ 1030939 w 3097752"/>
              <a:gd name="connsiteY23" fmla="*/ 1711207 h 2054107"/>
              <a:gd name="connsiteX24" fmla="*/ 817579 w 3097752"/>
              <a:gd name="connsiteY24" fmla="*/ 1909327 h 2054107"/>
              <a:gd name="connsiteX25" fmla="*/ 665179 w 3097752"/>
              <a:gd name="connsiteY25" fmla="*/ 1909327 h 2054107"/>
              <a:gd name="connsiteX26" fmla="*/ 672799 w 3097752"/>
              <a:gd name="connsiteY26" fmla="*/ 2054107 h 2054107"/>
              <a:gd name="connsiteX27" fmla="*/ 2239 w 3097752"/>
              <a:gd name="connsiteY27" fmla="*/ 2054107 h 2054107"/>
              <a:gd name="connsiteX28" fmla="*/ 0 w 3097752"/>
              <a:gd name="connsiteY28" fmla="*/ 50 h 2054107"/>
              <a:gd name="connsiteX0" fmla="*/ 0 w 3112992"/>
              <a:gd name="connsiteY0" fmla="*/ 15192 h 2069249"/>
              <a:gd name="connsiteX1" fmla="*/ 3112992 w 3112992"/>
              <a:gd name="connsiteY1" fmla="*/ 0 h 2069249"/>
              <a:gd name="connsiteX2" fmla="*/ 3088339 w 3112992"/>
              <a:gd name="connsiteY2" fmla="*/ 2031149 h 2069249"/>
              <a:gd name="connsiteX3" fmla="*/ 1276573 w 3112992"/>
              <a:gd name="connsiteY3" fmla="*/ 2044595 h 2069249"/>
              <a:gd name="connsiteX4" fmla="*/ 1427179 w 3112992"/>
              <a:gd name="connsiteY4" fmla="*/ 1893989 h 2069249"/>
              <a:gd name="connsiteX5" fmla="*/ 2295859 w 3112992"/>
              <a:gd name="connsiteY5" fmla="*/ 1665389 h 2069249"/>
              <a:gd name="connsiteX6" fmla="*/ 2562559 w 3112992"/>
              <a:gd name="connsiteY6" fmla="*/ 1650149 h 2069249"/>
              <a:gd name="connsiteX7" fmla="*/ 2676859 w 3112992"/>
              <a:gd name="connsiteY7" fmla="*/ 1573949 h 2069249"/>
              <a:gd name="connsiteX8" fmla="*/ 2737819 w 3112992"/>
              <a:gd name="connsiteY8" fmla="*/ 1467269 h 2069249"/>
              <a:gd name="connsiteX9" fmla="*/ 2722579 w 3112992"/>
              <a:gd name="connsiteY9" fmla="*/ 385229 h 2069249"/>
              <a:gd name="connsiteX10" fmla="*/ 2699719 w 3112992"/>
              <a:gd name="connsiteY10" fmla="*/ 240449 h 2069249"/>
              <a:gd name="connsiteX11" fmla="*/ 2509219 w 3112992"/>
              <a:gd name="connsiteY11" fmla="*/ 149009 h 2069249"/>
              <a:gd name="connsiteX12" fmla="*/ 284179 w 3112992"/>
              <a:gd name="connsiteY12" fmla="*/ 156629 h 2069249"/>
              <a:gd name="connsiteX13" fmla="*/ 147019 w 3112992"/>
              <a:gd name="connsiteY13" fmla="*/ 202349 h 2069249"/>
              <a:gd name="connsiteX14" fmla="*/ 55579 w 3112992"/>
              <a:gd name="connsiteY14" fmla="*/ 354749 h 2069249"/>
              <a:gd name="connsiteX15" fmla="*/ 63199 w 3112992"/>
              <a:gd name="connsiteY15" fmla="*/ 1429169 h 2069249"/>
              <a:gd name="connsiteX16" fmla="*/ 93679 w 3112992"/>
              <a:gd name="connsiteY16" fmla="*/ 1535849 h 2069249"/>
              <a:gd name="connsiteX17" fmla="*/ 139399 w 3112992"/>
              <a:gd name="connsiteY17" fmla="*/ 1612049 h 2069249"/>
              <a:gd name="connsiteX18" fmla="*/ 268939 w 3112992"/>
              <a:gd name="connsiteY18" fmla="*/ 1665389 h 2069249"/>
              <a:gd name="connsiteX19" fmla="*/ 1602439 w 3112992"/>
              <a:gd name="connsiteY19" fmla="*/ 1657769 h 2069249"/>
              <a:gd name="connsiteX20" fmla="*/ 1418598 w 3112992"/>
              <a:gd name="connsiteY20" fmla="*/ 1888196 h 2069249"/>
              <a:gd name="connsiteX21" fmla="*/ 1272857 w 3112992"/>
              <a:gd name="connsiteY21" fmla="*/ 2054009 h 2069249"/>
              <a:gd name="connsiteX22" fmla="*/ 1030939 w 3112992"/>
              <a:gd name="connsiteY22" fmla="*/ 2061629 h 2069249"/>
              <a:gd name="connsiteX23" fmla="*/ 1030939 w 3112992"/>
              <a:gd name="connsiteY23" fmla="*/ 1726349 h 2069249"/>
              <a:gd name="connsiteX24" fmla="*/ 817579 w 3112992"/>
              <a:gd name="connsiteY24" fmla="*/ 1924469 h 2069249"/>
              <a:gd name="connsiteX25" fmla="*/ 665179 w 3112992"/>
              <a:gd name="connsiteY25" fmla="*/ 1924469 h 2069249"/>
              <a:gd name="connsiteX26" fmla="*/ 672799 w 3112992"/>
              <a:gd name="connsiteY26" fmla="*/ 2069249 h 2069249"/>
              <a:gd name="connsiteX27" fmla="*/ 2239 w 3112992"/>
              <a:gd name="connsiteY27" fmla="*/ 2069249 h 2069249"/>
              <a:gd name="connsiteX28" fmla="*/ 0 w 3112992"/>
              <a:gd name="connsiteY28" fmla="*/ 15192 h 2069249"/>
              <a:gd name="connsiteX0" fmla="*/ 0 w 3112992"/>
              <a:gd name="connsiteY0" fmla="*/ 51 h 2069249"/>
              <a:gd name="connsiteX1" fmla="*/ 3112992 w 3112992"/>
              <a:gd name="connsiteY1" fmla="*/ 0 h 2069249"/>
              <a:gd name="connsiteX2" fmla="*/ 3088339 w 3112992"/>
              <a:gd name="connsiteY2" fmla="*/ 2031149 h 2069249"/>
              <a:gd name="connsiteX3" fmla="*/ 1276573 w 3112992"/>
              <a:gd name="connsiteY3" fmla="*/ 2044595 h 2069249"/>
              <a:gd name="connsiteX4" fmla="*/ 1427179 w 3112992"/>
              <a:gd name="connsiteY4" fmla="*/ 1893989 h 2069249"/>
              <a:gd name="connsiteX5" fmla="*/ 2295859 w 3112992"/>
              <a:gd name="connsiteY5" fmla="*/ 1665389 h 2069249"/>
              <a:gd name="connsiteX6" fmla="*/ 2562559 w 3112992"/>
              <a:gd name="connsiteY6" fmla="*/ 1650149 h 2069249"/>
              <a:gd name="connsiteX7" fmla="*/ 2676859 w 3112992"/>
              <a:gd name="connsiteY7" fmla="*/ 1573949 h 2069249"/>
              <a:gd name="connsiteX8" fmla="*/ 2737819 w 3112992"/>
              <a:gd name="connsiteY8" fmla="*/ 1467269 h 2069249"/>
              <a:gd name="connsiteX9" fmla="*/ 2722579 w 3112992"/>
              <a:gd name="connsiteY9" fmla="*/ 385229 h 2069249"/>
              <a:gd name="connsiteX10" fmla="*/ 2699719 w 3112992"/>
              <a:gd name="connsiteY10" fmla="*/ 240449 h 2069249"/>
              <a:gd name="connsiteX11" fmla="*/ 2509219 w 3112992"/>
              <a:gd name="connsiteY11" fmla="*/ 149009 h 2069249"/>
              <a:gd name="connsiteX12" fmla="*/ 284179 w 3112992"/>
              <a:gd name="connsiteY12" fmla="*/ 156629 h 2069249"/>
              <a:gd name="connsiteX13" fmla="*/ 147019 w 3112992"/>
              <a:gd name="connsiteY13" fmla="*/ 202349 h 2069249"/>
              <a:gd name="connsiteX14" fmla="*/ 55579 w 3112992"/>
              <a:gd name="connsiteY14" fmla="*/ 354749 h 2069249"/>
              <a:gd name="connsiteX15" fmla="*/ 63199 w 3112992"/>
              <a:gd name="connsiteY15" fmla="*/ 1429169 h 2069249"/>
              <a:gd name="connsiteX16" fmla="*/ 93679 w 3112992"/>
              <a:gd name="connsiteY16" fmla="*/ 1535849 h 2069249"/>
              <a:gd name="connsiteX17" fmla="*/ 139399 w 3112992"/>
              <a:gd name="connsiteY17" fmla="*/ 1612049 h 2069249"/>
              <a:gd name="connsiteX18" fmla="*/ 268939 w 3112992"/>
              <a:gd name="connsiteY18" fmla="*/ 1665389 h 2069249"/>
              <a:gd name="connsiteX19" fmla="*/ 1602439 w 3112992"/>
              <a:gd name="connsiteY19" fmla="*/ 1657769 h 2069249"/>
              <a:gd name="connsiteX20" fmla="*/ 1418598 w 3112992"/>
              <a:gd name="connsiteY20" fmla="*/ 1888196 h 2069249"/>
              <a:gd name="connsiteX21" fmla="*/ 1272857 w 3112992"/>
              <a:gd name="connsiteY21" fmla="*/ 2054009 h 2069249"/>
              <a:gd name="connsiteX22" fmla="*/ 1030939 w 3112992"/>
              <a:gd name="connsiteY22" fmla="*/ 2061629 h 2069249"/>
              <a:gd name="connsiteX23" fmla="*/ 1030939 w 3112992"/>
              <a:gd name="connsiteY23" fmla="*/ 1726349 h 2069249"/>
              <a:gd name="connsiteX24" fmla="*/ 817579 w 3112992"/>
              <a:gd name="connsiteY24" fmla="*/ 1924469 h 2069249"/>
              <a:gd name="connsiteX25" fmla="*/ 665179 w 3112992"/>
              <a:gd name="connsiteY25" fmla="*/ 1924469 h 2069249"/>
              <a:gd name="connsiteX26" fmla="*/ 672799 w 3112992"/>
              <a:gd name="connsiteY26" fmla="*/ 2069249 h 2069249"/>
              <a:gd name="connsiteX27" fmla="*/ 2239 w 3112992"/>
              <a:gd name="connsiteY27" fmla="*/ 2069249 h 2069249"/>
              <a:gd name="connsiteX28" fmla="*/ 0 w 3112992"/>
              <a:gd name="connsiteY28" fmla="*/ 51 h 2069249"/>
              <a:gd name="connsiteX0" fmla="*/ 0 w 3090132"/>
              <a:gd name="connsiteY0" fmla="*/ 51 h 2069249"/>
              <a:gd name="connsiteX1" fmla="*/ 3090132 w 3090132"/>
              <a:gd name="connsiteY1" fmla="*/ 0 h 2069249"/>
              <a:gd name="connsiteX2" fmla="*/ 3088339 w 3090132"/>
              <a:gd name="connsiteY2" fmla="*/ 2031149 h 2069249"/>
              <a:gd name="connsiteX3" fmla="*/ 1276573 w 3090132"/>
              <a:gd name="connsiteY3" fmla="*/ 2044595 h 2069249"/>
              <a:gd name="connsiteX4" fmla="*/ 1427179 w 3090132"/>
              <a:gd name="connsiteY4" fmla="*/ 1893989 h 2069249"/>
              <a:gd name="connsiteX5" fmla="*/ 2295859 w 3090132"/>
              <a:gd name="connsiteY5" fmla="*/ 1665389 h 2069249"/>
              <a:gd name="connsiteX6" fmla="*/ 2562559 w 3090132"/>
              <a:gd name="connsiteY6" fmla="*/ 1650149 h 2069249"/>
              <a:gd name="connsiteX7" fmla="*/ 2676859 w 3090132"/>
              <a:gd name="connsiteY7" fmla="*/ 1573949 h 2069249"/>
              <a:gd name="connsiteX8" fmla="*/ 2737819 w 3090132"/>
              <a:gd name="connsiteY8" fmla="*/ 1467269 h 2069249"/>
              <a:gd name="connsiteX9" fmla="*/ 2722579 w 3090132"/>
              <a:gd name="connsiteY9" fmla="*/ 385229 h 2069249"/>
              <a:gd name="connsiteX10" fmla="*/ 2699719 w 3090132"/>
              <a:gd name="connsiteY10" fmla="*/ 240449 h 2069249"/>
              <a:gd name="connsiteX11" fmla="*/ 2509219 w 3090132"/>
              <a:gd name="connsiteY11" fmla="*/ 149009 h 2069249"/>
              <a:gd name="connsiteX12" fmla="*/ 284179 w 3090132"/>
              <a:gd name="connsiteY12" fmla="*/ 156629 h 2069249"/>
              <a:gd name="connsiteX13" fmla="*/ 147019 w 3090132"/>
              <a:gd name="connsiteY13" fmla="*/ 202349 h 2069249"/>
              <a:gd name="connsiteX14" fmla="*/ 55579 w 3090132"/>
              <a:gd name="connsiteY14" fmla="*/ 354749 h 2069249"/>
              <a:gd name="connsiteX15" fmla="*/ 63199 w 3090132"/>
              <a:gd name="connsiteY15" fmla="*/ 1429169 h 2069249"/>
              <a:gd name="connsiteX16" fmla="*/ 93679 w 3090132"/>
              <a:gd name="connsiteY16" fmla="*/ 1535849 h 2069249"/>
              <a:gd name="connsiteX17" fmla="*/ 139399 w 3090132"/>
              <a:gd name="connsiteY17" fmla="*/ 1612049 h 2069249"/>
              <a:gd name="connsiteX18" fmla="*/ 268939 w 3090132"/>
              <a:gd name="connsiteY18" fmla="*/ 1665389 h 2069249"/>
              <a:gd name="connsiteX19" fmla="*/ 1602439 w 3090132"/>
              <a:gd name="connsiteY19" fmla="*/ 1657769 h 2069249"/>
              <a:gd name="connsiteX20" fmla="*/ 1418598 w 3090132"/>
              <a:gd name="connsiteY20" fmla="*/ 1888196 h 2069249"/>
              <a:gd name="connsiteX21" fmla="*/ 1272857 w 3090132"/>
              <a:gd name="connsiteY21" fmla="*/ 2054009 h 2069249"/>
              <a:gd name="connsiteX22" fmla="*/ 1030939 w 3090132"/>
              <a:gd name="connsiteY22" fmla="*/ 2061629 h 2069249"/>
              <a:gd name="connsiteX23" fmla="*/ 1030939 w 3090132"/>
              <a:gd name="connsiteY23" fmla="*/ 1726349 h 2069249"/>
              <a:gd name="connsiteX24" fmla="*/ 817579 w 3090132"/>
              <a:gd name="connsiteY24" fmla="*/ 1924469 h 2069249"/>
              <a:gd name="connsiteX25" fmla="*/ 665179 w 3090132"/>
              <a:gd name="connsiteY25" fmla="*/ 1924469 h 2069249"/>
              <a:gd name="connsiteX26" fmla="*/ 672799 w 3090132"/>
              <a:gd name="connsiteY26" fmla="*/ 2069249 h 2069249"/>
              <a:gd name="connsiteX27" fmla="*/ 2239 w 3090132"/>
              <a:gd name="connsiteY27" fmla="*/ 2069249 h 2069249"/>
              <a:gd name="connsiteX28" fmla="*/ 0 w 3090132"/>
              <a:gd name="connsiteY28" fmla="*/ 51 h 2069249"/>
              <a:gd name="connsiteX0" fmla="*/ 0 w 3097752"/>
              <a:gd name="connsiteY0" fmla="*/ 0 h 2091911"/>
              <a:gd name="connsiteX1" fmla="*/ 3097752 w 3097752"/>
              <a:gd name="connsiteY1" fmla="*/ 22662 h 2091911"/>
              <a:gd name="connsiteX2" fmla="*/ 3095959 w 3097752"/>
              <a:gd name="connsiteY2" fmla="*/ 2053811 h 2091911"/>
              <a:gd name="connsiteX3" fmla="*/ 1284193 w 3097752"/>
              <a:gd name="connsiteY3" fmla="*/ 2067257 h 2091911"/>
              <a:gd name="connsiteX4" fmla="*/ 1434799 w 3097752"/>
              <a:gd name="connsiteY4" fmla="*/ 1916651 h 2091911"/>
              <a:gd name="connsiteX5" fmla="*/ 2303479 w 3097752"/>
              <a:gd name="connsiteY5" fmla="*/ 1688051 h 2091911"/>
              <a:gd name="connsiteX6" fmla="*/ 2570179 w 3097752"/>
              <a:gd name="connsiteY6" fmla="*/ 1672811 h 2091911"/>
              <a:gd name="connsiteX7" fmla="*/ 2684479 w 3097752"/>
              <a:gd name="connsiteY7" fmla="*/ 1596611 h 2091911"/>
              <a:gd name="connsiteX8" fmla="*/ 2745439 w 3097752"/>
              <a:gd name="connsiteY8" fmla="*/ 1489931 h 2091911"/>
              <a:gd name="connsiteX9" fmla="*/ 2730199 w 3097752"/>
              <a:gd name="connsiteY9" fmla="*/ 407891 h 2091911"/>
              <a:gd name="connsiteX10" fmla="*/ 2707339 w 3097752"/>
              <a:gd name="connsiteY10" fmla="*/ 263111 h 2091911"/>
              <a:gd name="connsiteX11" fmla="*/ 2516839 w 3097752"/>
              <a:gd name="connsiteY11" fmla="*/ 171671 h 2091911"/>
              <a:gd name="connsiteX12" fmla="*/ 291799 w 3097752"/>
              <a:gd name="connsiteY12" fmla="*/ 179291 h 2091911"/>
              <a:gd name="connsiteX13" fmla="*/ 154639 w 3097752"/>
              <a:gd name="connsiteY13" fmla="*/ 225011 h 2091911"/>
              <a:gd name="connsiteX14" fmla="*/ 63199 w 3097752"/>
              <a:gd name="connsiteY14" fmla="*/ 377411 h 2091911"/>
              <a:gd name="connsiteX15" fmla="*/ 70819 w 3097752"/>
              <a:gd name="connsiteY15" fmla="*/ 1451831 h 2091911"/>
              <a:gd name="connsiteX16" fmla="*/ 101299 w 3097752"/>
              <a:gd name="connsiteY16" fmla="*/ 1558511 h 2091911"/>
              <a:gd name="connsiteX17" fmla="*/ 147019 w 3097752"/>
              <a:gd name="connsiteY17" fmla="*/ 1634711 h 2091911"/>
              <a:gd name="connsiteX18" fmla="*/ 276559 w 3097752"/>
              <a:gd name="connsiteY18" fmla="*/ 1688051 h 2091911"/>
              <a:gd name="connsiteX19" fmla="*/ 1610059 w 3097752"/>
              <a:gd name="connsiteY19" fmla="*/ 1680431 h 2091911"/>
              <a:gd name="connsiteX20" fmla="*/ 1426218 w 3097752"/>
              <a:gd name="connsiteY20" fmla="*/ 1910858 h 2091911"/>
              <a:gd name="connsiteX21" fmla="*/ 1280477 w 3097752"/>
              <a:gd name="connsiteY21" fmla="*/ 2076671 h 2091911"/>
              <a:gd name="connsiteX22" fmla="*/ 1038559 w 3097752"/>
              <a:gd name="connsiteY22" fmla="*/ 2084291 h 2091911"/>
              <a:gd name="connsiteX23" fmla="*/ 1038559 w 3097752"/>
              <a:gd name="connsiteY23" fmla="*/ 1749011 h 2091911"/>
              <a:gd name="connsiteX24" fmla="*/ 825199 w 3097752"/>
              <a:gd name="connsiteY24" fmla="*/ 1947131 h 2091911"/>
              <a:gd name="connsiteX25" fmla="*/ 672799 w 3097752"/>
              <a:gd name="connsiteY25" fmla="*/ 1947131 h 2091911"/>
              <a:gd name="connsiteX26" fmla="*/ 680419 w 3097752"/>
              <a:gd name="connsiteY26" fmla="*/ 2091911 h 2091911"/>
              <a:gd name="connsiteX27" fmla="*/ 9859 w 3097752"/>
              <a:gd name="connsiteY27" fmla="*/ 2091911 h 2091911"/>
              <a:gd name="connsiteX28" fmla="*/ 0 w 3097752"/>
              <a:gd name="connsiteY28" fmla="*/ 0 h 2091911"/>
              <a:gd name="connsiteX0" fmla="*/ 0 w 3096298"/>
              <a:gd name="connsiteY0" fmla="*/ 0 h 2091911"/>
              <a:gd name="connsiteX1" fmla="*/ 3082512 w 3096298"/>
              <a:gd name="connsiteY1" fmla="*/ 7520 h 2091911"/>
              <a:gd name="connsiteX2" fmla="*/ 3095959 w 3096298"/>
              <a:gd name="connsiteY2" fmla="*/ 2053811 h 2091911"/>
              <a:gd name="connsiteX3" fmla="*/ 1284193 w 3096298"/>
              <a:gd name="connsiteY3" fmla="*/ 2067257 h 2091911"/>
              <a:gd name="connsiteX4" fmla="*/ 1434799 w 3096298"/>
              <a:gd name="connsiteY4" fmla="*/ 1916651 h 2091911"/>
              <a:gd name="connsiteX5" fmla="*/ 2303479 w 3096298"/>
              <a:gd name="connsiteY5" fmla="*/ 1688051 h 2091911"/>
              <a:gd name="connsiteX6" fmla="*/ 2570179 w 3096298"/>
              <a:gd name="connsiteY6" fmla="*/ 1672811 h 2091911"/>
              <a:gd name="connsiteX7" fmla="*/ 2684479 w 3096298"/>
              <a:gd name="connsiteY7" fmla="*/ 1596611 h 2091911"/>
              <a:gd name="connsiteX8" fmla="*/ 2745439 w 3096298"/>
              <a:gd name="connsiteY8" fmla="*/ 1489931 h 2091911"/>
              <a:gd name="connsiteX9" fmla="*/ 2730199 w 3096298"/>
              <a:gd name="connsiteY9" fmla="*/ 407891 h 2091911"/>
              <a:gd name="connsiteX10" fmla="*/ 2707339 w 3096298"/>
              <a:gd name="connsiteY10" fmla="*/ 263111 h 2091911"/>
              <a:gd name="connsiteX11" fmla="*/ 2516839 w 3096298"/>
              <a:gd name="connsiteY11" fmla="*/ 171671 h 2091911"/>
              <a:gd name="connsiteX12" fmla="*/ 291799 w 3096298"/>
              <a:gd name="connsiteY12" fmla="*/ 179291 h 2091911"/>
              <a:gd name="connsiteX13" fmla="*/ 154639 w 3096298"/>
              <a:gd name="connsiteY13" fmla="*/ 225011 h 2091911"/>
              <a:gd name="connsiteX14" fmla="*/ 63199 w 3096298"/>
              <a:gd name="connsiteY14" fmla="*/ 377411 h 2091911"/>
              <a:gd name="connsiteX15" fmla="*/ 70819 w 3096298"/>
              <a:gd name="connsiteY15" fmla="*/ 1451831 h 2091911"/>
              <a:gd name="connsiteX16" fmla="*/ 101299 w 3096298"/>
              <a:gd name="connsiteY16" fmla="*/ 1558511 h 2091911"/>
              <a:gd name="connsiteX17" fmla="*/ 147019 w 3096298"/>
              <a:gd name="connsiteY17" fmla="*/ 1634711 h 2091911"/>
              <a:gd name="connsiteX18" fmla="*/ 276559 w 3096298"/>
              <a:gd name="connsiteY18" fmla="*/ 1688051 h 2091911"/>
              <a:gd name="connsiteX19" fmla="*/ 1610059 w 3096298"/>
              <a:gd name="connsiteY19" fmla="*/ 1680431 h 2091911"/>
              <a:gd name="connsiteX20" fmla="*/ 1426218 w 3096298"/>
              <a:gd name="connsiteY20" fmla="*/ 1910858 h 2091911"/>
              <a:gd name="connsiteX21" fmla="*/ 1280477 w 3096298"/>
              <a:gd name="connsiteY21" fmla="*/ 2076671 h 2091911"/>
              <a:gd name="connsiteX22" fmla="*/ 1038559 w 3096298"/>
              <a:gd name="connsiteY22" fmla="*/ 2084291 h 2091911"/>
              <a:gd name="connsiteX23" fmla="*/ 1038559 w 3096298"/>
              <a:gd name="connsiteY23" fmla="*/ 1749011 h 2091911"/>
              <a:gd name="connsiteX24" fmla="*/ 825199 w 3096298"/>
              <a:gd name="connsiteY24" fmla="*/ 1947131 h 2091911"/>
              <a:gd name="connsiteX25" fmla="*/ 672799 w 3096298"/>
              <a:gd name="connsiteY25" fmla="*/ 1947131 h 2091911"/>
              <a:gd name="connsiteX26" fmla="*/ 680419 w 3096298"/>
              <a:gd name="connsiteY26" fmla="*/ 2091911 h 2091911"/>
              <a:gd name="connsiteX27" fmla="*/ 9859 w 3096298"/>
              <a:gd name="connsiteY27" fmla="*/ 2091911 h 2091911"/>
              <a:gd name="connsiteX28" fmla="*/ 0 w 3096298"/>
              <a:gd name="connsiteY28" fmla="*/ 0 h 2091911"/>
              <a:gd name="connsiteX0" fmla="*/ 0 w 3096483"/>
              <a:gd name="connsiteY0" fmla="*/ 0 h 2091911"/>
              <a:gd name="connsiteX1" fmla="*/ 3090132 w 3096483"/>
              <a:gd name="connsiteY1" fmla="*/ 7520 h 2091911"/>
              <a:gd name="connsiteX2" fmla="*/ 3095959 w 3096483"/>
              <a:gd name="connsiteY2" fmla="*/ 2053811 h 2091911"/>
              <a:gd name="connsiteX3" fmla="*/ 1284193 w 3096483"/>
              <a:gd name="connsiteY3" fmla="*/ 2067257 h 2091911"/>
              <a:gd name="connsiteX4" fmla="*/ 1434799 w 3096483"/>
              <a:gd name="connsiteY4" fmla="*/ 1916651 h 2091911"/>
              <a:gd name="connsiteX5" fmla="*/ 2303479 w 3096483"/>
              <a:gd name="connsiteY5" fmla="*/ 1688051 h 2091911"/>
              <a:gd name="connsiteX6" fmla="*/ 2570179 w 3096483"/>
              <a:gd name="connsiteY6" fmla="*/ 1672811 h 2091911"/>
              <a:gd name="connsiteX7" fmla="*/ 2684479 w 3096483"/>
              <a:gd name="connsiteY7" fmla="*/ 1596611 h 2091911"/>
              <a:gd name="connsiteX8" fmla="*/ 2745439 w 3096483"/>
              <a:gd name="connsiteY8" fmla="*/ 1489931 h 2091911"/>
              <a:gd name="connsiteX9" fmla="*/ 2730199 w 3096483"/>
              <a:gd name="connsiteY9" fmla="*/ 407891 h 2091911"/>
              <a:gd name="connsiteX10" fmla="*/ 2707339 w 3096483"/>
              <a:gd name="connsiteY10" fmla="*/ 263111 h 2091911"/>
              <a:gd name="connsiteX11" fmla="*/ 2516839 w 3096483"/>
              <a:gd name="connsiteY11" fmla="*/ 171671 h 2091911"/>
              <a:gd name="connsiteX12" fmla="*/ 291799 w 3096483"/>
              <a:gd name="connsiteY12" fmla="*/ 179291 h 2091911"/>
              <a:gd name="connsiteX13" fmla="*/ 154639 w 3096483"/>
              <a:gd name="connsiteY13" fmla="*/ 225011 h 2091911"/>
              <a:gd name="connsiteX14" fmla="*/ 63199 w 3096483"/>
              <a:gd name="connsiteY14" fmla="*/ 377411 h 2091911"/>
              <a:gd name="connsiteX15" fmla="*/ 70819 w 3096483"/>
              <a:gd name="connsiteY15" fmla="*/ 1451831 h 2091911"/>
              <a:gd name="connsiteX16" fmla="*/ 101299 w 3096483"/>
              <a:gd name="connsiteY16" fmla="*/ 1558511 h 2091911"/>
              <a:gd name="connsiteX17" fmla="*/ 147019 w 3096483"/>
              <a:gd name="connsiteY17" fmla="*/ 1634711 h 2091911"/>
              <a:gd name="connsiteX18" fmla="*/ 276559 w 3096483"/>
              <a:gd name="connsiteY18" fmla="*/ 1688051 h 2091911"/>
              <a:gd name="connsiteX19" fmla="*/ 1610059 w 3096483"/>
              <a:gd name="connsiteY19" fmla="*/ 1680431 h 2091911"/>
              <a:gd name="connsiteX20" fmla="*/ 1426218 w 3096483"/>
              <a:gd name="connsiteY20" fmla="*/ 1910858 h 2091911"/>
              <a:gd name="connsiteX21" fmla="*/ 1280477 w 3096483"/>
              <a:gd name="connsiteY21" fmla="*/ 2076671 h 2091911"/>
              <a:gd name="connsiteX22" fmla="*/ 1038559 w 3096483"/>
              <a:gd name="connsiteY22" fmla="*/ 2084291 h 2091911"/>
              <a:gd name="connsiteX23" fmla="*/ 1038559 w 3096483"/>
              <a:gd name="connsiteY23" fmla="*/ 1749011 h 2091911"/>
              <a:gd name="connsiteX24" fmla="*/ 825199 w 3096483"/>
              <a:gd name="connsiteY24" fmla="*/ 1947131 h 2091911"/>
              <a:gd name="connsiteX25" fmla="*/ 672799 w 3096483"/>
              <a:gd name="connsiteY25" fmla="*/ 1947131 h 2091911"/>
              <a:gd name="connsiteX26" fmla="*/ 680419 w 3096483"/>
              <a:gd name="connsiteY26" fmla="*/ 2091911 h 2091911"/>
              <a:gd name="connsiteX27" fmla="*/ 9859 w 3096483"/>
              <a:gd name="connsiteY27" fmla="*/ 2091911 h 2091911"/>
              <a:gd name="connsiteX28" fmla="*/ 0 w 3096483"/>
              <a:gd name="connsiteY28" fmla="*/ 0 h 20919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3096483" h="2091911">
                <a:moveTo>
                  <a:pt x="0" y="0"/>
                </a:moveTo>
                <a:lnTo>
                  <a:pt x="3090132" y="7520"/>
                </a:lnTo>
                <a:cubicBezTo>
                  <a:pt x="3086994" y="694664"/>
                  <a:pt x="3099097" y="1366667"/>
                  <a:pt x="3095959" y="2053811"/>
                </a:cubicBezTo>
                <a:lnTo>
                  <a:pt x="1284193" y="2067257"/>
                </a:lnTo>
                <a:lnTo>
                  <a:pt x="1434799" y="1916651"/>
                </a:lnTo>
                <a:lnTo>
                  <a:pt x="2303479" y="1688051"/>
                </a:lnTo>
                <a:lnTo>
                  <a:pt x="2570179" y="1672811"/>
                </a:lnTo>
                <a:lnTo>
                  <a:pt x="2684479" y="1596611"/>
                </a:lnTo>
                <a:lnTo>
                  <a:pt x="2745439" y="1489931"/>
                </a:lnTo>
                <a:lnTo>
                  <a:pt x="2730199" y="407891"/>
                </a:lnTo>
                <a:lnTo>
                  <a:pt x="2707339" y="263111"/>
                </a:lnTo>
                <a:lnTo>
                  <a:pt x="2516839" y="171671"/>
                </a:lnTo>
                <a:lnTo>
                  <a:pt x="291799" y="179291"/>
                </a:lnTo>
                <a:lnTo>
                  <a:pt x="154639" y="225011"/>
                </a:lnTo>
                <a:lnTo>
                  <a:pt x="63199" y="377411"/>
                </a:lnTo>
                <a:lnTo>
                  <a:pt x="70819" y="1451831"/>
                </a:lnTo>
                <a:lnTo>
                  <a:pt x="101299" y="1558511"/>
                </a:lnTo>
                <a:lnTo>
                  <a:pt x="147019" y="1634711"/>
                </a:lnTo>
                <a:lnTo>
                  <a:pt x="276559" y="1688051"/>
                </a:lnTo>
                <a:lnTo>
                  <a:pt x="1610059" y="1680431"/>
                </a:lnTo>
                <a:lnTo>
                  <a:pt x="1426218" y="1910858"/>
                </a:lnTo>
                <a:lnTo>
                  <a:pt x="1280477" y="2076671"/>
                </a:lnTo>
                <a:lnTo>
                  <a:pt x="1038559" y="2084291"/>
                </a:lnTo>
                <a:lnTo>
                  <a:pt x="1038559" y="1749011"/>
                </a:lnTo>
                <a:lnTo>
                  <a:pt x="825199" y="1947131"/>
                </a:lnTo>
                <a:lnTo>
                  <a:pt x="672799" y="1947131"/>
                </a:lnTo>
                <a:lnTo>
                  <a:pt x="680419" y="2091911"/>
                </a:lnTo>
                <a:lnTo>
                  <a:pt x="9859" y="2091911"/>
                </a:lnTo>
                <a:cubicBezTo>
                  <a:pt x="9113" y="1394607"/>
                  <a:pt x="746" y="697304"/>
                  <a:pt x="0" y="0"/>
                </a:cubicBez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56" name="Freeform: Shape 2155">
            <a:extLst>
              <a:ext uri="{FF2B5EF4-FFF2-40B4-BE49-F238E27FC236}">
                <a16:creationId xmlns:a16="http://schemas.microsoft.com/office/drawing/2014/main" xmlns="" id="{9AD96321-9E15-4135-965D-0209B1BE295A}"/>
              </a:ext>
            </a:extLst>
          </xdr:cNvPr>
          <xdr:cNvSpPr/>
        </xdr:nvSpPr>
        <xdr:spPr>
          <a:xfrm flipH="1">
            <a:off x="9279183" y="87475841"/>
            <a:ext cx="3086905" cy="2122464"/>
          </a:xfrm>
          <a:custGeom>
            <a:avLst/>
            <a:gdLst>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743200 w 3108960"/>
              <a:gd name="connsiteY7" fmla="*/ 1493520 h 2095500"/>
              <a:gd name="connsiteX8" fmla="*/ 2727960 w 3108960"/>
              <a:gd name="connsiteY8" fmla="*/ 411480 h 2095500"/>
              <a:gd name="connsiteX9" fmla="*/ 2514600 w 3108960"/>
              <a:gd name="connsiteY9" fmla="*/ 175260 h 2095500"/>
              <a:gd name="connsiteX10" fmla="*/ 289560 w 3108960"/>
              <a:gd name="connsiteY10" fmla="*/ 182880 h 2095500"/>
              <a:gd name="connsiteX11" fmla="*/ 68580 w 3108960"/>
              <a:gd name="connsiteY11" fmla="*/ 350520 h 2095500"/>
              <a:gd name="connsiteX12" fmla="*/ 68580 w 3108960"/>
              <a:gd name="connsiteY12" fmla="*/ 1455420 h 2095500"/>
              <a:gd name="connsiteX13" fmla="*/ 274320 w 3108960"/>
              <a:gd name="connsiteY13" fmla="*/ 1691640 h 2095500"/>
              <a:gd name="connsiteX14" fmla="*/ 1607820 w 3108960"/>
              <a:gd name="connsiteY14" fmla="*/ 1684020 h 2095500"/>
              <a:gd name="connsiteX15" fmla="*/ 1409700 w 3108960"/>
              <a:gd name="connsiteY15" fmla="*/ 1905000 h 2095500"/>
              <a:gd name="connsiteX16" fmla="*/ 1249680 w 3108960"/>
              <a:gd name="connsiteY16" fmla="*/ 2080260 h 2095500"/>
              <a:gd name="connsiteX17" fmla="*/ 1036320 w 3108960"/>
              <a:gd name="connsiteY17" fmla="*/ 2087880 h 2095500"/>
              <a:gd name="connsiteX18" fmla="*/ 1036320 w 3108960"/>
              <a:gd name="connsiteY18" fmla="*/ 1752600 h 2095500"/>
              <a:gd name="connsiteX19" fmla="*/ 822960 w 3108960"/>
              <a:gd name="connsiteY19" fmla="*/ 1950720 h 2095500"/>
              <a:gd name="connsiteX20" fmla="*/ 670560 w 3108960"/>
              <a:gd name="connsiteY20" fmla="*/ 1950720 h 2095500"/>
              <a:gd name="connsiteX21" fmla="*/ 678180 w 3108960"/>
              <a:gd name="connsiteY21" fmla="*/ 2095500 h 2095500"/>
              <a:gd name="connsiteX22" fmla="*/ 7620 w 3108960"/>
              <a:gd name="connsiteY22" fmla="*/ 2095500 h 2095500"/>
              <a:gd name="connsiteX23" fmla="*/ 0 w 3108960"/>
              <a:gd name="connsiteY23"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59842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613660 w 3108960"/>
              <a:gd name="connsiteY10" fmla="*/ 27432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82880 w 3108960"/>
              <a:gd name="connsiteY13" fmla="*/ 25146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67640 w 3108960"/>
              <a:gd name="connsiteY16" fmla="*/ 15621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0960 w 3108960"/>
              <a:gd name="connsiteY14" fmla="*/ 38100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7620 h 2087880"/>
              <a:gd name="connsiteX1" fmla="*/ 3108960 w 3108960"/>
              <a:gd name="connsiteY1" fmla="*/ 0 h 2087880"/>
              <a:gd name="connsiteX2" fmla="*/ 3093720 w 3108960"/>
              <a:gd name="connsiteY2" fmla="*/ 2049780 h 2087880"/>
              <a:gd name="connsiteX3" fmla="*/ 1287780 w 3108960"/>
              <a:gd name="connsiteY3" fmla="*/ 2057400 h 2087880"/>
              <a:gd name="connsiteX4" fmla="*/ 1432560 w 3108960"/>
              <a:gd name="connsiteY4" fmla="*/ 1912620 h 2087880"/>
              <a:gd name="connsiteX5" fmla="*/ 2301240 w 3108960"/>
              <a:gd name="connsiteY5" fmla="*/ 1684020 h 2087880"/>
              <a:gd name="connsiteX6" fmla="*/ 2567940 w 3108960"/>
              <a:gd name="connsiteY6" fmla="*/ 1668780 h 2087880"/>
              <a:gd name="connsiteX7" fmla="*/ 2682240 w 3108960"/>
              <a:gd name="connsiteY7" fmla="*/ 1592580 h 2087880"/>
              <a:gd name="connsiteX8" fmla="*/ 2743200 w 3108960"/>
              <a:gd name="connsiteY8" fmla="*/ 1485900 h 2087880"/>
              <a:gd name="connsiteX9" fmla="*/ 2727960 w 3108960"/>
              <a:gd name="connsiteY9" fmla="*/ 403860 h 2087880"/>
              <a:gd name="connsiteX10" fmla="*/ 2705100 w 3108960"/>
              <a:gd name="connsiteY10" fmla="*/ 259080 h 2087880"/>
              <a:gd name="connsiteX11" fmla="*/ 2514600 w 3108960"/>
              <a:gd name="connsiteY11" fmla="*/ 167640 h 2087880"/>
              <a:gd name="connsiteX12" fmla="*/ 289560 w 3108960"/>
              <a:gd name="connsiteY12" fmla="*/ 175260 h 2087880"/>
              <a:gd name="connsiteX13" fmla="*/ 152400 w 3108960"/>
              <a:gd name="connsiteY13" fmla="*/ 220980 h 2087880"/>
              <a:gd name="connsiteX14" fmla="*/ 60960 w 3108960"/>
              <a:gd name="connsiteY14" fmla="*/ 373380 h 2087880"/>
              <a:gd name="connsiteX15" fmla="*/ 68580 w 3108960"/>
              <a:gd name="connsiteY15" fmla="*/ 1447800 h 2087880"/>
              <a:gd name="connsiteX16" fmla="*/ 99060 w 3108960"/>
              <a:gd name="connsiteY16" fmla="*/ 1554480 h 2087880"/>
              <a:gd name="connsiteX17" fmla="*/ 144780 w 3108960"/>
              <a:gd name="connsiteY17" fmla="*/ 1630680 h 2087880"/>
              <a:gd name="connsiteX18" fmla="*/ 274320 w 3108960"/>
              <a:gd name="connsiteY18" fmla="*/ 1684020 h 2087880"/>
              <a:gd name="connsiteX19" fmla="*/ 1607820 w 3108960"/>
              <a:gd name="connsiteY19" fmla="*/ 1676400 h 2087880"/>
              <a:gd name="connsiteX20" fmla="*/ 1409700 w 3108960"/>
              <a:gd name="connsiteY20" fmla="*/ 1897380 h 2087880"/>
              <a:gd name="connsiteX21" fmla="*/ 1249680 w 3108960"/>
              <a:gd name="connsiteY21" fmla="*/ 2072640 h 2087880"/>
              <a:gd name="connsiteX22" fmla="*/ 1036320 w 3108960"/>
              <a:gd name="connsiteY22" fmla="*/ 2080260 h 2087880"/>
              <a:gd name="connsiteX23" fmla="*/ 1036320 w 3108960"/>
              <a:gd name="connsiteY23" fmla="*/ 1744980 h 2087880"/>
              <a:gd name="connsiteX24" fmla="*/ 822960 w 3108960"/>
              <a:gd name="connsiteY24" fmla="*/ 1943100 h 2087880"/>
              <a:gd name="connsiteX25" fmla="*/ 670560 w 3108960"/>
              <a:gd name="connsiteY25" fmla="*/ 1943100 h 2087880"/>
              <a:gd name="connsiteX26" fmla="*/ 678180 w 3108960"/>
              <a:gd name="connsiteY26" fmla="*/ 2087880 h 2087880"/>
              <a:gd name="connsiteX27" fmla="*/ 7620 w 3108960"/>
              <a:gd name="connsiteY27" fmla="*/ 2087880 h 2087880"/>
              <a:gd name="connsiteX28" fmla="*/ 0 w 3108960"/>
              <a:gd name="connsiteY28" fmla="*/ 7620 h 2087880"/>
              <a:gd name="connsiteX0" fmla="*/ 15240 w 3101340"/>
              <a:gd name="connsiteY0" fmla="*/ 7620 h 2087880"/>
              <a:gd name="connsiteX1" fmla="*/ 3101340 w 3101340"/>
              <a:gd name="connsiteY1" fmla="*/ 0 h 2087880"/>
              <a:gd name="connsiteX2" fmla="*/ 3086100 w 3101340"/>
              <a:gd name="connsiteY2" fmla="*/ 2049780 h 2087880"/>
              <a:gd name="connsiteX3" fmla="*/ 1280160 w 3101340"/>
              <a:gd name="connsiteY3" fmla="*/ 2057400 h 2087880"/>
              <a:gd name="connsiteX4" fmla="*/ 1424940 w 3101340"/>
              <a:gd name="connsiteY4" fmla="*/ 1912620 h 2087880"/>
              <a:gd name="connsiteX5" fmla="*/ 2293620 w 3101340"/>
              <a:gd name="connsiteY5" fmla="*/ 1684020 h 2087880"/>
              <a:gd name="connsiteX6" fmla="*/ 2560320 w 3101340"/>
              <a:gd name="connsiteY6" fmla="*/ 1668780 h 2087880"/>
              <a:gd name="connsiteX7" fmla="*/ 2674620 w 3101340"/>
              <a:gd name="connsiteY7" fmla="*/ 1592580 h 2087880"/>
              <a:gd name="connsiteX8" fmla="*/ 2735580 w 3101340"/>
              <a:gd name="connsiteY8" fmla="*/ 1485900 h 2087880"/>
              <a:gd name="connsiteX9" fmla="*/ 2720340 w 3101340"/>
              <a:gd name="connsiteY9" fmla="*/ 403860 h 2087880"/>
              <a:gd name="connsiteX10" fmla="*/ 2697480 w 3101340"/>
              <a:gd name="connsiteY10" fmla="*/ 259080 h 2087880"/>
              <a:gd name="connsiteX11" fmla="*/ 2506980 w 3101340"/>
              <a:gd name="connsiteY11" fmla="*/ 167640 h 2087880"/>
              <a:gd name="connsiteX12" fmla="*/ 281940 w 3101340"/>
              <a:gd name="connsiteY12" fmla="*/ 175260 h 2087880"/>
              <a:gd name="connsiteX13" fmla="*/ 144780 w 3101340"/>
              <a:gd name="connsiteY13" fmla="*/ 220980 h 2087880"/>
              <a:gd name="connsiteX14" fmla="*/ 53340 w 3101340"/>
              <a:gd name="connsiteY14" fmla="*/ 373380 h 2087880"/>
              <a:gd name="connsiteX15" fmla="*/ 60960 w 3101340"/>
              <a:gd name="connsiteY15" fmla="*/ 1447800 h 2087880"/>
              <a:gd name="connsiteX16" fmla="*/ 91440 w 3101340"/>
              <a:gd name="connsiteY16" fmla="*/ 1554480 h 2087880"/>
              <a:gd name="connsiteX17" fmla="*/ 137160 w 3101340"/>
              <a:gd name="connsiteY17" fmla="*/ 1630680 h 2087880"/>
              <a:gd name="connsiteX18" fmla="*/ 266700 w 3101340"/>
              <a:gd name="connsiteY18" fmla="*/ 1684020 h 2087880"/>
              <a:gd name="connsiteX19" fmla="*/ 1600200 w 3101340"/>
              <a:gd name="connsiteY19" fmla="*/ 1676400 h 2087880"/>
              <a:gd name="connsiteX20" fmla="*/ 1402080 w 3101340"/>
              <a:gd name="connsiteY20" fmla="*/ 1897380 h 2087880"/>
              <a:gd name="connsiteX21" fmla="*/ 1242060 w 3101340"/>
              <a:gd name="connsiteY21" fmla="*/ 2072640 h 2087880"/>
              <a:gd name="connsiteX22" fmla="*/ 1028700 w 3101340"/>
              <a:gd name="connsiteY22" fmla="*/ 2080260 h 2087880"/>
              <a:gd name="connsiteX23" fmla="*/ 1028700 w 3101340"/>
              <a:gd name="connsiteY23" fmla="*/ 1744980 h 2087880"/>
              <a:gd name="connsiteX24" fmla="*/ 815340 w 3101340"/>
              <a:gd name="connsiteY24" fmla="*/ 1943100 h 2087880"/>
              <a:gd name="connsiteX25" fmla="*/ 662940 w 3101340"/>
              <a:gd name="connsiteY25" fmla="*/ 1943100 h 2087880"/>
              <a:gd name="connsiteX26" fmla="*/ 670560 w 3101340"/>
              <a:gd name="connsiteY26" fmla="*/ 2087880 h 2087880"/>
              <a:gd name="connsiteX27" fmla="*/ 0 w 3101340"/>
              <a:gd name="connsiteY27" fmla="*/ 2087880 h 2087880"/>
              <a:gd name="connsiteX28" fmla="*/ 15240 w 3101340"/>
              <a:gd name="connsiteY28" fmla="*/ 7620 h 2087880"/>
              <a:gd name="connsiteX0" fmla="*/ 15240 w 3095513"/>
              <a:gd name="connsiteY0" fmla="*/ 19272 h 2099532"/>
              <a:gd name="connsiteX1" fmla="*/ 3095513 w 3095513"/>
              <a:gd name="connsiteY1" fmla="*/ 0 h 2099532"/>
              <a:gd name="connsiteX2" fmla="*/ 3086100 w 3095513"/>
              <a:gd name="connsiteY2" fmla="*/ 2061432 h 2099532"/>
              <a:gd name="connsiteX3" fmla="*/ 1280160 w 3095513"/>
              <a:gd name="connsiteY3" fmla="*/ 2069052 h 2099532"/>
              <a:gd name="connsiteX4" fmla="*/ 1424940 w 3095513"/>
              <a:gd name="connsiteY4" fmla="*/ 1924272 h 2099532"/>
              <a:gd name="connsiteX5" fmla="*/ 2293620 w 3095513"/>
              <a:gd name="connsiteY5" fmla="*/ 1695672 h 2099532"/>
              <a:gd name="connsiteX6" fmla="*/ 2560320 w 3095513"/>
              <a:gd name="connsiteY6" fmla="*/ 1680432 h 2099532"/>
              <a:gd name="connsiteX7" fmla="*/ 2674620 w 3095513"/>
              <a:gd name="connsiteY7" fmla="*/ 1604232 h 2099532"/>
              <a:gd name="connsiteX8" fmla="*/ 2735580 w 3095513"/>
              <a:gd name="connsiteY8" fmla="*/ 1497552 h 2099532"/>
              <a:gd name="connsiteX9" fmla="*/ 2720340 w 3095513"/>
              <a:gd name="connsiteY9" fmla="*/ 415512 h 2099532"/>
              <a:gd name="connsiteX10" fmla="*/ 2697480 w 3095513"/>
              <a:gd name="connsiteY10" fmla="*/ 270732 h 2099532"/>
              <a:gd name="connsiteX11" fmla="*/ 2506980 w 3095513"/>
              <a:gd name="connsiteY11" fmla="*/ 179292 h 2099532"/>
              <a:gd name="connsiteX12" fmla="*/ 281940 w 3095513"/>
              <a:gd name="connsiteY12" fmla="*/ 186912 h 2099532"/>
              <a:gd name="connsiteX13" fmla="*/ 144780 w 3095513"/>
              <a:gd name="connsiteY13" fmla="*/ 232632 h 2099532"/>
              <a:gd name="connsiteX14" fmla="*/ 53340 w 3095513"/>
              <a:gd name="connsiteY14" fmla="*/ 385032 h 2099532"/>
              <a:gd name="connsiteX15" fmla="*/ 60960 w 3095513"/>
              <a:gd name="connsiteY15" fmla="*/ 1459452 h 2099532"/>
              <a:gd name="connsiteX16" fmla="*/ 91440 w 3095513"/>
              <a:gd name="connsiteY16" fmla="*/ 1566132 h 2099532"/>
              <a:gd name="connsiteX17" fmla="*/ 137160 w 3095513"/>
              <a:gd name="connsiteY17" fmla="*/ 1642332 h 2099532"/>
              <a:gd name="connsiteX18" fmla="*/ 266700 w 3095513"/>
              <a:gd name="connsiteY18" fmla="*/ 1695672 h 2099532"/>
              <a:gd name="connsiteX19" fmla="*/ 1600200 w 3095513"/>
              <a:gd name="connsiteY19" fmla="*/ 1688052 h 2099532"/>
              <a:gd name="connsiteX20" fmla="*/ 1402080 w 3095513"/>
              <a:gd name="connsiteY20" fmla="*/ 1909032 h 2099532"/>
              <a:gd name="connsiteX21" fmla="*/ 1242060 w 3095513"/>
              <a:gd name="connsiteY21" fmla="*/ 2084292 h 2099532"/>
              <a:gd name="connsiteX22" fmla="*/ 1028700 w 3095513"/>
              <a:gd name="connsiteY22" fmla="*/ 2091912 h 2099532"/>
              <a:gd name="connsiteX23" fmla="*/ 1028700 w 3095513"/>
              <a:gd name="connsiteY23" fmla="*/ 1756632 h 2099532"/>
              <a:gd name="connsiteX24" fmla="*/ 815340 w 3095513"/>
              <a:gd name="connsiteY24" fmla="*/ 1954752 h 2099532"/>
              <a:gd name="connsiteX25" fmla="*/ 662940 w 3095513"/>
              <a:gd name="connsiteY25" fmla="*/ 1954752 h 2099532"/>
              <a:gd name="connsiteX26" fmla="*/ 670560 w 3095513"/>
              <a:gd name="connsiteY26" fmla="*/ 2099532 h 2099532"/>
              <a:gd name="connsiteX27" fmla="*/ 0 w 3095513"/>
              <a:gd name="connsiteY27" fmla="*/ 2099532 h 2099532"/>
              <a:gd name="connsiteX28" fmla="*/ 15240 w 3095513"/>
              <a:gd name="connsiteY28" fmla="*/ 19272 h 2099532"/>
              <a:gd name="connsiteX0" fmla="*/ 0 w 3097752"/>
              <a:gd name="connsiteY0" fmla="*/ 7621 h 2099532"/>
              <a:gd name="connsiteX1" fmla="*/ 3097752 w 3097752"/>
              <a:gd name="connsiteY1" fmla="*/ 0 h 2099532"/>
              <a:gd name="connsiteX2" fmla="*/ 3088339 w 3097752"/>
              <a:gd name="connsiteY2" fmla="*/ 2061432 h 2099532"/>
              <a:gd name="connsiteX3" fmla="*/ 1282399 w 3097752"/>
              <a:gd name="connsiteY3" fmla="*/ 2069052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4789 w 3097752"/>
              <a:gd name="connsiteY20" fmla="*/ 1913779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379526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4789 w 3097752"/>
              <a:gd name="connsiteY20" fmla="*/ 1913779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379526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4789 w 3097752"/>
              <a:gd name="connsiteY20" fmla="*/ 1913779 h 2099532"/>
              <a:gd name="connsiteX21" fmla="*/ 1225238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379526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4789 w 3097752"/>
              <a:gd name="connsiteY20" fmla="*/ 1913779 h 2099532"/>
              <a:gd name="connsiteX21" fmla="*/ 1277656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40 w 3097752"/>
              <a:gd name="connsiteY2" fmla="*/ 2076672 h 2099532"/>
              <a:gd name="connsiteX3" fmla="*/ 1276573 w 3097752"/>
              <a:gd name="connsiteY3" fmla="*/ 2074878 h 2099532"/>
              <a:gd name="connsiteX4" fmla="*/ 1379526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4789 w 3097752"/>
              <a:gd name="connsiteY20" fmla="*/ 1913779 h 2099532"/>
              <a:gd name="connsiteX21" fmla="*/ 1277656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0278 w 3097752"/>
              <a:gd name="connsiteY26" fmla="*/ 2099532 h 2099532"/>
              <a:gd name="connsiteX27" fmla="*/ 2239 w 3097752"/>
              <a:gd name="connsiteY27" fmla="*/ 2099532 h 2099532"/>
              <a:gd name="connsiteX28" fmla="*/ 0 w 3097752"/>
              <a:gd name="connsiteY28" fmla="*/ 7621 h 2099532"/>
              <a:gd name="connsiteX0" fmla="*/ 0 w 3097752"/>
              <a:gd name="connsiteY0" fmla="*/ 0 h 2122390"/>
              <a:gd name="connsiteX1" fmla="*/ 3097752 w 3097752"/>
              <a:gd name="connsiteY1" fmla="*/ 22858 h 2122390"/>
              <a:gd name="connsiteX2" fmla="*/ 3088340 w 3097752"/>
              <a:gd name="connsiteY2" fmla="*/ 2099530 h 2122390"/>
              <a:gd name="connsiteX3" fmla="*/ 1276573 w 3097752"/>
              <a:gd name="connsiteY3" fmla="*/ 2097736 h 2122390"/>
              <a:gd name="connsiteX4" fmla="*/ 1379526 w 3097752"/>
              <a:gd name="connsiteY4" fmla="*/ 1947130 h 2122390"/>
              <a:gd name="connsiteX5" fmla="*/ 2295859 w 3097752"/>
              <a:gd name="connsiteY5" fmla="*/ 1718530 h 2122390"/>
              <a:gd name="connsiteX6" fmla="*/ 2562559 w 3097752"/>
              <a:gd name="connsiteY6" fmla="*/ 1703290 h 2122390"/>
              <a:gd name="connsiteX7" fmla="*/ 2676859 w 3097752"/>
              <a:gd name="connsiteY7" fmla="*/ 1627090 h 2122390"/>
              <a:gd name="connsiteX8" fmla="*/ 2737819 w 3097752"/>
              <a:gd name="connsiteY8" fmla="*/ 1520410 h 2122390"/>
              <a:gd name="connsiteX9" fmla="*/ 2722579 w 3097752"/>
              <a:gd name="connsiteY9" fmla="*/ 438370 h 2122390"/>
              <a:gd name="connsiteX10" fmla="*/ 2699719 w 3097752"/>
              <a:gd name="connsiteY10" fmla="*/ 293590 h 2122390"/>
              <a:gd name="connsiteX11" fmla="*/ 2509219 w 3097752"/>
              <a:gd name="connsiteY11" fmla="*/ 202150 h 2122390"/>
              <a:gd name="connsiteX12" fmla="*/ 284179 w 3097752"/>
              <a:gd name="connsiteY12" fmla="*/ 209770 h 2122390"/>
              <a:gd name="connsiteX13" fmla="*/ 147019 w 3097752"/>
              <a:gd name="connsiteY13" fmla="*/ 255490 h 2122390"/>
              <a:gd name="connsiteX14" fmla="*/ 55579 w 3097752"/>
              <a:gd name="connsiteY14" fmla="*/ 407890 h 2122390"/>
              <a:gd name="connsiteX15" fmla="*/ 63199 w 3097752"/>
              <a:gd name="connsiteY15" fmla="*/ 1482310 h 2122390"/>
              <a:gd name="connsiteX16" fmla="*/ 93679 w 3097752"/>
              <a:gd name="connsiteY16" fmla="*/ 1588990 h 2122390"/>
              <a:gd name="connsiteX17" fmla="*/ 139399 w 3097752"/>
              <a:gd name="connsiteY17" fmla="*/ 1665190 h 2122390"/>
              <a:gd name="connsiteX18" fmla="*/ 268939 w 3097752"/>
              <a:gd name="connsiteY18" fmla="*/ 1718530 h 2122390"/>
              <a:gd name="connsiteX19" fmla="*/ 1602439 w 3097752"/>
              <a:gd name="connsiteY19" fmla="*/ 1710910 h 2122390"/>
              <a:gd name="connsiteX20" fmla="*/ 1394789 w 3097752"/>
              <a:gd name="connsiteY20" fmla="*/ 1936637 h 2122390"/>
              <a:gd name="connsiteX21" fmla="*/ 1277656 w 3097752"/>
              <a:gd name="connsiteY21" fmla="*/ 2107150 h 2122390"/>
              <a:gd name="connsiteX22" fmla="*/ 1030939 w 3097752"/>
              <a:gd name="connsiteY22" fmla="*/ 2114770 h 2122390"/>
              <a:gd name="connsiteX23" fmla="*/ 1030939 w 3097752"/>
              <a:gd name="connsiteY23" fmla="*/ 1779490 h 2122390"/>
              <a:gd name="connsiteX24" fmla="*/ 817579 w 3097752"/>
              <a:gd name="connsiteY24" fmla="*/ 1977610 h 2122390"/>
              <a:gd name="connsiteX25" fmla="*/ 688484 w 3097752"/>
              <a:gd name="connsiteY25" fmla="*/ 1977610 h 2122390"/>
              <a:gd name="connsiteX26" fmla="*/ 690278 w 3097752"/>
              <a:gd name="connsiteY26" fmla="*/ 2122390 h 2122390"/>
              <a:gd name="connsiteX27" fmla="*/ 2239 w 3097752"/>
              <a:gd name="connsiteY27" fmla="*/ 2122390 h 2122390"/>
              <a:gd name="connsiteX28" fmla="*/ 0 w 3097752"/>
              <a:gd name="connsiteY28" fmla="*/ 0 h 2122390"/>
              <a:gd name="connsiteX0" fmla="*/ 0 w 3088679"/>
              <a:gd name="connsiteY0" fmla="*/ 1 h 2122391"/>
              <a:gd name="connsiteX1" fmla="*/ 3074879 w 3088679"/>
              <a:gd name="connsiteY1" fmla="*/ 0 h 2122391"/>
              <a:gd name="connsiteX2" fmla="*/ 3088340 w 3088679"/>
              <a:gd name="connsiteY2" fmla="*/ 2099531 h 2122391"/>
              <a:gd name="connsiteX3" fmla="*/ 1276573 w 3088679"/>
              <a:gd name="connsiteY3" fmla="*/ 2097737 h 2122391"/>
              <a:gd name="connsiteX4" fmla="*/ 1379526 w 3088679"/>
              <a:gd name="connsiteY4" fmla="*/ 1947131 h 2122391"/>
              <a:gd name="connsiteX5" fmla="*/ 2295859 w 3088679"/>
              <a:gd name="connsiteY5" fmla="*/ 1718531 h 2122391"/>
              <a:gd name="connsiteX6" fmla="*/ 2562559 w 3088679"/>
              <a:gd name="connsiteY6" fmla="*/ 1703291 h 2122391"/>
              <a:gd name="connsiteX7" fmla="*/ 2676859 w 3088679"/>
              <a:gd name="connsiteY7" fmla="*/ 1627091 h 2122391"/>
              <a:gd name="connsiteX8" fmla="*/ 2737819 w 3088679"/>
              <a:gd name="connsiteY8" fmla="*/ 1520411 h 2122391"/>
              <a:gd name="connsiteX9" fmla="*/ 2722579 w 3088679"/>
              <a:gd name="connsiteY9" fmla="*/ 438371 h 2122391"/>
              <a:gd name="connsiteX10" fmla="*/ 2699719 w 3088679"/>
              <a:gd name="connsiteY10" fmla="*/ 293591 h 2122391"/>
              <a:gd name="connsiteX11" fmla="*/ 2509219 w 3088679"/>
              <a:gd name="connsiteY11" fmla="*/ 202151 h 2122391"/>
              <a:gd name="connsiteX12" fmla="*/ 284179 w 3088679"/>
              <a:gd name="connsiteY12" fmla="*/ 209771 h 2122391"/>
              <a:gd name="connsiteX13" fmla="*/ 147019 w 3088679"/>
              <a:gd name="connsiteY13" fmla="*/ 255491 h 2122391"/>
              <a:gd name="connsiteX14" fmla="*/ 55579 w 3088679"/>
              <a:gd name="connsiteY14" fmla="*/ 407891 h 2122391"/>
              <a:gd name="connsiteX15" fmla="*/ 63199 w 3088679"/>
              <a:gd name="connsiteY15" fmla="*/ 1482311 h 2122391"/>
              <a:gd name="connsiteX16" fmla="*/ 93679 w 3088679"/>
              <a:gd name="connsiteY16" fmla="*/ 1588991 h 2122391"/>
              <a:gd name="connsiteX17" fmla="*/ 139399 w 3088679"/>
              <a:gd name="connsiteY17" fmla="*/ 1665191 h 2122391"/>
              <a:gd name="connsiteX18" fmla="*/ 268939 w 3088679"/>
              <a:gd name="connsiteY18" fmla="*/ 1718531 h 2122391"/>
              <a:gd name="connsiteX19" fmla="*/ 1602439 w 3088679"/>
              <a:gd name="connsiteY19" fmla="*/ 1710911 h 2122391"/>
              <a:gd name="connsiteX20" fmla="*/ 1394789 w 3088679"/>
              <a:gd name="connsiteY20" fmla="*/ 1936638 h 2122391"/>
              <a:gd name="connsiteX21" fmla="*/ 1277656 w 3088679"/>
              <a:gd name="connsiteY21" fmla="*/ 2107151 h 2122391"/>
              <a:gd name="connsiteX22" fmla="*/ 1030939 w 3088679"/>
              <a:gd name="connsiteY22" fmla="*/ 2114771 h 2122391"/>
              <a:gd name="connsiteX23" fmla="*/ 1030939 w 3088679"/>
              <a:gd name="connsiteY23" fmla="*/ 1779491 h 2122391"/>
              <a:gd name="connsiteX24" fmla="*/ 817579 w 3088679"/>
              <a:gd name="connsiteY24" fmla="*/ 1977611 h 2122391"/>
              <a:gd name="connsiteX25" fmla="*/ 688484 w 3088679"/>
              <a:gd name="connsiteY25" fmla="*/ 1977611 h 2122391"/>
              <a:gd name="connsiteX26" fmla="*/ 690278 w 3088679"/>
              <a:gd name="connsiteY26" fmla="*/ 2122391 h 2122391"/>
              <a:gd name="connsiteX27" fmla="*/ 2239 w 3088679"/>
              <a:gd name="connsiteY27" fmla="*/ 2122391 h 2122391"/>
              <a:gd name="connsiteX28" fmla="*/ 0 w 3088679"/>
              <a:gd name="connsiteY28" fmla="*/ 1 h 21223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3088679" h="2122391">
                <a:moveTo>
                  <a:pt x="0" y="1"/>
                </a:moveTo>
                <a:lnTo>
                  <a:pt x="3074879" y="0"/>
                </a:lnTo>
                <a:cubicBezTo>
                  <a:pt x="3071741" y="687144"/>
                  <a:pt x="3091478" y="1412387"/>
                  <a:pt x="3088340" y="2099531"/>
                </a:cubicBezTo>
                <a:lnTo>
                  <a:pt x="1276573" y="2097737"/>
                </a:lnTo>
                <a:lnTo>
                  <a:pt x="1379526" y="1947131"/>
                </a:lnTo>
                <a:lnTo>
                  <a:pt x="2295859" y="1718531"/>
                </a:lnTo>
                <a:lnTo>
                  <a:pt x="2562559" y="1703291"/>
                </a:lnTo>
                <a:lnTo>
                  <a:pt x="2676859" y="1627091"/>
                </a:lnTo>
                <a:lnTo>
                  <a:pt x="2737819" y="1520411"/>
                </a:lnTo>
                <a:lnTo>
                  <a:pt x="2722579" y="438371"/>
                </a:lnTo>
                <a:lnTo>
                  <a:pt x="2699719" y="293591"/>
                </a:lnTo>
                <a:lnTo>
                  <a:pt x="2509219" y="202151"/>
                </a:lnTo>
                <a:lnTo>
                  <a:pt x="284179" y="209771"/>
                </a:lnTo>
                <a:lnTo>
                  <a:pt x="147019" y="255491"/>
                </a:lnTo>
                <a:lnTo>
                  <a:pt x="55579" y="407891"/>
                </a:lnTo>
                <a:lnTo>
                  <a:pt x="63199" y="1482311"/>
                </a:lnTo>
                <a:lnTo>
                  <a:pt x="93679" y="1588991"/>
                </a:lnTo>
                <a:lnTo>
                  <a:pt x="139399" y="1665191"/>
                </a:lnTo>
                <a:lnTo>
                  <a:pt x="268939" y="1718531"/>
                </a:lnTo>
                <a:lnTo>
                  <a:pt x="1602439" y="1710911"/>
                </a:lnTo>
                <a:lnTo>
                  <a:pt x="1394789" y="1936638"/>
                </a:lnTo>
                <a:lnTo>
                  <a:pt x="1277656" y="2107151"/>
                </a:lnTo>
                <a:lnTo>
                  <a:pt x="1030939" y="2114771"/>
                </a:lnTo>
                <a:lnTo>
                  <a:pt x="1030939" y="1779491"/>
                </a:lnTo>
                <a:lnTo>
                  <a:pt x="817579" y="1977611"/>
                </a:lnTo>
                <a:lnTo>
                  <a:pt x="688484" y="1977611"/>
                </a:lnTo>
                <a:lnTo>
                  <a:pt x="690278" y="2122391"/>
                </a:lnTo>
                <a:lnTo>
                  <a:pt x="2239" y="2122391"/>
                </a:lnTo>
                <a:cubicBezTo>
                  <a:pt x="1493" y="1425087"/>
                  <a:pt x="746" y="697305"/>
                  <a:pt x="0" y="1"/>
                </a:cubicBez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57" name="Freeform: Shape 2156">
            <a:extLst>
              <a:ext uri="{FF2B5EF4-FFF2-40B4-BE49-F238E27FC236}">
                <a16:creationId xmlns:a16="http://schemas.microsoft.com/office/drawing/2014/main" xmlns="" id="{DFB997D3-C25D-437C-B6A7-43DF4DEAFB95}"/>
              </a:ext>
            </a:extLst>
          </xdr:cNvPr>
          <xdr:cNvSpPr/>
        </xdr:nvSpPr>
        <xdr:spPr>
          <a:xfrm flipH="1" flipV="1">
            <a:off x="9277735" y="89539103"/>
            <a:ext cx="3103593" cy="2075096"/>
          </a:xfrm>
          <a:custGeom>
            <a:avLst/>
            <a:gdLst>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743200 w 3108960"/>
              <a:gd name="connsiteY7" fmla="*/ 1493520 h 2095500"/>
              <a:gd name="connsiteX8" fmla="*/ 2727960 w 3108960"/>
              <a:gd name="connsiteY8" fmla="*/ 411480 h 2095500"/>
              <a:gd name="connsiteX9" fmla="*/ 2514600 w 3108960"/>
              <a:gd name="connsiteY9" fmla="*/ 175260 h 2095500"/>
              <a:gd name="connsiteX10" fmla="*/ 289560 w 3108960"/>
              <a:gd name="connsiteY10" fmla="*/ 182880 h 2095500"/>
              <a:gd name="connsiteX11" fmla="*/ 68580 w 3108960"/>
              <a:gd name="connsiteY11" fmla="*/ 350520 h 2095500"/>
              <a:gd name="connsiteX12" fmla="*/ 68580 w 3108960"/>
              <a:gd name="connsiteY12" fmla="*/ 1455420 h 2095500"/>
              <a:gd name="connsiteX13" fmla="*/ 274320 w 3108960"/>
              <a:gd name="connsiteY13" fmla="*/ 1691640 h 2095500"/>
              <a:gd name="connsiteX14" fmla="*/ 1607820 w 3108960"/>
              <a:gd name="connsiteY14" fmla="*/ 1684020 h 2095500"/>
              <a:gd name="connsiteX15" fmla="*/ 1409700 w 3108960"/>
              <a:gd name="connsiteY15" fmla="*/ 1905000 h 2095500"/>
              <a:gd name="connsiteX16" fmla="*/ 1249680 w 3108960"/>
              <a:gd name="connsiteY16" fmla="*/ 2080260 h 2095500"/>
              <a:gd name="connsiteX17" fmla="*/ 1036320 w 3108960"/>
              <a:gd name="connsiteY17" fmla="*/ 2087880 h 2095500"/>
              <a:gd name="connsiteX18" fmla="*/ 1036320 w 3108960"/>
              <a:gd name="connsiteY18" fmla="*/ 1752600 h 2095500"/>
              <a:gd name="connsiteX19" fmla="*/ 822960 w 3108960"/>
              <a:gd name="connsiteY19" fmla="*/ 1950720 h 2095500"/>
              <a:gd name="connsiteX20" fmla="*/ 670560 w 3108960"/>
              <a:gd name="connsiteY20" fmla="*/ 1950720 h 2095500"/>
              <a:gd name="connsiteX21" fmla="*/ 678180 w 3108960"/>
              <a:gd name="connsiteY21" fmla="*/ 2095500 h 2095500"/>
              <a:gd name="connsiteX22" fmla="*/ 7620 w 3108960"/>
              <a:gd name="connsiteY22" fmla="*/ 2095500 h 2095500"/>
              <a:gd name="connsiteX23" fmla="*/ 0 w 3108960"/>
              <a:gd name="connsiteY23"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59842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514600 w 3108960"/>
              <a:gd name="connsiteY10" fmla="*/ 175260 h 2095500"/>
              <a:gd name="connsiteX11" fmla="*/ 289560 w 3108960"/>
              <a:gd name="connsiteY11" fmla="*/ 182880 h 2095500"/>
              <a:gd name="connsiteX12" fmla="*/ 68580 w 3108960"/>
              <a:gd name="connsiteY12" fmla="*/ 350520 h 2095500"/>
              <a:gd name="connsiteX13" fmla="*/ 68580 w 3108960"/>
              <a:gd name="connsiteY13" fmla="*/ 1455420 h 2095500"/>
              <a:gd name="connsiteX14" fmla="*/ 274320 w 3108960"/>
              <a:gd name="connsiteY14" fmla="*/ 1691640 h 2095500"/>
              <a:gd name="connsiteX15" fmla="*/ 1607820 w 3108960"/>
              <a:gd name="connsiteY15" fmla="*/ 1684020 h 2095500"/>
              <a:gd name="connsiteX16" fmla="*/ 1409700 w 3108960"/>
              <a:gd name="connsiteY16" fmla="*/ 1905000 h 2095500"/>
              <a:gd name="connsiteX17" fmla="*/ 1249680 w 3108960"/>
              <a:gd name="connsiteY17" fmla="*/ 2080260 h 2095500"/>
              <a:gd name="connsiteX18" fmla="*/ 1036320 w 3108960"/>
              <a:gd name="connsiteY18" fmla="*/ 2087880 h 2095500"/>
              <a:gd name="connsiteX19" fmla="*/ 1036320 w 3108960"/>
              <a:gd name="connsiteY19" fmla="*/ 1752600 h 2095500"/>
              <a:gd name="connsiteX20" fmla="*/ 822960 w 3108960"/>
              <a:gd name="connsiteY20" fmla="*/ 1950720 h 2095500"/>
              <a:gd name="connsiteX21" fmla="*/ 670560 w 3108960"/>
              <a:gd name="connsiteY21" fmla="*/ 1950720 h 2095500"/>
              <a:gd name="connsiteX22" fmla="*/ 678180 w 3108960"/>
              <a:gd name="connsiteY22" fmla="*/ 2095500 h 2095500"/>
              <a:gd name="connsiteX23" fmla="*/ 7620 w 3108960"/>
              <a:gd name="connsiteY23" fmla="*/ 2095500 h 2095500"/>
              <a:gd name="connsiteX24" fmla="*/ 0 w 3108960"/>
              <a:gd name="connsiteY24"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613660 w 3108960"/>
              <a:gd name="connsiteY10" fmla="*/ 27432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68580 w 3108960"/>
              <a:gd name="connsiteY13" fmla="*/ 350520 h 2095500"/>
              <a:gd name="connsiteX14" fmla="*/ 68580 w 3108960"/>
              <a:gd name="connsiteY14" fmla="*/ 1455420 h 2095500"/>
              <a:gd name="connsiteX15" fmla="*/ 274320 w 3108960"/>
              <a:gd name="connsiteY15" fmla="*/ 1691640 h 2095500"/>
              <a:gd name="connsiteX16" fmla="*/ 1607820 w 3108960"/>
              <a:gd name="connsiteY16" fmla="*/ 1684020 h 2095500"/>
              <a:gd name="connsiteX17" fmla="*/ 1409700 w 3108960"/>
              <a:gd name="connsiteY17" fmla="*/ 1905000 h 2095500"/>
              <a:gd name="connsiteX18" fmla="*/ 1249680 w 3108960"/>
              <a:gd name="connsiteY18" fmla="*/ 2080260 h 2095500"/>
              <a:gd name="connsiteX19" fmla="*/ 1036320 w 3108960"/>
              <a:gd name="connsiteY19" fmla="*/ 2087880 h 2095500"/>
              <a:gd name="connsiteX20" fmla="*/ 1036320 w 3108960"/>
              <a:gd name="connsiteY20" fmla="*/ 1752600 h 2095500"/>
              <a:gd name="connsiteX21" fmla="*/ 822960 w 3108960"/>
              <a:gd name="connsiteY21" fmla="*/ 1950720 h 2095500"/>
              <a:gd name="connsiteX22" fmla="*/ 670560 w 3108960"/>
              <a:gd name="connsiteY22" fmla="*/ 1950720 h 2095500"/>
              <a:gd name="connsiteX23" fmla="*/ 678180 w 3108960"/>
              <a:gd name="connsiteY23" fmla="*/ 2095500 h 2095500"/>
              <a:gd name="connsiteX24" fmla="*/ 7620 w 3108960"/>
              <a:gd name="connsiteY24" fmla="*/ 2095500 h 2095500"/>
              <a:gd name="connsiteX25" fmla="*/ 0 w 3108960"/>
              <a:gd name="connsiteY25"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82880 w 3108960"/>
              <a:gd name="connsiteY13" fmla="*/ 25146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274320 w 3108960"/>
              <a:gd name="connsiteY16" fmla="*/ 1691640 h 2095500"/>
              <a:gd name="connsiteX17" fmla="*/ 1607820 w 3108960"/>
              <a:gd name="connsiteY17" fmla="*/ 1684020 h 2095500"/>
              <a:gd name="connsiteX18" fmla="*/ 1409700 w 3108960"/>
              <a:gd name="connsiteY18" fmla="*/ 1905000 h 2095500"/>
              <a:gd name="connsiteX19" fmla="*/ 1249680 w 3108960"/>
              <a:gd name="connsiteY19" fmla="*/ 2080260 h 2095500"/>
              <a:gd name="connsiteX20" fmla="*/ 1036320 w 3108960"/>
              <a:gd name="connsiteY20" fmla="*/ 2087880 h 2095500"/>
              <a:gd name="connsiteX21" fmla="*/ 1036320 w 3108960"/>
              <a:gd name="connsiteY21" fmla="*/ 1752600 h 2095500"/>
              <a:gd name="connsiteX22" fmla="*/ 822960 w 3108960"/>
              <a:gd name="connsiteY22" fmla="*/ 1950720 h 2095500"/>
              <a:gd name="connsiteX23" fmla="*/ 670560 w 3108960"/>
              <a:gd name="connsiteY23" fmla="*/ 1950720 h 2095500"/>
              <a:gd name="connsiteX24" fmla="*/ 678180 w 3108960"/>
              <a:gd name="connsiteY24" fmla="*/ 2095500 h 2095500"/>
              <a:gd name="connsiteX25" fmla="*/ 7620 w 3108960"/>
              <a:gd name="connsiteY25" fmla="*/ 2095500 h 2095500"/>
              <a:gd name="connsiteX26" fmla="*/ 0 w 3108960"/>
              <a:gd name="connsiteY26"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67640 w 3108960"/>
              <a:gd name="connsiteY16" fmla="*/ 15621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0698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144780 w 3108960"/>
              <a:gd name="connsiteY16" fmla="*/ 1638300 h 2095500"/>
              <a:gd name="connsiteX17" fmla="*/ 274320 w 3108960"/>
              <a:gd name="connsiteY17" fmla="*/ 1691640 h 2095500"/>
              <a:gd name="connsiteX18" fmla="*/ 1607820 w 3108960"/>
              <a:gd name="connsiteY18" fmla="*/ 1684020 h 2095500"/>
              <a:gd name="connsiteX19" fmla="*/ 1409700 w 3108960"/>
              <a:gd name="connsiteY19" fmla="*/ 1905000 h 2095500"/>
              <a:gd name="connsiteX20" fmla="*/ 1249680 w 3108960"/>
              <a:gd name="connsiteY20" fmla="*/ 2080260 h 2095500"/>
              <a:gd name="connsiteX21" fmla="*/ 1036320 w 3108960"/>
              <a:gd name="connsiteY21" fmla="*/ 2087880 h 2095500"/>
              <a:gd name="connsiteX22" fmla="*/ 1036320 w 3108960"/>
              <a:gd name="connsiteY22" fmla="*/ 1752600 h 2095500"/>
              <a:gd name="connsiteX23" fmla="*/ 822960 w 3108960"/>
              <a:gd name="connsiteY23" fmla="*/ 1950720 h 2095500"/>
              <a:gd name="connsiteX24" fmla="*/ 670560 w 3108960"/>
              <a:gd name="connsiteY24" fmla="*/ 1950720 h 2095500"/>
              <a:gd name="connsiteX25" fmla="*/ 678180 w 3108960"/>
              <a:gd name="connsiteY25" fmla="*/ 2095500 h 2095500"/>
              <a:gd name="connsiteX26" fmla="*/ 7620 w 3108960"/>
              <a:gd name="connsiteY26" fmla="*/ 2095500 h 2095500"/>
              <a:gd name="connsiteX27" fmla="*/ 0 w 3108960"/>
              <a:gd name="connsiteY27"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8580 w 3108960"/>
              <a:gd name="connsiteY14" fmla="*/ 35052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0 h 2095500"/>
              <a:gd name="connsiteX1" fmla="*/ 3108960 w 3108960"/>
              <a:gd name="connsiteY1" fmla="*/ 7620 h 2095500"/>
              <a:gd name="connsiteX2" fmla="*/ 3093720 w 3108960"/>
              <a:gd name="connsiteY2" fmla="*/ 2057400 h 2095500"/>
              <a:gd name="connsiteX3" fmla="*/ 1287780 w 3108960"/>
              <a:gd name="connsiteY3" fmla="*/ 2065020 h 2095500"/>
              <a:gd name="connsiteX4" fmla="*/ 1432560 w 3108960"/>
              <a:gd name="connsiteY4" fmla="*/ 1920240 h 2095500"/>
              <a:gd name="connsiteX5" fmla="*/ 2301240 w 3108960"/>
              <a:gd name="connsiteY5" fmla="*/ 1691640 h 2095500"/>
              <a:gd name="connsiteX6" fmla="*/ 2567940 w 3108960"/>
              <a:gd name="connsiteY6" fmla="*/ 1676400 h 2095500"/>
              <a:gd name="connsiteX7" fmla="*/ 2682240 w 3108960"/>
              <a:gd name="connsiteY7" fmla="*/ 1600200 h 2095500"/>
              <a:gd name="connsiteX8" fmla="*/ 2743200 w 3108960"/>
              <a:gd name="connsiteY8" fmla="*/ 1493520 h 2095500"/>
              <a:gd name="connsiteX9" fmla="*/ 2727960 w 3108960"/>
              <a:gd name="connsiteY9" fmla="*/ 411480 h 2095500"/>
              <a:gd name="connsiteX10" fmla="*/ 2705100 w 3108960"/>
              <a:gd name="connsiteY10" fmla="*/ 266700 h 2095500"/>
              <a:gd name="connsiteX11" fmla="*/ 2514600 w 3108960"/>
              <a:gd name="connsiteY11" fmla="*/ 175260 h 2095500"/>
              <a:gd name="connsiteX12" fmla="*/ 289560 w 3108960"/>
              <a:gd name="connsiteY12" fmla="*/ 182880 h 2095500"/>
              <a:gd name="connsiteX13" fmla="*/ 152400 w 3108960"/>
              <a:gd name="connsiteY13" fmla="*/ 228600 h 2095500"/>
              <a:gd name="connsiteX14" fmla="*/ 60960 w 3108960"/>
              <a:gd name="connsiteY14" fmla="*/ 381000 h 2095500"/>
              <a:gd name="connsiteX15" fmla="*/ 68580 w 3108960"/>
              <a:gd name="connsiteY15" fmla="*/ 1455420 h 2095500"/>
              <a:gd name="connsiteX16" fmla="*/ 99060 w 3108960"/>
              <a:gd name="connsiteY16" fmla="*/ 1562100 h 2095500"/>
              <a:gd name="connsiteX17" fmla="*/ 144780 w 3108960"/>
              <a:gd name="connsiteY17" fmla="*/ 1638300 h 2095500"/>
              <a:gd name="connsiteX18" fmla="*/ 274320 w 3108960"/>
              <a:gd name="connsiteY18" fmla="*/ 1691640 h 2095500"/>
              <a:gd name="connsiteX19" fmla="*/ 1607820 w 3108960"/>
              <a:gd name="connsiteY19" fmla="*/ 1684020 h 2095500"/>
              <a:gd name="connsiteX20" fmla="*/ 1409700 w 3108960"/>
              <a:gd name="connsiteY20" fmla="*/ 1905000 h 2095500"/>
              <a:gd name="connsiteX21" fmla="*/ 1249680 w 3108960"/>
              <a:gd name="connsiteY21" fmla="*/ 2080260 h 2095500"/>
              <a:gd name="connsiteX22" fmla="*/ 1036320 w 3108960"/>
              <a:gd name="connsiteY22" fmla="*/ 2087880 h 2095500"/>
              <a:gd name="connsiteX23" fmla="*/ 1036320 w 3108960"/>
              <a:gd name="connsiteY23" fmla="*/ 1752600 h 2095500"/>
              <a:gd name="connsiteX24" fmla="*/ 822960 w 3108960"/>
              <a:gd name="connsiteY24" fmla="*/ 1950720 h 2095500"/>
              <a:gd name="connsiteX25" fmla="*/ 670560 w 3108960"/>
              <a:gd name="connsiteY25" fmla="*/ 1950720 h 2095500"/>
              <a:gd name="connsiteX26" fmla="*/ 678180 w 3108960"/>
              <a:gd name="connsiteY26" fmla="*/ 2095500 h 2095500"/>
              <a:gd name="connsiteX27" fmla="*/ 7620 w 3108960"/>
              <a:gd name="connsiteY27" fmla="*/ 2095500 h 2095500"/>
              <a:gd name="connsiteX28" fmla="*/ 0 w 3108960"/>
              <a:gd name="connsiteY28" fmla="*/ 0 h 2095500"/>
              <a:gd name="connsiteX0" fmla="*/ 0 w 3108960"/>
              <a:gd name="connsiteY0" fmla="*/ 7620 h 2087880"/>
              <a:gd name="connsiteX1" fmla="*/ 3108960 w 3108960"/>
              <a:gd name="connsiteY1" fmla="*/ 0 h 2087880"/>
              <a:gd name="connsiteX2" fmla="*/ 3093720 w 3108960"/>
              <a:gd name="connsiteY2" fmla="*/ 2049780 h 2087880"/>
              <a:gd name="connsiteX3" fmla="*/ 1287780 w 3108960"/>
              <a:gd name="connsiteY3" fmla="*/ 2057400 h 2087880"/>
              <a:gd name="connsiteX4" fmla="*/ 1432560 w 3108960"/>
              <a:gd name="connsiteY4" fmla="*/ 1912620 h 2087880"/>
              <a:gd name="connsiteX5" fmla="*/ 2301240 w 3108960"/>
              <a:gd name="connsiteY5" fmla="*/ 1684020 h 2087880"/>
              <a:gd name="connsiteX6" fmla="*/ 2567940 w 3108960"/>
              <a:gd name="connsiteY6" fmla="*/ 1668780 h 2087880"/>
              <a:gd name="connsiteX7" fmla="*/ 2682240 w 3108960"/>
              <a:gd name="connsiteY7" fmla="*/ 1592580 h 2087880"/>
              <a:gd name="connsiteX8" fmla="*/ 2743200 w 3108960"/>
              <a:gd name="connsiteY8" fmla="*/ 1485900 h 2087880"/>
              <a:gd name="connsiteX9" fmla="*/ 2727960 w 3108960"/>
              <a:gd name="connsiteY9" fmla="*/ 403860 h 2087880"/>
              <a:gd name="connsiteX10" fmla="*/ 2705100 w 3108960"/>
              <a:gd name="connsiteY10" fmla="*/ 259080 h 2087880"/>
              <a:gd name="connsiteX11" fmla="*/ 2514600 w 3108960"/>
              <a:gd name="connsiteY11" fmla="*/ 167640 h 2087880"/>
              <a:gd name="connsiteX12" fmla="*/ 289560 w 3108960"/>
              <a:gd name="connsiteY12" fmla="*/ 175260 h 2087880"/>
              <a:gd name="connsiteX13" fmla="*/ 152400 w 3108960"/>
              <a:gd name="connsiteY13" fmla="*/ 220980 h 2087880"/>
              <a:gd name="connsiteX14" fmla="*/ 60960 w 3108960"/>
              <a:gd name="connsiteY14" fmla="*/ 373380 h 2087880"/>
              <a:gd name="connsiteX15" fmla="*/ 68580 w 3108960"/>
              <a:gd name="connsiteY15" fmla="*/ 1447800 h 2087880"/>
              <a:gd name="connsiteX16" fmla="*/ 99060 w 3108960"/>
              <a:gd name="connsiteY16" fmla="*/ 1554480 h 2087880"/>
              <a:gd name="connsiteX17" fmla="*/ 144780 w 3108960"/>
              <a:gd name="connsiteY17" fmla="*/ 1630680 h 2087880"/>
              <a:gd name="connsiteX18" fmla="*/ 274320 w 3108960"/>
              <a:gd name="connsiteY18" fmla="*/ 1684020 h 2087880"/>
              <a:gd name="connsiteX19" fmla="*/ 1607820 w 3108960"/>
              <a:gd name="connsiteY19" fmla="*/ 1676400 h 2087880"/>
              <a:gd name="connsiteX20" fmla="*/ 1409700 w 3108960"/>
              <a:gd name="connsiteY20" fmla="*/ 1897380 h 2087880"/>
              <a:gd name="connsiteX21" fmla="*/ 1249680 w 3108960"/>
              <a:gd name="connsiteY21" fmla="*/ 2072640 h 2087880"/>
              <a:gd name="connsiteX22" fmla="*/ 1036320 w 3108960"/>
              <a:gd name="connsiteY22" fmla="*/ 2080260 h 2087880"/>
              <a:gd name="connsiteX23" fmla="*/ 1036320 w 3108960"/>
              <a:gd name="connsiteY23" fmla="*/ 1744980 h 2087880"/>
              <a:gd name="connsiteX24" fmla="*/ 822960 w 3108960"/>
              <a:gd name="connsiteY24" fmla="*/ 1943100 h 2087880"/>
              <a:gd name="connsiteX25" fmla="*/ 670560 w 3108960"/>
              <a:gd name="connsiteY25" fmla="*/ 1943100 h 2087880"/>
              <a:gd name="connsiteX26" fmla="*/ 678180 w 3108960"/>
              <a:gd name="connsiteY26" fmla="*/ 2087880 h 2087880"/>
              <a:gd name="connsiteX27" fmla="*/ 7620 w 3108960"/>
              <a:gd name="connsiteY27" fmla="*/ 2087880 h 2087880"/>
              <a:gd name="connsiteX28" fmla="*/ 0 w 3108960"/>
              <a:gd name="connsiteY28" fmla="*/ 7620 h 2087880"/>
              <a:gd name="connsiteX0" fmla="*/ 15240 w 3101340"/>
              <a:gd name="connsiteY0" fmla="*/ 7620 h 2087880"/>
              <a:gd name="connsiteX1" fmla="*/ 3101340 w 3101340"/>
              <a:gd name="connsiteY1" fmla="*/ 0 h 2087880"/>
              <a:gd name="connsiteX2" fmla="*/ 3086100 w 3101340"/>
              <a:gd name="connsiteY2" fmla="*/ 2049780 h 2087880"/>
              <a:gd name="connsiteX3" fmla="*/ 1280160 w 3101340"/>
              <a:gd name="connsiteY3" fmla="*/ 2057400 h 2087880"/>
              <a:gd name="connsiteX4" fmla="*/ 1424940 w 3101340"/>
              <a:gd name="connsiteY4" fmla="*/ 1912620 h 2087880"/>
              <a:gd name="connsiteX5" fmla="*/ 2293620 w 3101340"/>
              <a:gd name="connsiteY5" fmla="*/ 1684020 h 2087880"/>
              <a:gd name="connsiteX6" fmla="*/ 2560320 w 3101340"/>
              <a:gd name="connsiteY6" fmla="*/ 1668780 h 2087880"/>
              <a:gd name="connsiteX7" fmla="*/ 2674620 w 3101340"/>
              <a:gd name="connsiteY7" fmla="*/ 1592580 h 2087880"/>
              <a:gd name="connsiteX8" fmla="*/ 2735580 w 3101340"/>
              <a:gd name="connsiteY8" fmla="*/ 1485900 h 2087880"/>
              <a:gd name="connsiteX9" fmla="*/ 2720340 w 3101340"/>
              <a:gd name="connsiteY9" fmla="*/ 403860 h 2087880"/>
              <a:gd name="connsiteX10" fmla="*/ 2697480 w 3101340"/>
              <a:gd name="connsiteY10" fmla="*/ 259080 h 2087880"/>
              <a:gd name="connsiteX11" fmla="*/ 2506980 w 3101340"/>
              <a:gd name="connsiteY11" fmla="*/ 167640 h 2087880"/>
              <a:gd name="connsiteX12" fmla="*/ 281940 w 3101340"/>
              <a:gd name="connsiteY12" fmla="*/ 175260 h 2087880"/>
              <a:gd name="connsiteX13" fmla="*/ 144780 w 3101340"/>
              <a:gd name="connsiteY13" fmla="*/ 220980 h 2087880"/>
              <a:gd name="connsiteX14" fmla="*/ 53340 w 3101340"/>
              <a:gd name="connsiteY14" fmla="*/ 373380 h 2087880"/>
              <a:gd name="connsiteX15" fmla="*/ 60960 w 3101340"/>
              <a:gd name="connsiteY15" fmla="*/ 1447800 h 2087880"/>
              <a:gd name="connsiteX16" fmla="*/ 91440 w 3101340"/>
              <a:gd name="connsiteY16" fmla="*/ 1554480 h 2087880"/>
              <a:gd name="connsiteX17" fmla="*/ 137160 w 3101340"/>
              <a:gd name="connsiteY17" fmla="*/ 1630680 h 2087880"/>
              <a:gd name="connsiteX18" fmla="*/ 266700 w 3101340"/>
              <a:gd name="connsiteY18" fmla="*/ 1684020 h 2087880"/>
              <a:gd name="connsiteX19" fmla="*/ 1600200 w 3101340"/>
              <a:gd name="connsiteY19" fmla="*/ 1676400 h 2087880"/>
              <a:gd name="connsiteX20" fmla="*/ 1402080 w 3101340"/>
              <a:gd name="connsiteY20" fmla="*/ 1897380 h 2087880"/>
              <a:gd name="connsiteX21" fmla="*/ 1242060 w 3101340"/>
              <a:gd name="connsiteY21" fmla="*/ 2072640 h 2087880"/>
              <a:gd name="connsiteX22" fmla="*/ 1028700 w 3101340"/>
              <a:gd name="connsiteY22" fmla="*/ 2080260 h 2087880"/>
              <a:gd name="connsiteX23" fmla="*/ 1028700 w 3101340"/>
              <a:gd name="connsiteY23" fmla="*/ 1744980 h 2087880"/>
              <a:gd name="connsiteX24" fmla="*/ 815340 w 3101340"/>
              <a:gd name="connsiteY24" fmla="*/ 1943100 h 2087880"/>
              <a:gd name="connsiteX25" fmla="*/ 662940 w 3101340"/>
              <a:gd name="connsiteY25" fmla="*/ 1943100 h 2087880"/>
              <a:gd name="connsiteX26" fmla="*/ 670560 w 3101340"/>
              <a:gd name="connsiteY26" fmla="*/ 2087880 h 2087880"/>
              <a:gd name="connsiteX27" fmla="*/ 0 w 3101340"/>
              <a:gd name="connsiteY27" fmla="*/ 2087880 h 2087880"/>
              <a:gd name="connsiteX28" fmla="*/ 15240 w 3101340"/>
              <a:gd name="connsiteY28" fmla="*/ 7620 h 2087880"/>
              <a:gd name="connsiteX0" fmla="*/ 15240 w 3095513"/>
              <a:gd name="connsiteY0" fmla="*/ 19272 h 2099532"/>
              <a:gd name="connsiteX1" fmla="*/ 3095513 w 3095513"/>
              <a:gd name="connsiteY1" fmla="*/ 0 h 2099532"/>
              <a:gd name="connsiteX2" fmla="*/ 3086100 w 3095513"/>
              <a:gd name="connsiteY2" fmla="*/ 2061432 h 2099532"/>
              <a:gd name="connsiteX3" fmla="*/ 1280160 w 3095513"/>
              <a:gd name="connsiteY3" fmla="*/ 2069052 h 2099532"/>
              <a:gd name="connsiteX4" fmla="*/ 1424940 w 3095513"/>
              <a:gd name="connsiteY4" fmla="*/ 1924272 h 2099532"/>
              <a:gd name="connsiteX5" fmla="*/ 2293620 w 3095513"/>
              <a:gd name="connsiteY5" fmla="*/ 1695672 h 2099532"/>
              <a:gd name="connsiteX6" fmla="*/ 2560320 w 3095513"/>
              <a:gd name="connsiteY6" fmla="*/ 1680432 h 2099532"/>
              <a:gd name="connsiteX7" fmla="*/ 2674620 w 3095513"/>
              <a:gd name="connsiteY7" fmla="*/ 1604232 h 2099532"/>
              <a:gd name="connsiteX8" fmla="*/ 2735580 w 3095513"/>
              <a:gd name="connsiteY8" fmla="*/ 1497552 h 2099532"/>
              <a:gd name="connsiteX9" fmla="*/ 2720340 w 3095513"/>
              <a:gd name="connsiteY9" fmla="*/ 415512 h 2099532"/>
              <a:gd name="connsiteX10" fmla="*/ 2697480 w 3095513"/>
              <a:gd name="connsiteY10" fmla="*/ 270732 h 2099532"/>
              <a:gd name="connsiteX11" fmla="*/ 2506980 w 3095513"/>
              <a:gd name="connsiteY11" fmla="*/ 179292 h 2099532"/>
              <a:gd name="connsiteX12" fmla="*/ 281940 w 3095513"/>
              <a:gd name="connsiteY12" fmla="*/ 186912 h 2099532"/>
              <a:gd name="connsiteX13" fmla="*/ 144780 w 3095513"/>
              <a:gd name="connsiteY13" fmla="*/ 232632 h 2099532"/>
              <a:gd name="connsiteX14" fmla="*/ 53340 w 3095513"/>
              <a:gd name="connsiteY14" fmla="*/ 385032 h 2099532"/>
              <a:gd name="connsiteX15" fmla="*/ 60960 w 3095513"/>
              <a:gd name="connsiteY15" fmla="*/ 1459452 h 2099532"/>
              <a:gd name="connsiteX16" fmla="*/ 91440 w 3095513"/>
              <a:gd name="connsiteY16" fmla="*/ 1566132 h 2099532"/>
              <a:gd name="connsiteX17" fmla="*/ 137160 w 3095513"/>
              <a:gd name="connsiteY17" fmla="*/ 1642332 h 2099532"/>
              <a:gd name="connsiteX18" fmla="*/ 266700 w 3095513"/>
              <a:gd name="connsiteY18" fmla="*/ 1695672 h 2099532"/>
              <a:gd name="connsiteX19" fmla="*/ 1600200 w 3095513"/>
              <a:gd name="connsiteY19" fmla="*/ 1688052 h 2099532"/>
              <a:gd name="connsiteX20" fmla="*/ 1402080 w 3095513"/>
              <a:gd name="connsiteY20" fmla="*/ 1909032 h 2099532"/>
              <a:gd name="connsiteX21" fmla="*/ 1242060 w 3095513"/>
              <a:gd name="connsiteY21" fmla="*/ 2084292 h 2099532"/>
              <a:gd name="connsiteX22" fmla="*/ 1028700 w 3095513"/>
              <a:gd name="connsiteY22" fmla="*/ 2091912 h 2099532"/>
              <a:gd name="connsiteX23" fmla="*/ 1028700 w 3095513"/>
              <a:gd name="connsiteY23" fmla="*/ 1756632 h 2099532"/>
              <a:gd name="connsiteX24" fmla="*/ 815340 w 3095513"/>
              <a:gd name="connsiteY24" fmla="*/ 1954752 h 2099532"/>
              <a:gd name="connsiteX25" fmla="*/ 662940 w 3095513"/>
              <a:gd name="connsiteY25" fmla="*/ 1954752 h 2099532"/>
              <a:gd name="connsiteX26" fmla="*/ 670560 w 3095513"/>
              <a:gd name="connsiteY26" fmla="*/ 2099532 h 2099532"/>
              <a:gd name="connsiteX27" fmla="*/ 0 w 3095513"/>
              <a:gd name="connsiteY27" fmla="*/ 2099532 h 2099532"/>
              <a:gd name="connsiteX28" fmla="*/ 15240 w 3095513"/>
              <a:gd name="connsiteY28" fmla="*/ 19272 h 2099532"/>
              <a:gd name="connsiteX0" fmla="*/ 0 w 3097752"/>
              <a:gd name="connsiteY0" fmla="*/ 7621 h 2099532"/>
              <a:gd name="connsiteX1" fmla="*/ 3097752 w 3097752"/>
              <a:gd name="connsiteY1" fmla="*/ 0 h 2099532"/>
              <a:gd name="connsiteX2" fmla="*/ 3088339 w 3097752"/>
              <a:gd name="connsiteY2" fmla="*/ 2061432 h 2099532"/>
              <a:gd name="connsiteX3" fmla="*/ 1282399 w 3097752"/>
              <a:gd name="connsiteY3" fmla="*/ 2069052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65179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72799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404319 w 3097752"/>
              <a:gd name="connsiteY20" fmla="*/ 1909032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6104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0024 w 3097752"/>
              <a:gd name="connsiteY20" fmla="*/ 1946820 h 2099532"/>
              <a:gd name="connsiteX21" fmla="*/ 1244299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6104 w 3097752"/>
              <a:gd name="connsiteY26" fmla="*/ 2099532 h 2099532"/>
              <a:gd name="connsiteX27" fmla="*/ 2239 w 3097752"/>
              <a:gd name="connsiteY27" fmla="*/ 2099532 h 2099532"/>
              <a:gd name="connsiteX28" fmla="*/ 0 w 3097752"/>
              <a:gd name="connsiteY28" fmla="*/ 7621 h 2099532"/>
              <a:gd name="connsiteX0" fmla="*/ 0 w 3097752"/>
              <a:gd name="connsiteY0" fmla="*/ 7621 h 2099532"/>
              <a:gd name="connsiteX1" fmla="*/ 3097752 w 3097752"/>
              <a:gd name="connsiteY1" fmla="*/ 0 h 2099532"/>
              <a:gd name="connsiteX2" fmla="*/ 3088339 w 3097752"/>
              <a:gd name="connsiteY2" fmla="*/ 2061432 h 2099532"/>
              <a:gd name="connsiteX3" fmla="*/ 1276573 w 3097752"/>
              <a:gd name="connsiteY3" fmla="*/ 2074878 h 2099532"/>
              <a:gd name="connsiteX4" fmla="*/ 1427179 w 3097752"/>
              <a:gd name="connsiteY4" fmla="*/ 1924272 h 2099532"/>
              <a:gd name="connsiteX5" fmla="*/ 2295859 w 3097752"/>
              <a:gd name="connsiteY5" fmla="*/ 1695672 h 2099532"/>
              <a:gd name="connsiteX6" fmla="*/ 2562559 w 3097752"/>
              <a:gd name="connsiteY6" fmla="*/ 1680432 h 2099532"/>
              <a:gd name="connsiteX7" fmla="*/ 2676859 w 3097752"/>
              <a:gd name="connsiteY7" fmla="*/ 1604232 h 2099532"/>
              <a:gd name="connsiteX8" fmla="*/ 2737819 w 3097752"/>
              <a:gd name="connsiteY8" fmla="*/ 1497552 h 2099532"/>
              <a:gd name="connsiteX9" fmla="*/ 2722579 w 3097752"/>
              <a:gd name="connsiteY9" fmla="*/ 415512 h 2099532"/>
              <a:gd name="connsiteX10" fmla="*/ 2699719 w 3097752"/>
              <a:gd name="connsiteY10" fmla="*/ 270732 h 2099532"/>
              <a:gd name="connsiteX11" fmla="*/ 2509219 w 3097752"/>
              <a:gd name="connsiteY11" fmla="*/ 179292 h 2099532"/>
              <a:gd name="connsiteX12" fmla="*/ 284179 w 3097752"/>
              <a:gd name="connsiteY12" fmla="*/ 186912 h 2099532"/>
              <a:gd name="connsiteX13" fmla="*/ 147019 w 3097752"/>
              <a:gd name="connsiteY13" fmla="*/ 232632 h 2099532"/>
              <a:gd name="connsiteX14" fmla="*/ 55579 w 3097752"/>
              <a:gd name="connsiteY14" fmla="*/ 385032 h 2099532"/>
              <a:gd name="connsiteX15" fmla="*/ 63199 w 3097752"/>
              <a:gd name="connsiteY15" fmla="*/ 1459452 h 2099532"/>
              <a:gd name="connsiteX16" fmla="*/ 93679 w 3097752"/>
              <a:gd name="connsiteY16" fmla="*/ 1566132 h 2099532"/>
              <a:gd name="connsiteX17" fmla="*/ 139399 w 3097752"/>
              <a:gd name="connsiteY17" fmla="*/ 1642332 h 2099532"/>
              <a:gd name="connsiteX18" fmla="*/ 268939 w 3097752"/>
              <a:gd name="connsiteY18" fmla="*/ 1695672 h 2099532"/>
              <a:gd name="connsiteX19" fmla="*/ 1602439 w 3097752"/>
              <a:gd name="connsiteY19" fmla="*/ 1688052 h 2099532"/>
              <a:gd name="connsiteX20" fmla="*/ 1390024 w 3097752"/>
              <a:gd name="connsiteY20" fmla="*/ 1946820 h 2099532"/>
              <a:gd name="connsiteX21" fmla="*/ 1268124 w 3097752"/>
              <a:gd name="connsiteY21" fmla="*/ 2084292 h 2099532"/>
              <a:gd name="connsiteX22" fmla="*/ 1030939 w 3097752"/>
              <a:gd name="connsiteY22" fmla="*/ 2091912 h 2099532"/>
              <a:gd name="connsiteX23" fmla="*/ 1030939 w 3097752"/>
              <a:gd name="connsiteY23" fmla="*/ 1756632 h 2099532"/>
              <a:gd name="connsiteX24" fmla="*/ 817579 w 3097752"/>
              <a:gd name="connsiteY24" fmla="*/ 1954752 h 2099532"/>
              <a:gd name="connsiteX25" fmla="*/ 688484 w 3097752"/>
              <a:gd name="connsiteY25" fmla="*/ 1954752 h 2099532"/>
              <a:gd name="connsiteX26" fmla="*/ 696104 w 3097752"/>
              <a:gd name="connsiteY26" fmla="*/ 2099532 h 2099532"/>
              <a:gd name="connsiteX27" fmla="*/ 2239 w 3097752"/>
              <a:gd name="connsiteY27" fmla="*/ 2099532 h 2099532"/>
              <a:gd name="connsiteX28" fmla="*/ 0 w 3097752"/>
              <a:gd name="connsiteY28" fmla="*/ 7621 h 2099532"/>
              <a:gd name="connsiteX0" fmla="*/ 0 w 3097752"/>
              <a:gd name="connsiteY0" fmla="*/ 0 h 2091911"/>
              <a:gd name="connsiteX1" fmla="*/ 3097752 w 3097752"/>
              <a:gd name="connsiteY1" fmla="*/ 15092 h 2091911"/>
              <a:gd name="connsiteX2" fmla="*/ 3088339 w 3097752"/>
              <a:gd name="connsiteY2" fmla="*/ 2053811 h 2091911"/>
              <a:gd name="connsiteX3" fmla="*/ 1276573 w 3097752"/>
              <a:gd name="connsiteY3" fmla="*/ 2067257 h 2091911"/>
              <a:gd name="connsiteX4" fmla="*/ 1427179 w 3097752"/>
              <a:gd name="connsiteY4" fmla="*/ 1916651 h 2091911"/>
              <a:gd name="connsiteX5" fmla="*/ 2295859 w 3097752"/>
              <a:gd name="connsiteY5" fmla="*/ 1688051 h 2091911"/>
              <a:gd name="connsiteX6" fmla="*/ 2562559 w 3097752"/>
              <a:gd name="connsiteY6" fmla="*/ 1672811 h 2091911"/>
              <a:gd name="connsiteX7" fmla="*/ 2676859 w 3097752"/>
              <a:gd name="connsiteY7" fmla="*/ 1596611 h 2091911"/>
              <a:gd name="connsiteX8" fmla="*/ 2737819 w 3097752"/>
              <a:gd name="connsiteY8" fmla="*/ 1489931 h 2091911"/>
              <a:gd name="connsiteX9" fmla="*/ 2722579 w 3097752"/>
              <a:gd name="connsiteY9" fmla="*/ 407891 h 2091911"/>
              <a:gd name="connsiteX10" fmla="*/ 2699719 w 3097752"/>
              <a:gd name="connsiteY10" fmla="*/ 263111 h 2091911"/>
              <a:gd name="connsiteX11" fmla="*/ 2509219 w 3097752"/>
              <a:gd name="connsiteY11" fmla="*/ 171671 h 2091911"/>
              <a:gd name="connsiteX12" fmla="*/ 284179 w 3097752"/>
              <a:gd name="connsiteY12" fmla="*/ 179291 h 2091911"/>
              <a:gd name="connsiteX13" fmla="*/ 147019 w 3097752"/>
              <a:gd name="connsiteY13" fmla="*/ 225011 h 2091911"/>
              <a:gd name="connsiteX14" fmla="*/ 55579 w 3097752"/>
              <a:gd name="connsiteY14" fmla="*/ 377411 h 2091911"/>
              <a:gd name="connsiteX15" fmla="*/ 63199 w 3097752"/>
              <a:gd name="connsiteY15" fmla="*/ 1451831 h 2091911"/>
              <a:gd name="connsiteX16" fmla="*/ 93679 w 3097752"/>
              <a:gd name="connsiteY16" fmla="*/ 1558511 h 2091911"/>
              <a:gd name="connsiteX17" fmla="*/ 139399 w 3097752"/>
              <a:gd name="connsiteY17" fmla="*/ 1634711 h 2091911"/>
              <a:gd name="connsiteX18" fmla="*/ 268939 w 3097752"/>
              <a:gd name="connsiteY18" fmla="*/ 1688051 h 2091911"/>
              <a:gd name="connsiteX19" fmla="*/ 1602439 w 3097752"/>
              <a:gd name="connsiteY19" fmla="*/ 1680431 h 2091911"/>
              <a:gd name="connsiteX20" fmla="*/ 1390024 w 3097752"/>
              <a:gd name="connsiteY20" fmla="*/ 1939199 h 2091911"/>
              <a:gd name="connsiteX21" fmla="*/ 1268124 w 3097752"/>
              <a:gd name="connsiteY21" fmla="*/ 2076671 h 2091911"/>
              <a:gd name="connsiteX22" fmla="*/ 1030939 w 3097752"/>
              <a:gd name="connsiteY22" fmla="*/ 2084291 h 2091911"/>
              <a:gd name="connsiteX23" fmla="*/ 1030939 w 3097752"/>
              <a:gd name="connsiteY23" fmla="*/ 1749011 h 2091911"/>
              <a:gd name="connsiteX24" fmla="*/ 817579 w 3097752"/>
              <a:gd name="connsiteY24" fmla="*/ 1947131 h 2091911"/>
              <a:gd name="connsiteX25" fmla="*/ 688484 w 3097752"/>
              <a:gd name="connsiteY25" fmla="*/ 1947131 h 2091911"/>
              <a:gd name="connsiteX26" fmla="*/ 696104 w 3097752"/>
              <a:gd name="connsiteY26" fmla="*/ 2091911 h 2091911"/>
              <a:gd name="connsiteX27" fmla="*/ 2239 w 3097752"/>
              <a:gd name="connsiteY27" fmla="*/ 2091911 h 2091911"/>
              <a:gd name="connsiteX28" fmla="*/ 0 w 3097752"/>
              <a:gd name="connsiteY28" fmla="*/ 0 h 2091911"/>
              <a:gd name="connsiteX0" fmla="*/ 0 w 3105376"/>
              <a:gd name="connsiteY0" fmla="*/ 7621 h 2076819"/>
              <a:gd name="connsiteX1" fmla="*/ 3105376 w 3105376"/>
              <a:gd name="connsiteY1" fmla="*/ 0 h 2076819"/>
              <a:gd name="connsiteX2" fmla="*/ 3095963 w 3105376"/>
              <a:gd name="connsiteY2" fmla="*/ 2038719 h 2076819"/>
              <a:gd name="connsiteX3" fmla="*/ 1284197 w 3105376"/>
              <a:gd name="connsiteY3" fmla="*/ 2052165 h 2076819"/>
              <a:gd name="connsiteX4" fmla="*/ 1434803 w 3105376"/>
              <a:gd name="connsiteY4" fmla="*/ 1901559 h 2076819"/>
              <a:gd name="connsiteX5" fmla="*/ 2303483 w 3105376"/>
              <a:gd name="connsiteY5" fmla="*/ 1672959 h 2076819"/>
              <a:gd name="connsiteX6" fmla="*/ 2570183 w 3105376"/>
              <a:gd name="connsiteY6" fmla="*/ 1657719 h 2076819"/>
              <a:gd name="connsiteX7" fmla="*/ 2684483 w 3105376"/>
              <a:gd name="connsiteY7" fmla="*/ 1581519 h 2076819"/>
              <a:gd name="connsiteX8" fmla="*/ 2745443 w 3105376"/>
              <a:gd name="connsiteY8" fmla="*/ 1474839 h 2076819"/>
              <a:gd name="connsiteX9" fmla="*/ 2730203 w 3105376"/>
              <a:gd name="connsiteY9" fmla="*/ 392799 h 2076819"/>
              <a:gd name="connsiteX10" fmla="*/ 2707343 w 3105376"/>
              <a:gd name="connsiteY10" fmla="*/ 248019 h 2076819"/>
              <a:gd name="connsiteX11" fmla="*/ 2516843 w 3105376"/>
              <a:gd name="connsiteY11" fmla="*/ 156579 h 2076819"/>
              <a:gd name="connsiteX12" fmla="*/ 291803 w 3105376"/>
              <a:gd name="connsiteY12" fmla="*/ 164199 h 2076819"/>
              <a:gd name="connsiteX13" fmla="*/ 154643 w 3105376"/>
              <a:gd name="connsiteY13" fmla="*/ 209919 h 2076819"/>
              <a:gd name="connsiteX14" fmla="*/ 63203 w 3105376"/>
              <a:gd name="connsiteY14" fmla="*/ 362319 h 2076819"/>
              <a:gd name="connsiteX15" fmla="*/ 70823 w 3105376"/>
              <a:gd name="connsiteY15" fmla="*/ 1436739 h 2076819"/>
              <a:gd name="connsiteX16" fmla="*/ 101303 w 3105376"/>
              <a:gd name="connsiteY16" fmla="*/ 1543419 h 2076819"/>
              <a:gd name="connsiteX17" fmla="*/ 147023 w 3105376"/>
              <a:gd name="connsiteY17" fmla="*/ 1619619 h 2076819"/>
              <a:gd name="connsiteX18" fmla="*/ 276563 w 3105376"/>
              <a:gd name="connsiteY18" fmla="*/ 1672959 h 2076819"/>
              <a:gd name="connsiteX19" fmla="*/ 1610063 w 3105376"/>
              <a:gd name="connsiteY19" fmla="*/ 1665339 h 2076819"/>
              <a:gd name="connsiteX20" fmla="*/ 1397648 w 3105376"/>
              <a:gd name="connsiteY20" fmla="*/ 1924107 h 2076819"/>
              <a:gd name="connsiteX21" fmla="*/ 1275748 w 3105376"/>
              <a:gd name="connsiteY21" fmla="*/ 2061579 h 2076819"/>
              <a:gd name="connsiteX22" fmla="*/ 1038563 w 3105376"/>
              <a:gd name="connsiteY22" fmla="*/ 2069199 h 2076819"/>
              <a:gd name="connsiteX23" fmla="*/ 1038563 w 3105376"/>
              <a:gd name="connsiteY23" fmla="*/ 1733919 h 2076819"/>
              <a:gd name="connsiteX24" fmla="*/ 825203 w 3105376"/>
              <a:gd name="connsiteY24" fmla="*/ 1932039 h 2076819"/>
              <a:gd name="connsiteX25" fmla="*/ 696108 w 3105376"/>
              <a:gd name="connsiteY25" fmla="*/ 1932039 h 2076819"/>
              <a:gd name="connsiteX26" fmla="*/ 703728 w 3105376"/>
              <a:gd name="connsiteY26" fmla="*/ 2076819 h 2076819"/>
              <a:gd name="connsiteX27" fmla="*/ 9863 w 3105376"/>
              <a:gd name="connsiteY27" fmla="*/ 2076819 h 2076819"/>
              <a:gd name="connsiteX28" fmla="*/ 0 w 3105376"/>
              <a:gd name="connsiteY28" fmla="*/ 7621 h 2076819"/>
              <a:gd name="connsiteX0" fmla="*/ 0 w 3105376"/>
              <a:gd name="connsiteY0" fmla="*/ 50 h 2069248"/>
              <a:gd name="connsiteX1" fmla="*/ 3105376 w 3105376"/>
              <a:gd name="connsiteY1" fmla="*/ 0 h 2069248"/>
              <a:gd name="connsiteX2" fmla="*/ 3095963 w 3105376"/>
              <a:gd name="connsiteY2" fmla="*/ 2031148 h 2069248"/>
              <a:gd name="connsiteX3" fmla="*/ 1284197 w 3105376"/>
              <a:gd name="connsiteY3" fmla="*/ 2044594 h 2069248"/>
              <a:gd name="connsiteX4" fmla="*/ 1434803 w 3105376"/>
              <a:gd name="connsiteY4" fmla="*/ 1893988 h 2069248"/>
              <a:gd name="connsiteX5" fmla="*/ 2303483 w 3105376"/>
              <a:gd name="connsiteY5" fmla="*/ 1665388 h 2069248"/>
              <a:gd name="connsiteX6" fmla="*/ 2570183 w 3105376"/>
              <a:gd name="connsiteY6" fmla="*/ 1650148 h 2069248"/>
              <a:gd name="connsiteX7" fmla="*/ 2684483 w 3105376"/>
              <a:gd name="connsiteY7" fmla="*/ 1573948 h 2069248"/>
              <a:gd name="connsiteX8" fmla="*/ 2745443 w 3105376"/>
              <a:gd name="connsiteY8" fmla="*/ 1467268 h 2069248"/>
              <a:gd name="connsiteX9" fmla="*/ 2730203 w 3105376"/>
              <a:gd name="connsiteY9" fmla="*/ 385228 h 2069248"/>
              <a:gd name="connsiteX10" fmla="*/ 2707343 w 3105376"/>
              <a:gd name="connsiteY10" fmla="*/ 240448 h 2069248"/>
              <a:gd name="connsiteX11" fmla="*/ 2516843 w 3105376"/>
              <a:gd name="connsiteY11" fmla="*/ 149008 h 2069248"/>
              <a:gd name="connsiteX12" fmla="*/ 291803 w 3105376"/>
              <a:gd name="connsiteY12" fmla="*/ 156628 h 2069248"/>
              <a:gd name="connsiteX13" fmla="*/ 154643 w 3105376"/>
              <a:gd name="connsiteY13" fmla="*/ 202348 h 2069248"/>
              <a:gd name="connsiteX14" fmla="*/ 63203 w 3105376"/>
              <a:gd name="connsiteY14" fmla="*/ 354748 h 2069248"/>
              <a:gd name="connsiteX15" fmla="*/ 70823 w 3105376"/>
              <a:gd name="connsiteY15" fmla="*/ 1429168 h 2069248"/>
              <a:gd name="connsiteX16" fmla="*/ 101303 w 3105376"/>
              <a:gd name="connsiteY16" fmla="*/ 1535848 h 2069248"/>
              <a:gd name="connsiteX17" fmla="*/ 147023 w 3105376"/>
              <a:gd name="connsiteY17" fmla="*/ 1612048 h 2069248"/>
              <a:gd name="connsiteX18" fmla="*/ 276563 w 3105376"/>
              <a:gd name="connsiteY18" fmla="*/ 1665388 h 2069248"/>
              <a:gd name="connsiteX19" fmla="*/ 1610063 w 3105376"/>
              <a:gd name="connsiteY19" fmla="*/ 1657768 h 2069248"/>
              <a:gd name="connsiteX20" fmla="*/ 1397648 w 3105376"/>
              <a:gd name="connsiteY20" fmla="*/ 1916536 h 2069248"/>
              <a:gd name="connsiteX21" fmla="*/ 1275748 w 3105376"/>
              <a:gd name="connsiteY21" fmla="*/ 2054008 h 2069248"/>
              <a:gd name="connsiteX22" fmla="*/ 1038563 w 3105376"/>
              <a:gd name="connsiteY22" fmla="*/ 2061628 h 2069248"/>
              <a:gd name="connsiteX23" fmla="*/ 1038563 w 3105376"/>
              <a:gd name="connsiteY23" fmla="*/ 1726348 h 2069248"/>
              <a:gd name="connsiteX24" fmla="*/ 825203 w 3105376"/>
              <a:gd name="connsiteY24" fmla="*/ 1924468 h 2069248"/>
              <a:gd name="connsiteX25" fmla="*/ 696108 w 3105376"/>
              <a:gd name="connsiteY25" fmla="*/ 1924468 h 2069248"/>
              <a:gd name="connsiteX26" fmla="*/ 703728 w 3105376"/>
              <a:gd name="connsiteY26" fmla="*/ 2069248 h 2069248"/>
              <a:gd name="connsiteX27" fmla="*/ 9863 w 3105376"/>
              <a:gd name="connsiteY27" fmla="*/ 2069248 h 2069248"/>
              <a:gd name="connsiteX28" fmla="*/ 0 w 3105376"/>
              <a:gd name="connsiteY28" fmla="*/ 50 h 20692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3105376" h="2069248">
                <a:moveTo>
                  <a:pt x="0" y="50"/>
                </a:moveTo>
                <a:lnTo>
                  <a:pt x="3105376" y="0"/>
                </a:lnTo>
                <a:cubicBezTo>
                  <a:pt x="3102238" y="687144"/>
                  <a:pt x="3099101" y="1344004"/>
                  <a:pt x="3095963" y="2031148"/>
                </a:cubicBezTo>
                <a:lnTo>
                  <a:pt x="1284197" y="2044594"/>
                </a:lnTo>
                <a:lnTo>
                  <a:pt x="1434803" y="1893988"/>
                </a:lnTo>
                <a:lnTo>
                  <a:pt x="2303483" y="1665388"/>
                </a:lnTo>
                <a:lnTo>
                  <a:pt x="2570183" y="1650148"/>
                </a:lnTo>
                <a:lnTo>
                  <a:pt x="2684483" y="1573948"/>
                </a:lnTo>
                <a:lnTo>
                  <a:pt x="2745443" y="1467268"/>
                </a:lnTo>
                <a:lnTo>
                  <a:pt x="2730203" y="385228"/>
                </a:lnTo>
                <a:lnTo>
                  <a:pt x="2707343" y="240448"/>
                </a:lnTo>
                <a:lnTo>
                  <a:pt x="2516843" y="149008"/>
                </a:lnTo>
                <a:lnTo>
                  <a:pt x="291803" y="156628"/>
                </a:lnTo>
                <a:lnTo>
                  <a:pt x="154643" y="202348"/>
                </a:lnTo>
                <a:lnTo>
                  <a:pt x="63203" y="354748"/>
                </a:lnTo>
                <a:lnTo>
                  <a:pt x="70823" y="1429168"/>
                </a:lnTo>
                <a:lnTo>
                  <a:pt x="101303" y="1535848"/>
                </a:lnTo>
                <a:lnTo>
                  <a:pt x="147023" y="1612048"/>
                </a:lnTo>
                <a:lnTo>
                  <a:pt x="276563" y="1665388"/>
                </a:lnTo>
                <a:lnTo>
                  <a:pt x="1610063" y="1657768"/>
                </a:lnTo>
                <a:lnTo>
                  <a:pt x="1397648" y="1916536"/>
                </a:lnTo>
                <a:lnTo>
                  <a:pt x="1275748" y="2054008"/>
                </a:lnTo>
                <a:lnTo>
                  <a:pt x="1038563" y="2061628"/>
                </a:lnTo>
                <a:lnTo>
                  <a:pt x="1038563" y="1726348"/>
                </a:lnTo>
                <a:lnTo>
                  <a:pt x="825203" y="1924468"/>
                </a:lnTo>
                <a:lnTo>
                  <a:pt x="696108" y="1924468"/>
                </a:lnTo>
                <a:lnTo>
                  <a:pt x="703728" y="2069248"/>
                </a:lnTo>
                <a:lnTo>
                  <a:pt x="9863" y="2069248"/>
                </a:lnTo>
                <a:cubicBezTo>
                  <a:pt x="9117" y="1371944"/>
                  <a:pt x="746" y="697354"/>
                  <a:pt x="0" y="50"/>
                </a:cubicBezTo>
                <a:close/>
              </a:path>
            </a:pathLst>
          </a:custGeom>
          <a:solidFill>
            <a:srgbClr val="D2FF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7620</xdr:colOff>
      <xdr:row>1210</xdr:row>
      <xdr:rowOff>38100</xdr:rowOff>
    </xdr:from>
    <xdr:to>
      <xdr:col>4</xdr:col>
      <xdr:colOff>350520</xdr:colOff>
      <xdr:row>1214</xdr:row>
      <xdr:rowOff>22860</xdr:rowOff>
    </xdr:to>
    <xdr:sp macro="" textlink="">
      <xdr:nvSpPr>
        <xdr:cNvPr id="2231" name="Rectangle: Beveled 2230">
          <a:hlinkClick xmlns:r="http://schemas.openxmlformats.org/officeDocument/2006/relationships" r:id="rId6" tooltip="to DEGENERALIZE section"/>
          <a:extLst>
            <a:ext uri="{FF2B5EF4-FFF2-40B4-BE49-F238E27FC236}">
              <a16:creationId xmlns:a16="http://schemas.microsoft.com/office/drawing/2014/main" xmlns="" id="{AB4BF41D-7E00-4616-B614-57614DCE4D06}"/>
            </a:ext>
          </a:extLst>
        </xdr:cNvPr>
        <xdr:cNvSpPr/>
      </xdr:nvSpPr>
      <xdr:spPr>
        <a:xfrm>
          <a:off x="6408420" y="73525380"/>
          <a:ext cx="1851660" cy="716280"/>
        </a:xfrm>
        <a:prstGeom prst="bevel">
          <a:avLst>
            <a:gd name="adj" fmla="val 10253"/>
          </a:avLst>
        </a:prstGeom>
        <a:solidFill>
          <a:srgbClr val="5AFFA0"/>
        </a:solidFill>
        <a:scene3d>
          <a:camera prst="orthographicFront"/>
          <a:lightRig rig="threePt" dir="t"/>
        </a:scene3d>
        <a:sp3d>
          <a:bevelT w="165100" prst="coolSlant"/>
        </a:sp3d>
      </xdr:spPr>
      <xdr:style>
        <a:lnRef idx="1">
          <a:schemeClr val="accent6"/>
        </a:lnRef>
        <a:fillRef idx="2">
          <a:schemeClr val="accent6"/>
        </a:fillRef>
        <a:effectRef idx="1">
          <a:schemeClr val="accent6"/>
        </a:effectRef>
        <a:fontRef idx="minor">
          <a:schemeClr val="dk1"/>
        </a:fontRef>
      </xdr:style>
      <xdr:txBody>
        <a:bodyPr vertOverflow="overflow" horzOverflow="overflow" wrap="non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spc="-50" baseline="0">
              <a:ln w="12700">
                <a:solidFill>
                  <a:schemeClr val="accent6">
                    <a:lumMod val="50000"/>
                  </a:schemeClr>
                </a:solidFill>
              </a:ln>
              <a:solidFill>
                <a:srgbClr val="A0FF64"/>
              </a:solidFill>
              <a:effectLst>
                <a:outerShdw blurRad="50800" dist="38100" dir="5400000" algn="t" rotWithShape="0">
                  <a:prstClr val="black">
                    <a:alpha val="40000"/>
                  </a:prstClr>
                </a:outerShdw>
              </a:effectLst>
              <a:latin typeface="Arial Black" panose="020B0A04020102020204" pitchFamily="34" charset="0"/>
              <a:ea typeface="+mn-ea"/>
              <a:cs typeface="+mn-cs"/>
            </a:rPr>
            <a:t>DEGENERALIZE</a:t>
          </a:r>
        </a:p>
      </xdr:txBody>
    </xdr:sp>
    <xdr:clientData/>
  </xdr:twoCellAnchor>
  <xdr:twoCellAnchor>
    <xdr:from>
      <xdr:col>5</xdr:col>
      <xdr:colOff>22860</xdr:colOff>
      <xdr:row>1210</xdr:row>
      <xdr:rowOff>38100</xdr:rowOff>
    </xdr:from>
    <xdr:to>
      <xdr:col>8</xdr:col>
      <xdr:colOff>365760</xdr:colOff>
      <xdr:row>1214</xdr:row>
      <xdr:rowOff>22860</xdr:rowOff>
    </xdr:to>
    <xdr:sp macro="" textlink="">
      <xdr:nvSpPr>
        <xdr:cNvPr id="2232" name="Rectangle: Beveled 2231">
          <a:hlinkClick xmlns:r="http://schemas.openxmlformats.org/officeDocument/2006/relationships" r:id="rId7" tooltip="to DEALIENATE section"/>
          <a:extLst>
            <a:ext uri="{FF2B5EF4-FFF2-40B4-BE49-F238E27FC236}">
              <a16:creationId xmlns:a16="http://schemas.microsoft.com/office/drawing/2014/main" xmlns="" id="{EBB339F7-B2BD-49AB-A208-B5CCB76FBCAD}"/>
            </a:ext>
          </a:extLst>
        </xdr:cNvPr>
        <xdr:cNvSpPr/>
      </xdr:nvSpPr>
      <xdr:spPr>
        <a:xfrm>
          <a:off x="8435340" y="73525380"/>
          <a:ext cx="1851660" cy="716280"/>
        </a:xfrm>
        <a:prstGeom prst="bevel">
          <a:avLst>
            <a:gd name="adj" fmla="val 10253"/>
          </a:avLst>
        </a:prstGeom>
        <a:solidFill>
          <a:srgbClr val="5AFFA0"/>
        </a:solidFill>
        <a:scene3d>
          <a:camera prst="orthographicFront"/>
          <a:lightRig rig="threePt" dir="t"/>
        </a:scene3d>
        <a:sp3d>
          <a:bevelT w="165100" prst="coolSlant"/>
        </a:sp3d>
      </xdr:spPr>
      <xdr:style>
        <a:lnRef idx="1">
          <a:schemeClr val="accent6"/>
        </a:lnRef>
        <a:fillRef idx="2">
          <a:schemeClr val="accent6"/>
        </a:fillRef>
        <a:effectRef idx="1">
          <a:schemeClr val="accent6"/>
        </a:effectRef>
        <a:fontRef idx="minor">
          <a:schemeClr val="dk1"/>
        </a:fontRef>
      </xdr:style>
      <xdr:txBody>
        <a:bodyPr vertOverflow="overflow" horzOverflow="overflow" wrap="non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spc="-50" baseline="0">
              <a:ln w="12700">
                <a:solidFill>
                  <a:schemeClr val="accent6">
                    <a:lumMod val="50000"/>
                  </a:schemeClr>
                </a:solidFill>
              </a:ln>
              <a:solidFill>
                <a:srgbClr val="A0FF64"/>
              </a:solidFill>
              <a:effectLst>
                <a:outerShdw blurRad="50800" dist="38100" dir="5400000" algn="t" rotWithShape="0">
                  <a:prstClr val="black">
                    <a:alpha val="40000"/>
                  </a:prstClr>
                </a:outerShdw>
              </a:effectLst>
              <a:latin typeface="Arial Black" panose="020B0A04020102020204" pitchFamily="34" charset="0"/>
              <a:ea typeface="+mn-ea"/>
              <a:cs typeface="+mn-cs"/>
            </a:rPr>
            <a:t>DEALIENATE</a:t>
          </a:r>
        </a:p>
      </xdr:txBody>
    </xdr:sp>
    <xdr:clientData/>
  </xdr:twoCellAnchor>
  <xdr:twoCellAnchor>
    <xdr:from>
      <xdr:col>9</xdr:col>
      <xdr:colOff>22860</xdr:colOff>
      <xdr:row>1210</xdr:row>
      <xdr:rowOff>38100</xdr:rowOff>
    </xdr:from>
    <xdr:to>
      <xdr:col>12</xdr:col>
      <xdr:colOff>365760</xdr:colOff>
      <xdr:row>1214</xdr:row>
      <xdr:rowOff>22860</xdr:rowOff>
    </xdr:to>
    <xdr:sp macro="" textlink="">
      <xdr:nvSpPr>
        <xdr:cNvPr id="2233" name="Rectangle: Beveled 2232">
          <a:hlinkClick xmlns:r="http://schemas.openxmlformats.org/officeDocument/2006/relationships" r:id="rId8" tooltip="to DEPOLARIZE section"/>
          <a:extLst>
            <a:ext uri="{FF2B5EF4-FFF2-40B4-BE49-F238E27FC236}">
              <a16:creationId xmlns:a16="http://schemas.microsoft.com/office/drawing/2014/main" xmlns="" id="{61FA8903-9C14-4EC5-A2F0-AC4ACDF2EAE4}"/>
            </a:ext>
          </a:extLst>
        </xdr:cNvPr>
        <xdr:cNvSpPr/>
      </xdr:nvSpPr>
      <xdr:spPr>
        <a:xfrm>
          <a:off x="10447020" y="73525380"/>
          <a:ext cx="1851660" cy="716280"/>
        </a:xfrm>
        <a:prstGeom prst="bevel">
          <a:avLst>
            <a:gd name="adj" fmla="val 10253"/>
          </a:avLst>
        </a:prstGeom>
        <a:solidFill>
          <a:srgbClr val="5AFFA0"/>
        </a:solidFill>
        <a:scene3d>
          <a:camera prst="orthographicFront"/>
          <a:lightRig rig="threePt" dir="t"/>
        </a:scene3d>
        <a:sp3d>
          <a:bevelT w="165100" prst="coolSlant"/>
        </a:sp3d>
      </xdr:spPr>
      <xdr:style>
        <a:lnRef idx="1">
          <a:schemeClr val="accent6"/>
        </a:lnRef>
        <a:fillRef idx="2">
          <a:schemeClr val="accent6"/>
        </a:fillRef>
        <a:effectRef idx="1">
          <a:schemeClr val="accent6"/>
        </a:effectRef>
        <a:fontRef idx="minor">
          <a:schemeClr val="dk1"/>
        </a:fontRef>
      </xdr:style>
      <xdr:txBody>
        <a:bodyPr vertOverflow="overflow" horzOverflow="overflow" wrap="non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spc="-50" baseline="0">
              <a:ln w="12700">
                <a:solidFill>
                  <a:schemeClr val="accent6">
                    <a:lumMod val="50000"/>
                  </a:schemeClr>
                </a:solidFill>
              </a:ln>
              <a:solidFill>
                <a:srgbClr val="A0FF64"/>
              </a:solidFill>
              <a:effectLst>
                <a:outerShdw blurRad="50800" dist="38100" dir="5400000" algn="t" rotWithShape="0">
                  <a:prstClr val="black">
                    <a:alpha val="40000"/>
                  </a:prstClr>
                </a:outerShdw>
              </a:effectLst>
              <a:latin typeface="Arial Black" panose="020B0A04020102020204" pitchFamily="34" charset="0"/>
              <a:ea typeface="+mn-ea"/>
              <a:cs typeface="+mn-cs"/>
            </a:rPr>
            <a:t>DEPOLARIZE</a:t>
          </a:r>
        </a:p>
      </xdr:txBody>
    </xdr:sp>
    <xdr:clientData/>
  </xdr:twoCellAnchor>
  <xdr:twoCellAnchor>
    <xdr:from>
      <xdr:col>0</xdr:col>
      <xdr:colOff>107399</xdr:colOff>
      <xdr:row>1489</xdr:row>
      <xdr:rowOff>39882</xdr:rowOff>
    </xdr:from>
    <xdr:to>
      <xdr:col>2</xdr:col>
      <xdr:colOff>338680</xdr:colOff>
      <xdr:row>1493</xdr:row>
      <xdr:rowOff>89807</xdr:rowOff>
    </xdr:to>
    <xdr:grpSp>
      <xdr:nvGrpSpPr>
        <xdr:cNvPr id="2234" name="Group 2233">
          <a:extLst>
            <a:ext uri="{FF2B5EF4-FFF2-40B4-BE49-F238E27FC236}">
              <a16:creationId xmlns:a16="http://schemas.microsoft.com/office/drawing/2014/main" xmlns="" id="{91DFB8B3-DAAF-48AB-A391-089154760F48}"/>
            </a:ext>
          </a:extLst>
        </xdr:cNvPr>
        <xdr:cNvGrpSpPr/>
      </xdr:nvGrpSpPr>
      <xdr:grpSpPr>
        <a:xfrm>
          <a:off x="107399" y="286504257"/>
          <a:ext cx="831356" cy="745250"/>
          <a:chOff x="6361572" y="87885629"/>
          <a:chExt cx="851384" cy="836087"/>
        </a:xfrm>
        <a:gradFill>
          <a:gsLst>
            <a:gs pos="0">
              <a:srgbClr val="FF0000"/>
            </a:gs>
            <a:gs pos="50000">
              <a:srgbClr val="FF9999"/>
            </a:gs>
            <a:gs pos="100000">
              <a:srgbClr val="FFCCCC"/>
            </a:gs>
          </a:gsLst>
          <a:path path="circle">
            <a:fillToRect l="50000" t="50000" r="50000" b="50000"/>
          </a:path>
        </a:gradFill>
      </xdr:grpSpPr>
      <xdr:sp macro="" textlink="">
        <xdr:nvSpPr>
          <xdr:cNvPr id="2235" name="Oval 2234">
            <a:extLst>
              <a:ext uri="{FF2B5EF4-FFF2-40B4-BE49-F238E27FC236}">
                <a16:creationId xmlns:a16="http://schemas.microsoft.com/office/drawing/2014/main" xmlns="" id="{B07433B5-884E-43B8-8F8C-AFBC20A55A55}"/>
              </a:ext>
            </a:extLst>
          </xdr:cNvPr>
          <xdr:cNvSpPr>
            <a:spLocks noChangeAspect="1"/>
          </xdr:cNvSpPr>
        </xdr:nvSpPr>
        <xdr:spPr>
          <a:xfrm>
            <a:off x="6438900" y="88041480"/>
            <a:ext cx="458753" cy="514242"/>
          </a:xfrm>
          <a:prstGeom prst="ellipse">
            <a:avLst/>
          </a:prstGeom>
          <a:grpFill/>
          <a:ln>
            <a:noFill/>
          </a:ln>
          <a:scene3d>
            <a:camera prst="orthographicFront"/>
            <a:lightRig rig="threePt" dir="t"/>
          </a:scene3d>
          <a:sp3d>
            <a:bevelT w="12700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2236" name="Rectangle 2235">
            <a:extLst>
              <a:ext uri="{FF2B5EF4-FFF2-40B4-BE49-F238E27FC236}">
                <a16:creationId xmlns:a16="http://schemas.microsoft.com/office/drawing/2014/main" xmlns="" id="{67F80901-5585-4702-BFC9-6B5B22724F8B}"/>
              </a:ext>
            </a:extLst>
          </xdr:cNvPr>
          <xdr:cNvSpPr/>
        </xdr:nvSpPr>
        <xdr:spPr>
          <a:xfrm>
            <a:off x="6361572" y="87885629"/>
            <a:ext cx="851384" cy="836087"/>
          </a:xfrm>
          <a:prstGeom prst="rect">
            <a:avLst/>
          </a:prstGeom>
          <a:noFill/>
        </xdr:spPr>
        <xdr:txBody>
          <a:bodyPr wrap="none" lIns="91440" tIns="45720" rIns="91440" bIns="45720">
            <a:spAutoFit/>
          </a:bodyPr>
          <a:lstStyle/>
          <a:p>
            <a:pPr algn="ctr"/>
            <a:r>
              <a:rPr lang="en-US" sz="3600" b="0" cap="none" spc="0">
                <a:ln w="0"/>
                <a:solidFill>
                  <a:srgbClr val="5AFFA0"/>
                </a:solidFill>
                <a:effectLst>
                  <a:innerShdw blurRad="114300">
                    <a:prstClr val="black"/>
                  </a:innerShdw>
                </a:effectLst>
                <a:latin typeface="Arial Black" panose="020B0A04020102020204" pitchFamily="34" charset="0"/>
              </a:rPr>
              <a:t>V+</a:t>
            </a:r>
          </a:p>
        </xdr:txBody>
      </xdr:sp>
    </xdr:grpSp>
    <xdr:clientData/>
  </xdr:twoCellAnchor>
  <xdr:twoCellAnchor>
    <xdr:from>
      <xdr:col>0</xdr:col>
      <xdr:colOff>99476</xdr:colOff>
      <xdr:row>1492</xdr:row>
      <xdr:rowOff>123184</xdr:rowOff>
    </xdr:from>
    <xdr:to>
      <xdr:col>2</xdr:col>
      <xdr:colOff>327659</xdr:colOff>
      <xdr:row>1495</xdr:row>
      <xdr:rowOff>145481</xdr:rowOff>
    </xdr:to>
    <xdr:grpSp>
      <xdr:nvGrpSpPr>
        <xdr:cNvPr id="2237" name="Group 2236">
          <a:extLst>
            <a:ext uri="{FF2B5EF4-FFF2-40B4-BE49-F238E27FC236}">
              <a16:creationId xmlns:a16="http://schemas.microsoft.com/office/drawing/2014/main" xmlns="" id="{CE2161EC-2BE3-4DE2-9113-02F3B5EF3A42}"/>
            </a:ext>
          </a:extLst>
        </xdr:cNvPr>
        <xdr:cNvGrpSpPr/>
      </xdr:nvGrpSpPr>
      <xdr:grpSpPr>
        <a:xfrm>
          <a:off x="99476" y="287092384"/>
          <a:ext cx="828258" cy="593797"/>
          <a:chOff x="6368955" y="87895955"/>
          <a:chExt cx="848276" cy="632607"/>
        </a:xfrm>
      </xdr:grpSpPr>
      <xdr:sp macro="" textlink="">
        <xdr:nvSpPr>
          <xdr:cNvPr id="2238" name="Oval 2237">
            <a:extLst>
              <a:ext uri="{FF2B5EF4-FFF2-40B4-BE49-F238E27FC236}">
                <a16:creationId xmlns:a16="http://schemas.microsoft.com/office/drawing/2014/main" xmlns="" id="{78546CC8-5F0E-4436-9299-F458594600A0}"/>
              </a:ext>
            </a:extLst>
          </xdr:cNvPr>
          <xdr:cNvSpPr>
            <a:spLocks noChangeAspect="1"/>
          </xdr:cNvSpPr>
        </xdr:nvSpPr>
        <xdr:spPr>
          <a:xfrm>
            <a:off x="6438900" y="88041480"/>
            <a:ext cx="458753" cy="487082"/>
          </a:xfrm>
          <a:prstGeom prst="ellipse">
            <a:avLst/>
          </a:prstGeom>
          <a:gradFill>
            <a:gsLst>
              <a:gs pos="0">
                <a:srgbClr val="FF0000"/>
              </a:gs>
              <a:gs pos="50000">
                <a:srgbClr val="FF9999"/>
              </a:gs>
              <a:gs pos="100000">
                <a:srgbClr val="FFCCCC"/>
              </a:gs>
            </a:gsLst>
            <a:path path="circle">
              <a:fillToRect l="50000" t="50000" r="50000" b="50000"/>
            </a:path>
          </a:gradFill>
          <a:ln>
            <a:noFill/>
          </a:ln>
          <a:scene3d>
            <a:camera prst="orthographicFront"/>
            <a:lightRig rig="threePt" dir="t"/>
          </a:scene3d>
          <a:sp3d>
            <a:bevelT w="12700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2239" name="Rectangle 2238">
            <a:extLst>
              <a:ext uri="{FF2B5EF4-FFF2-40B4-BE49-F238E27FC236}">
                <a16:creationId xmlns:a16="http://schemas.microsoft.com/office/drawing/2014/main" xmlns="" id="{34C24F7A-6437-4AB3-87C4-519159E6CB55}"/>
              </a:ext>
            </a:extLst>
          </xdr:cNvPr>
          <xdr:cNvSpPr/>
        </xdr:nvSpPr>
        <xdr:spPr>
          <a:xfrm>
            <a:off x="6368955" y="87895955"/>
            <a:ext cx="848276" cy="591235"/>
          </a:xfrm>
          <a:prstGeom prst="rect">
            <a:avLst/>
          </a:prstGeom>
          <a:noFill/>
        </xdr:spPr>
        <xdr:txBody>
          <a:bodyPr wrap="square" lIns="91440" tIns="45720" rIns="91440" bIns="45720">
            <a:noAutofit/>
          </a:bodyPr>
          <a:lstStyle/>
          <a:p>
            <a:pPr algn="ctr"/>
            <a:r>
              <a:rPr lang="en-US" sz="3600" b="0" cap="none" spc="0">
                <a:ln w="0"/>
                <a:solidFill>
                  <a:srgbClr val="D7B9FF"/>
                </a:solidFill>
                <a:effectLst>
                  <a:innerShdw blurRad="114300">
                    <a:prstClr val="black"/>
                  </a:innerShdw>
                </a:effectLst>
                <a:latin typeface="Arial Black" panose="020B0A04020102020204" pitchFamily="34" charset="0"/>
              </a:rPr>
              <a:t>V−</a:t>
            </a:r>
          </a:p>
        </xdr:txBody>
      </xdr:sp>
    </xdr:grpSp>
    <xdr:clientData/>
  </xdr:twoCellAnchor>
  <xdr:twoCellAnchor>
    <xdr:from>
      <xdr:col>0</xdr:col>
      <xdr:colOff>30480</xdr:colOff>
      <xdr:row>1238</xdr:row>
      <xdr:rowOff>7621</xdr:rowOff>
    </xdr:from>
    <xdr:to>
      <xdr:col>13</xdr:col>
      <xdr:colOff>91440</xdr:colOff>
      <xdr:row>1240</xdr:row>
      <xdr:rowOff>137160</xdr:rowOff>
    </xdr:to>
    <xdr:sp macro="" textlink="">
      <xdr:nvSpPr>
        <xdr:cNvPr id="2243" name="TextBox 2242">
          <a:extLst>
            <a:ext uri="{FF2B5EF4-FFF2-40B4-BE49-F238E27FC236}">
              <a16:creationId xmlns:a16="http://schemas.microsoft.com/office/drawing/2014/main" xmlns="" id="{015B90EF-56A3-41A8-B498-E5EAB354476C}"/>
            </a:ext>
          </a:extLst>
        </xdr:cNvPr>
        <xdr:cNvSpPr txBox="1"/>
      </xdr:nvSpPr>
      <xdr:spPr>
        <a:xfrm>
          <a:off x="6309360" y="78996541"/>
          <a:ext cx="6217920" cy="495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latin typeface="Arial Narrow" panose="020B0606020202030204" pitchFamily="34" charset="0"/>
            </a:rPr>
            <a:t>Generalizing can remain provisional, as a bridge to relevant specifics. Too often, we cling to our trusted generalizations for relief, letting them slip into obstructing over-generalizing. Let's dial them back.</a:t>
          </a:r>
        </a:p>
      </xdr:txBody>
    </xdr:sp>
    <xdr:clientData/>
  </xdr:twoCellAnchor>
  <xdr:twoCellAnchor>
    <xdr:from>
      <xdr:col>0</xdr:col>
      <xdr:colOff>60958</xdr:colOff>
      <xdr:row>1207</xdr:row>
      <xdr:rowOff>74506</xdr:rowOff>
    </xdr:from>
    <xdr:to>
      <xdr:col>12</xdr:col>
      <xdr:colOff>434338</xdr:colOff>
      <xdr:row>1210</xdr:row>
      <xdr:rowOff>5926</xdr:rowOff>
    </xdr:to>
    <xdr:sp macro="" textlink="">
      <xdr:nvSpPr>
        <xdr:cNvPr id="2244" name="TextBox 2243">
          <a:extLst>
            <a:ext uri="{FF2B5EF4-FFF2-40B4-BE49-F238E27FC236}">
              <a16:creationId xmlns:a16="http://schemas.microsoft.com/office/drawing/2014/main" xmlns="" id="{663FE0C0-DD7E-4F69-8687-98780FE92A8B}"/>
            </a:ext>
          </a:extLst>
        </xdr:cNvPr>
        <xdr:cNvSpPr txBox="1"/>
      </xdr:nvSpPr>
      <xdr:spPr>
        <a:xfrm>
          <a:off x="6339838" y="73013146"/>
          <a:ext cx="602742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rgbClr val="007846"/>
              </a:solidFill>
              <a:latin typeface="Arial Black" panose="020B0A04020102020204" pitchFamily="34" charset="0"/>
            </a:rPr>
            <a:t>Harmony Politics</a:t>
          </a:r>
          <a:r>
            <a:rPr lang="en-US" sz="1100" baseline="0">
              <a:latin typeface="Arial Black" panose="020B0A04020102020204" pitchFamily="34" charset="0"/>
            </a:rPr>
            <a:t> </a:t>
          </a:r>
          <a:r>
            <a:rPr lang="en-US" sz="1100" baseline="0">
              <a:latin typeface="Arial Narrow" panose="020B0606020202030204" pitchFamily="34" charset="0"/>
            </a:rPr>
            <a:t>basically follows a three-step process based on this </a:t>
          </a:r>
          <a:r>
            <a:rPr lang="en-US" sz="1100" i="1" baseline="0">
              <a:latin typeface="Arial Narrow" panose="020B0606020202030204" pitchFamily="34" charset="0"/>
            </a:rPr>
            <a:t>anankelogical</a:t>
          </a:r>
          <a:r>
            <a:rPr lang="en-US" sz="1100" baseline="0">
              <a:latin typeface="Arial Narrow" panose="020B0606020202030204" pitchFamily="34" charset="0"/>
            </a:rPr>
            <a:t> definition of politics. Click on each or scroll down to learn and use these empowering steps.</a:t>
          </a:r>
        </a:p>
      </xdr:txBody>
    </xdr:sp>
    <xdr:clientData/>
  </xdr:twoCellAnchor>
  <xdr:twoCellAnchor>
    <xdr:from>
      <xdr:col>1</xdr:col>
      <xdr:colOff>7620</xdr:colOff>
      <xdr:row>1235</xdr:row>
      <xdr:rowOff>32075</xdr:rowOff>
    </xdr:from>
    <xdr:to>
      <xdr:col>13</xdr:col>
      <xdr:colOff>7620</xdr:colOff>
      <xdr:row>1236</xdr:row>
      <xdr:rowOff>107428</xdr:rowOff>
    </xdr:to>
    <xdr:sp macro="" textlink="">
      <xdr:nvSpPr>
        <xdr:cNvPr id="2252" name="TextBox 2251">
          <a:extLst>
            <a:ext uri="{FF2B5EF4-FFF2-40B4-BE49-F238E27FC236}">
              <a16:creationId xmlns:a16="http://schemas.microsoft.com/office/drawing/2014/main" xmlns="" id="{F3535C1E-83F0-4C9E-9E69-8A94E38B4DF5}"/>
            </a:ext>
          </a:extLst>
        </xdr:cNvPr>
        <xdr:cNvSpPr txBox="1"/>
      </xdr:nvSpPr>
      <xdr:spPr>
        <a:xfrm>
          <a:off x="127149" y="176352899"/>
          <a:ext cx="5916706" cy="254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baseline="0">
              <a:solidFill>
                <a:schemeClr val="accent4">
                  <a:lumMod val="50000"/>
                </a:schemeClr>
              </a:solidFill>
              <a:latin typeface="Arial Narrow" panose="020B0606020202030204" pitchFamily="34" charset="0"/>
              <a:ea typeface="Verdana" panose="020B0604030504040204" pitchFamily="34" charset="0"/>
            </a:rPr>
            <a:t>CHANGE ISSUE HERE OR ABOVE</a:t>
          </a:r>
          <a:endParaRPr lang="en-US" sz="900" b="1" baseline="0">
            <a:solidFill>
              <a:schemeClr val="accent4">
                <a:lumMod val="50000"/>
              </a:schemeClr>
            </a:solidFill>
            <a:latin typeface="Arial Narrow" panose="020B0606020202030204" pitchFamily="34" charset="0"/>
          </a:endParaRPr>
        </a:p>
      </xdr:txBody>
    </xdr:sp>
    <xdr:clientData/>
  </xdr:twoCellAnchor>
  <xdr:twoCellAnchor>
    <xdr:from>
      <xdr:col>0</xdr:col>
      <xdr:colOff>38845</xdr:colOff>
      <xdr:row>1386</xdr:row>
      <xdr:rowOff>106979</xdr:rowOff>
    </xdr:from>
    <xdr:to>
      <xdr:col>13</xdr:col>
      <xdr:colOff>76796</xdr:colOff>
      <xdr:row>1408</xdr:row>
      <xdr:rowOff>52442</xdr:rowOff>
    </xdr:to>
    <xdr:grpSp>
      <xdr:nvGrpSpPr>
        <xdr:cNvPr id="2660" name="Group 2659">
          <a:extLst>
            <a:ext uri="{FF2B5EF4-FFF2-40B4-BE49-F238E27FC236}">
              <a16:creationId xmlns:a16="http://schemas.microsoft.com/office/drawing/2014/main" xmlns="" id="{BCE2770D-61DF-4D83-A6F5-5FE15780FF4C}"/>
            </a:ext>
          </a:extLst>
        </xdr:cNvPr>
        <xdr:cNvGrpSpPr/>
      </xdr:nvGrpSpPr>
      <xdr:grpSpPr>
        <a:xfrm>
          <a:off x="38845" y="267969029"/>
          <a:ext cx="5981551" cy="3812613"/>
          <a:chOff x="6226105" y="104920177"/>
          <a:chExt cx="6103507" cy="3893266"/>
        </a:xfrm>
      </xdr:grpSpPr>
      <xdr:sp macro="" textlink="">
        <xdr:nvSpPr>
          <xdr:cNvPr id="2661" name="Frame 50">
            <a:extLst>
              <a:ext uri="{FF2B5EF4-FFF2-40B4-BE49-F238E27FC236}">
                <a16:creationId xmlns:a16="http://schemas.microsoft.com/office/drawing/2014/main" xmlns="" id="{02BDAA5D-49E2-40A8-9A90-0A690A63B3FC}"/>
              </a:ext>
            </a:extLst>
          </xdr:cNvPr>
          <xdr:cNvSpPr/>
        </xdr:nvSpPr>
        <xdr:spPr>
          <a:xfrm>
            <a:off x="6226105" y="104972961"/>
            <a:ext cx="2644140" cy="1592580"/>
          </a:xfrm>
          <a:custGeom>
            <a:avLst/>
            <a:gdLst>
              <a:gd name="connsiteX0" fmla="*/ 0 w 2636520"/>
              <a:gd name="connsiteY0" fmla="*/ 0 h 1577340"/>
              <a:gd name="connsiteX1" fmla="*/ 2636520 w 2636520"/>
              <a:gd name="connsiteY1" fmla="*/ 0 h 1577340"/>
              <a:gd name="connsiteX2" fmla="*/ 2636520 w 2636520"/>
              <a:gd name="connsiteY2" fmla="*/ 1577340 h 1577340"/>
              <a:gd name="connsiteX3" fmla="*/ 0 w 2636520"/>
              <a:gd name="connsiteY3" fmla="*/ 1577340 h 1577340"/>
              <a:gd name="connsiteX4" fmla="*/ 0 w 2636520"/>
              <a:gd name="connsiteY4" fmla="*/ 0 h 1577340"/>
              <a:gd name="connsiteX5" fmla="*/ 197168 w 2636520"/>
              <a:gd name="connsiteY5" fmla="*/ 197168 h 1577340"/>
              <a:gd name="connsiteX6" fmla="*/ 197168 w 2636520"/>
              <a:gd name="connsiteY6" fmla="*/ 1380173 h 1577340"/>
              <a:gd name="connsiteX7" fmla="*/ 2439353 w 2636520"/>
              <a:gd name="connsiteY7" fmla="*/ 1380173 h 1577340"/>
              <a:gd name="connsiteX8" fmla="*/ 2439353 w 2636520"/>
              <a:gd name="connsiteY8" fmla="*/ 197168 h 1577340"/>
              <a:gd name="connsiteX9" fmla="*/ 197168 w 2636520"/>
              <a:gd name="connsiteY9" fmla="*/ 197168 h 1577340"/>
              <a:gd name="connsiteX0" fmla="*/ 0 w 2636520"/>
              <a:gd name="connsiteY0" fmla="*/ 0 h 1577340"/>
              <a:gd name="connsiteX1" fmla="*/ 2423160 w 2636520"/>
              <a:gd name="connsiteY1" fmla="*/ 0 h 1577340"/>
              <a:gd name="connsiteX2" fmla="*/ 2636520 w 2636520"/>
              <a:gd name="connsiteY2" fmla="*/ 0 h 1577340"/>
              <a:gd name="connsiteX3" fmla="*/ 2636520 w 2636520"/>
              <a:gd name="connsiteY3" fmla="*/ 1577340 h 1577340"/>
              <a:gd name="connsiteX4" fmla="*/ 0 w 2636520"/>
              <a:gd name="connsiteY4" fmla="*/ 1577340 h 1577340"/>
              <a:gd name="connsiteX5" fmla="*/ 0 w 2636520"/>
              <a:gd name="connsiteY5" fmla="*/ 0 h 1577340"/>
              <a:gd name="connsiteX6" fmla="*/ 197168 w 2636520"/>
              <a:gd name="connsiteY6" fmla="*/ 197168 h 1577340"/>
              <a:gd name="connsiteX7" fmla="*/ 197168 w 2636520"/>
              <a:gd name="connsiteY7" fmla="*/ 1380173 h 1577340"/>
              <a:gd name="connsiteX8" fmla="*/ 2439353 w 2636520"/>
              <a:gd name="connsiteY8" fmla="*/ 1380173 h 1577340"/>
              <a:gd name="connsiteX9" fmla="*/ 2439353 w 2636520"/>
              <a:gd name="connsiteY9" fmla="*/ 197168 h 1577340"/>
              <a:gd name="connsiteX10" fmla="*/ 197168 w 2636520"/>
              <a:gd name="connsiteY10" fmla="*/ 197168 h 1577340"/>
              <a:gd name="connsiteX0" fmla="*/ 0 w 2636520"/>
              <a:gd name="connsiteY0" fmla="*/ 0 h 1577340"/>
              <a:gd name="connsiteX1" fmla="*/ 2423160 w 2636520"/>
              <a:gd name="connsiteY1" fmla="*/ 0 h 1577340"/>
              <a:gd name="connsiteX2" fmla="*/ 2636520 w 2636520"/>
              <a:gd name="connsiteY2" fmla="*/ 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0 w 2636520"/>
              <a:gd name="connsiteY6" fmla="*/ 1577340 h 1577340"/>
              <a:gd name="connsiteX7" fmla="*/ 0 w 2636520"/>
              <a:gd name="connsiteY7" fmla="*/ 0 h 1577340"/>
              <a:gd name="connsiteX8" fmla="*/ 197168 w 2636520"/>
              <a:gd name="connsiteY8" fmla="*/ 197168 h 1577340"/>
              <a:gd name="connsiteX9" fmla="*/ 197168 w 2636520"/>
              <a:gd name="connsiteY9" fmla="*/ 1380173 h 1577340"/>
              <a:gd name="connsiteX10" fmla="*/ 2439353 w 2636520"/>
              <a:gd name="connsiteY10" fmla="*/ 1380173 h 1577340"/>
              <a:gd name="connsiteX11" fmla="*/ 2439353 w 2636520"/>
              <a:gd name="connsiteY11" fmla="*/ 197168 h 1577340"/>
              <a:gd name="connsiteX12" fmla="*/ 197168 w 2636520"/>
              <a:gd name="connsiteY12"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198120 w 2636520"/>
              <a:gd name="connsiteY7" fmla="*/ 1577340 h 1577340"/>
              <a:gd name="connsiteX8" fmla="*/ 0 w 2636520"/>
              <a:gd name="connsiteY8" fmla="*/ 1577340 h 1577340"/>
              <a:gd name="connsiteX9" fmla="*/ 0 w 2636520"/>
              <a:gd name="connsiteY9" fmla="*/ 0 h 1577340"/>
              <a:gd name="connsiteX10" fmla="*/ 197168 w 2636520"/>
              <a:gd name="connsiteY10" fmla="*/ 197168 h 1577340"/>
              <a:gd name="connsiteX11" fmla="*/ 197168 w 2636520"/>
              <a:gd name="connsiteY11" fmla="*/ 1380173 h 1577340"/>
              <a:gd name="connsiteX12" fmla="*/ 2439353 w 2636520"/>
              <a:gd name="connsiteY12" fmla="*/ 1380173 h 1577340"/>
              <a:gd name="connsiteX13" fmla="*/ 2439353 w 2636520"/>
              <a:gd name="connsiteY13" fmla="*/ 197168 h 1577340"/>
              <a:gd name="connsiteX14" fmla="*/ 197168 w 2636520"/>
              <a:gd name="connsiteY14"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15240 w 2651760"/>
              <a:gd name="connsiteY8" fmla="*/ 15773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68580 w 2651760"/>
              <a:gd name="connsiteY8" fmla="*/ 15392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15240 h 1592580"/>
              <a:gd name="connsiteX1" fmla="*/ 198120 w 2651760"/>
              <a:gd name="connsiteY1" fmla="*/ 0 h 1592580"/>
              <a:gd name="connsiteX2" fmla="*/ 2438400 w 2651760"/>
              <a:gd name="connsiteY2" fmla="*/ 15240 h 1592580"/>
              <a:gd name="connsiteX3" fmla="*/ 2583180 w 2651760"/>
              <a:gd name="connsiteY3" fmla="*/ 83820 h 1592580"/>
              <a:gd name="connsiteX4" fmla="*/ 2644140 w 2651760"/>
              <a:gd name="connsiteY4" fmla="*/ 228600 h 1592580"/>
              <a:gd name="connsiteX5" fmla="*/ 2651760 w 2651760"/>
              <a:gd name="connsiteY5" fmla="*/ 1394460 h 1592580"/>
              <a:gd name="connsiteX6" fmla="*/ 2590800 w 2651760"/>
              <a:gd name="connsiteY6" fmla="*/ 1531620 h 1592580"/>
              <a:gd name="connsiteX7" fmla="*/ 2446020 w 2651760"/>
              <a:gd name="connsiteY7" fmla="*/ 1584960 h 1592580"/>
              <a:gd name="connsiteX8" fmla="*/ 213360 w 2651760"/>
              <a:gd name="connsiteY8" fmla="*/ 1592580 h 1592580"/>
              <a:gd name="connsiteX9" fmla="*/ 68580 w 2651760"/>
              <a:gd name="connsiteY9" fmla="*/ 1554480 h 1592580"/>
              <a:gd name="connsiteX10" fmla="*/ 0 w 2651760"/>
              <a:gd name="connsiteY10" fmla="*/ 1379220 h 1592580"/>
              <a:gd name="connsiteX11" fmla="*/ 15240 w 2651760"/>
              <a:gd name="connsiteY11" fmla="*/ 15240 h 1592580"/>
              <a:gd name="connsiteX12" fmla="*/ 212408 w 2651760"/>
              <a:gd name="connsiteY12" fmla="*/ 212408 h 1592580"/>
              <a:gd name="connsiteX13" fmla="*/ 212408 w 2651760"/>
              <a:gd name="connsiteY13" fmla="*/ 1395413 h 1592580"/>
              <a:gd name="connsiteX14" fmla="*/ 2454593 w 2651760"/>
              <a:gd name="connsiteY14" fmla="*/ 1395413 h 1592580"/>
              <a:gd name="connsiteX15" fmla="*/ 2454593 w 2651760"/>
              <a:gd name="connsiteY15" fmla="*/ 212408 h 1592580"/>
              <a:gd name="connsiteX16" fmla="*/ 212408 w 265176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7620 w 2644140"/>
              <a:gd name="connsiteY11" fmla="*/ 15240 h 1592580"/>
              <a:gd name="connsiteX12" fmla="*/ 204788 w 2644140"/>
              <a:gd name="connsiteY12" fmla="*/ 212408 h 1592580"/>
              <a:gd name="connsiteX13" fmla="*/ 204788 w 2644140"/>
              <a:gd name="connsiteY13" fmla="*/ 1395413 h 1592580"/>
              <a:gd name="connsiteX14" fmla="*/ 2446973 w 2644140"/>
              <a:gd name="connsiteY14" fmla="*/ 1395413 h 1592580"/>
              <a:gd name="connsiteX15" fmla="*/ 2446973 w 2644140"/>
              <a:gd name="connsiteY15" fmla="*/ 212408 h 1592580"/>
              <a:gd name="connsiteX16" fmla="*/ 204788 w 264414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7620 w 2644140"/>
              <a:gd name="connsiteY12" fmla="*/ 15240 h 1592580"/>
              <a:gd name="connsiteX13" fmla="*/ 204788 w 2644140"/>
              <a:gd name="connsiteY13" fmla="*/ 212408 h 1592580"/>
              <a:gd name="connsiteX14" fmla="*/ 204788 w 2644140"/>
              <a:gd name="connsiteY14" fmla="*/ 1395413 h 1592580"/>
              <a:gd name="connsiteX15" fmla="*/ 2446973 w 2644140"/>
              <a:gd name="connsiteY15" fmla="*/ 1395413 h 1592580"/>
              <a:gd name="connsiteX16" fmla="*/ 2446973 w 2644140"/>
              <a:gd name="connsiteY16" fmla="*/ 212408 h 1592580"/>
              <a:gd name="connsiteX17" fmla="*/ 204788 w 2644140"/>
              <a:gd name="connsiteY17"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0 w 2644140"/>
              <a:gd name="connsiteY12" fmla="*/ 91440 h 1592580"/>
              <a:gd name="connsiteX13" fmla="*/ 7620 w 2644140"/>
              <a:gd name="connsiteY13" fmla="*/ 15240 h 1592580"/>
              <a:gd name="connsiteX14" fmla="*/ 204788 w 2644140"/>
              <a:gd name="connsiteY14" fmla="*/ 212408 h 1592580"/>
              <a:gd name="connsiteX15" fmla="*/ 204788 w 2644140"/>
              <a:gd name="connsiteY15" fmla="*/ 1395413 h 1592580"/>
              <a:gd name="connsiteX16" fmla="*/ 2446973 w 2644140"/>
              <a:gd name="connsiteY16" fmla="*/ 1395413 h 1592580"/>
              <a:gd name="connsiteX17" fmla="*/ 2446973 w 2644140"/>
              <a:gd name="connsiteY17" fmla="*/ 212408 h 1592580"/>
              <a:gd name="connsiteX18" fmla="*/ 204788 w 2644140"/>
              <a:gd name="connsiteY18" fmla="*/ 212408 h 1592580"/>
              <a:gd name="connsiteX0" fmla="*/ 7620 w 2644140"/>
              <a:gd name="connsiteY0" fmla="*/ 152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7620 w 2644140"/>
              <a:gd name="connsiteY14" fmla="*/ 152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0109 w 2644140"/>
              <a:gd name="connsiteY13" fmla="*/ 126536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101474 w 2644140"/>
              <a:gd name="connsiteY1" fmla="*/ 30281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0109 w 2644140"/>
              <a:gd name="connsiteY13" fmla="*/ 126536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101474 w 2644140"/>
              <a:gd name="connsiteY1" fmla="*/ 30281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0109 w 2644140"/>
              <a:gd name="connsiteY13" fmla="*/ 126536 h 1592580"/>
              <a:gd name="connsiteX14" fmla="*/ 60960 w 2644140"/>
              <a:gd name="connsiteY14" fmla="*/ 53340 h 1592580"/>
              <a:gd name="connsiteX15" fmla="*/ 204788 w 2644140"/>
              <a:gd name="connsiteY15" fmla="*/ 212408 h 1592580"/>
              <a:gd name="connsiteX16" fmla="*/ 137227 w 2644140"/>
              <a:gd name="connsiteY16" fmla="*/ 1403006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101474 w 2644140"/>
              <a:gd name="connsiteY1" fmla="*/ 30281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0109 w 2644140"/>
              <a:gd name="connsiteY13" fmla="*/ 126536 h 1592580"/>
              <a:gd name="connsiteX14" fmla="*/ 60960 w 2644140"/>
              <a:gd name="connsiteY14" fmla="*/ 53340 h 1592580"/>
              <a:gd name="connsiteX15" fmla="*/ 114708 w 2644140"/>
              <a:gd name="connsiteY15" fmla="*/ 204815 h 1592580"/>
              <a:gd name="connsiteX16" fmla="*/ 137227 w 2644140"/>
              <a:gd name="connsiteY16" fmla="*/ 1403006 h 1592580"/>
              <a:gd name="connsiteX17" fmla="*/ 2446973 w 2644140"/>
              <a:gd name="connsiteY17" fmla="*/ 1395413 h 1592580"/>
              <a:gd name="connsiteX18" fmla="*/ 2446973 w 2644140"/>
              <a:gd name="connsiteY18" fmla="*/ 212408 h 1592580"/>
              <a:gd name="connsiteX19" fmla="*/ 114708 w 2644140"/>
              <a:gd name="connsiteY19" fmla="*/ 204815 h 1592580"/>
              <a:gd name="connsiteX0" fmla="*/ 60960 w 2644140"/>
              <a:gd name="connsiteY0" fmla="*/ 53340 h 1592580"/>
              <a:gd name="connsiteX1" fmla="*/ 101474 w 2644140"/>
              <a:gd name="connsiteY1" fmla="*/ 30281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0109 w 2644140"/>
              <a:gd name="connsiteY13" fmla="*/ 126536 h 1592580"/>
              <a:gd name="connsiteX14" fmla="*/ 60960 w 2644140"/>
              <a:gd name="connsiteY14" fmla="*/ 53340 h 1592580"/>
              <a:gd name="connsiteX15" fmla="*/ 114708 w 2644140"/>
              <a:gd name="connsiteY15" fmla="*/ 204815 h 1592580"/>
              <a:gd name="connsiteX16" fmla="*/ 114707 w 2644140"/>
              <a:gd name="connsiteY16" fmla="*/ 1403006 h 1592580"/>
              <a:gd name="connsiteX17" fmla="*/ 2446973 w 2644140"/>
              <a:gd name="connsiteY17" fmla="*/ 1395413 h 1592580"/>
              <a:gd name="connsiteX18" fmla="*/ 2446973 w 2644140"/>
              <a:gd name="connsiteY18" fmla="*/ 212408 h 1592580"/>
              <a:gd name="connsiteX19" fmla="*/ 114708 w 2644140"/>
              <a:gd name="connsiteY19" fmla="*/ 204815 h 15925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644140" h="1592580">
                <a:moveTo>
                  <a:pt x="60960" y="53340"/>
                </a:moveTo>
                <a:lnTo>
                  <a:pt x="101474" y="30281"/>
                </a:lnTo>
                <a:lnTo>
                  <a:pt x="190500" y="0"/>
                </a:lnTo>
                <a:lnTo>
                  <a:pt x="2430780" y="15240"/>
                </a:lnTo>
                <a:lnTo>
                  <a:pt x="2575560" y="83820"/>
                </a:lnTo>
                <a:lnTo>
                  <a:pt x="2636520" y="228600"/>
                </a:lnTo>
                <a:lnTo>
                  <a:pt x="2644140" y="1394460"/>
                </a:lnTo>
                <a:lnTo>
                  <a:pt x="2583180" y="1531620"/>
                </a:lnTo>
                <a:lnTo>
                  <a:pt x="2438400" y="1584960"/>
                </a:lnTo>
                <a:lnTo>
                  <a:pt x="205740" y="1592580"/>
                </a:lnTo>
                <a:lnTo>
                  <a:pt x="60960" y="1554480"/>
                </a:lnTo>
                <a:lnTo>
                  <a:pt x="0" y="1371600"/>
                </a:lnTo>
                <a:lnTo>
                  <a:pt x="0" y="236220"/>
                </a:lnTo>
                <a:lnTo>
                  <a:pt x="10109" y="126536"/>
                </a:lnTo>
                <a:lnTo>
                  <a:pt x="60960" y="53340"/>
                </a:lnTo>
                <a:close/>
                <a:moveTo>
                  <a:pt x="114708" y="204815"/>
                </a:moveTo>
                <a:cubicBezTo>
                  <a:pt x="114708" y="604212"/>
                  <a:pt x="114707" y="1003609"/>
                  <a:pt x="114707" y="1403006"/>
                </a:cubicBezTo>
                <a:lnTo>
                  <a:pt x="2446973" y="1395413"/>
                </a:lnTo>
                <a:lnTo>
                  <a:pt x="2446973" y="212408"/>
                </a:lnTo>
                <a:lnTo>
                  <a:pt x="114708" y="204815"/>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662" name="Frame 50">
            <a:extLst>
              <a:ext uri="{FF2B5EF4-FFF2-40B4-BE49-F238E27FC236}">
                <a16:creationId xmlns:a16="http://schemas.microsoft.com/office/drawing/2014/main" xmlns="" id="{3729F6CA-3190-4146-85BB-0789C131753E}"/>
              </a:ext>
            </a:extLst>
          </xdr:cNvPr>
          <xdr:cNvSpPr/>
        </xdr:nvSpPr>
        <xdr:spPr>
          <a:xfrm>
            <a:off x="6226105" y="107220863"/>
            <a:ext cx="2644140" cy="1592580"/>
          </a:xfrm>
          <a:custGeom>
            <a:avLst/>
            <a:gdLst>
              <a:gd name="connsiteX0" fmla="*/ 0 w 2636520"/>
              <a:gd name="connsiteY0" fmla="*/ 0 h 1577340"/>
              <a:gd name="connsiteX1" fmla="*/ 2636520 w 2636520"/>
              <a:gd name="connsiteY1" fmla="*/ 0 h 1577340"/>
              <a:gd name="connsiteX2" fmla="*/ 2636520 w 2636520"/>
              <a:gd name="connsiteY2" fmla="*/ 1577340 h 1577340"/>
              <a:gd name="connsiteX3" fmla="*/ 0 w 2636520"/>
              <a:gd name="connsiteY3" fmla="*/ 1577340 h 1577340"/>
              <a:gd name="connsiteX4" fmla="*/ 0 w 2636520"/>
              <a:gd name="connsiteY4" fmla="*/ 0 h 1577340"/>
              <a:gd name="connsiteX5" fmla="*/ 197168 w 2636520"/>
              <a:gd name="connsiteY5" fmla="*/ 197168 h 1577340"/>
              <a:gd name="connsiteX6" fmla="*/ 197168 w 2636520"/>
              <a:gd name="connsiteY6" fmla="*/ 1380173 h 1577340"/>
              <a:gd name="connsiteX7" fmla="*/ 2439353 w 2636520"/>
              <a:gd name="connsiteY7" fmla="*/ 1380173 h 1577340"/>
              <a:gd name="connsiteX8" fmla="*/ 2439353 w 2636520"/>
              <a:gd name="connsiteY8" fmla="*/ 197168 h 1577340"/>
              <a:gd name="connsiteX9" fmla="*/ 197168 w 2636520"/>
              <a:gd name="connsiteY9" fmla="*/ 197168 h 1577340"/>
              <a:gd name="connsiteX0" fmla="*/ 0 w 2636520"/>
              <a:gd name="connsiteY0" fmla="*/ 0 h 1577340"/>
              <a:gd name="connsiteX1" fmla="*/ 2423160 w 2636520"/>
              <a:gd name="connsiteY1" fmla="*/ 0 h 1577340"/>
              <a:gd name="connsiteX2" fmla="*/ 2636520 w 2636520"/>
              <a:gd name="connsiteY2" fmla="*/ 0 h 1577340"/>
              <a:gd name="connsiteX3" fmla="*/ 2636520 w 2636520"/>
              <a:gd name="connsiteY3" fmla="*/ 1577340 h 1577340"/>
              <a:gd name="connsiteX4" fmla="*/ 0 w 2636520"/>
              <a:gd name="connsiteY4" fmla="*/ 1577340 h 1577340"/>
              <a:gd name="connsiteX5" fmla="*/ 0 w 2636520"/>
              <a:gd name="connsiteY5" fmla="*/ 0 h 1577340"/>
              <a:gd name="connsiteX6" fmla="*/ 197168 w 2636520"/>
              <a:gd name="connsiteY6" fmla="*/ 197168 h 1577340"/>
              <a:gd name="connsiteX7" fmla="*/ 197168 w 2636520"/>
              <a:gd name="connsiteY7" fmla="*/ 1380173 h 1577340"/>
              <a:gd name="connsiteX8" fmla="*/ 2439353 w 2636520"/>
              <a:gd name="connsiteY8" fmla="*/ 1380173 h 1577340"/>
              <a:gd name="connsiteX9" fmla="*/ 2439353 w 2636520"/>
              <a:gd name="connsiteY9" fmla="*/ 197168 h 1577340"/>
              <a:gd name="connsiteX10" fmla="*/ 197168 w 2636520"/>
              <a:gd name="connsiteY10" fmla="*/ 197168 h 1577340"/>
              <a:gd name="connsiteX0" fmla="*/ 0 w 2636520"/>
              <a:gd name="connsiteY0" fmla="*/ 0 h 1577340"/>
              <a:gd name="connsiteX1" fmla="*/ 2423160 w 2636520"/>
              <a:gd name="connsiteY1" fmla="*/ 0 h 1577340"/>
              <a:gd name="connsiteX2" fmla="*/ 2636520 w 2636520"/>
              <a:gd name="connsiteY2" fmla="*/ 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0 w 2636520"/>
              <a:gd name="connsiteY6" fmla="*/ 1577340 h 1577340"/>
              <a:gd name="connsiteX7" fmla="*/ 0 w 2636520"/>
              <a:gd name="connsiteY7" fmla="*/ 0 h 1577340"/>
              <a:gd name="connsiteX8" fmla="*/ 197168 w 2636520"/>
              <a:gd name="connsiteY8" fmla="*/ 197168 h 1577340"/>
              <a:gd name="connsiteX9" fmla="*/ 197168 w 2636520"/>
              <a:gd name="connsiteY9" fmla="*/ 1380173 h 1577340"/>
              <a:gd name="connsiteX10" fmla="*/ 2439353 w 2636520"/>
              <a:gd name="connsiteY10" fmla="*/ 1380173 h 1577340"/>
              <a:gd name="connsiteX11" fmla="*/ 2439353 w 2636520"/>
              <a:gd name="connsiteY11" fmla="*/ 197168 h 1577340"/>
              <a:gd name="connsiteX12" fmla="*/ 197168 w 2636520"/>
              <a:gd name="connsiteY12"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198120 w 2636520"/>
              <a:gd name="connsiteY7" fmla="*/ 1577340 h 1577340"/>
              <a:gd name="connsiteX8" fmla="*/ 0 w 2636520"/>
              <a:gd name="connsiteY8" fmla="*/ 1577340 h 1577340"/>
              <a:gd name="connsiteX9" fmla="*/ 0 w 2636520"/>
              <a:gd name="connsiteY9" fmla="*/ 0 h 1577340"/>
              <a:gd name="connsiteX10" fmla="*/ 197168 w 2636520"/>
              <a:gd name="connsiteY10" fmla="*/ 197168 h 1577340"/>
              <a:gd name="connsiteX11" fmla="*/ 197168 w 2636520"/>
              <a:gd name="connsiteY11" fmla="*/ 1380173 h 1577340"/>
              <a:gd name="connsiteX12" fmla="*/ 2439353 w 2636520"/>
              <a:gd name="connsiteY12" fmla="*/ 1380173 h 1577340"/>
              <a:gd name="connsiteX13" fmla="*/ 2439353 w 2636520"/>
              <a:gd name="connsiteY13" fmla="*/ 197168 h 1577340"/>
              <a:gd name="connsiteX14" fmla="*/ 197168 w 2636520"/>
              <a:gd name="connsiteY14"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15240 w 2651760"/>
              <a:gd name="connsiteY8" fmla="*/ 15773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68580 w 2651760"/>
              <a:gd name="connsiteY8" fmla="*/ 15392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15240 h 1592580"/>
              <a:gd name="connsiteX1" fmla="*/ 198120 w 2651760"/>
              <a:gd name="connsiteY1" fmla="*/ 0 h 1592580"/>
              <a:gd name="connsiteX2" fmla="*/ 2438400 w 2651760"/>
              <a:gd name="connsiteY2" fmla="*/ 15240 h 1592580"/>
              <a:gd name="connsiteX3" fmla="*/ 2583180 w 2651760"/>
              <a:gd name="connsiteY3" fmla="*/ 83820 h 1592580"/>
              <a:gd name="connsiteX4" fmla="*/ 2644140 w 2651760"/>
              <a:gd name="connsiteY4" fmla="*/ 228600 h 1592580"/>
              <a:gd name="connsiteX5" fmla="*/ 2651760 w 2651760"/>
              <a:gd name="connsiteY5" fmla="*/ 1394460 h 1592580"/>
              <a:gd name="connsiteX6" fmla="*/ 2590800 w 2651760"/>
              <a:gd name="connsiteY6" fmla="*/ 1531620 h 1592580"/>
              <a:gd name="connsiteX7" fmla="*/ 2446020 w 2651760"/>
              <a:gd name="connsiteY7" fmla="*/ 1584960 h 1592580"/>
              <a:gd name="connsiteX8" fmla="*/ 213360 w 2651760"/>
              <a:gd name="connsiteY8" fmla="*/ 1592580 h 1592580"/>
              <a:gd name="connsiteX9" fmla="*/ 68580 w 2651760"/>
              <a:gd name="connsiteY9" fmla="*/ 1554480 h 1592580"/>
              <a:gd name="connsiteX10" fmla="*/ 0 w 2651760"/>
              <a:gd name="connsiteY10" fmla="*/ 1379220 h 1592580"/>
              <a:gd name="connsiteX11" fmla="*/ 15240 w 2651760"/>
              <a:gd name="connsiteY11" fmla="*/ 15240 h 1592580"/>
              <a:gd name="connsiteX12" fmla="*/ 212408 w 2651760"/>
              <a:gd name="connsiteY12" fmla="*/ 212408 h 1592580"/>
              <a:gd name="connsiteX13" fmla="*/ 212408 w 2651760"/>
              <a:gd name="connsiteY13" fmla="*/ 1395413 h 1592580"/>
              <a:gd name="connsiteX14" fmla="*/ 2454593 w 2651760"/>
              <a:gd name="connsiteY14" fmla="*/ 1395413 h 1592580"/>
              <a:gd name="connsiteX15" fmla="*/ 2454593 w 2651760"/>
              <a:gd name="connsiteY15" fmla="*/ 212408 h 1592580"/>
              <a:gd name="connsiteX16" fmla="*/ 212408 w 265176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7620 w 2644140"/>
              <a:gd name="connsiteY11" fmla="*/ 15240 h 1592580"/>
              <a:gd name="connsiteX12" fmla="*/ 204788 w 2644140"/>
              <a:gd name="connsiteY12" fmla="*/ 212408 h 1592580"/>
              <a:gd name="connsiteX13" fmla="*/ 204788 w 2644140"/>
              <a:gd name="connsiteY13" fmla="*/ 1395413 h 1592580"/>
              <a:gd name="connsiteX14" fmla="*/ 2446973 w 2644140"/>
              <a:gd name="connsiteY14" fmla="*/ 1395413 h 1592580"/>
              <a:gd name="connsiteX15" fmla="*/ 2446973 w 2644140"/>
              <a:gd name="connsiteY15" fmla="*/ 212408 h 1592580"/>
              <a:gd name="connsiteX16" fmla="*/ 204788 w 264414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7620 w 2644140"/>
              <a:gd name="connsiteY12" fmla="*/ 15240 h 1592580"/>
              <a:gd name="connsiteX13" fmla="*/ 204788 w 2644140"/>
              <a:gd name="connsiteY13" fmla="*/ 212408 h 1592580"/>
              <a:gd name="connsiteX14" fmla="*/ 204788 w 2644140"/>
              <a:gd name="connsiteY14" fmla="*/ 1395413 h 1592580"/>
              <a:gd name="connsiteX15" fmla="*/ 2446973 w 2644140"/>
              <a:gd name="connsiteY15" fmla="*/ 1395413 h 1592580"/>
              <a:gd name="connsiteX16" fmla="*/ 2446973 w 2644140"/>
              <a:gd name="connsiteY16" fmla="*/ 212408 h 1592580"/>
              <a:gd name="connsiteX17" fmla="*/ 204788 w 2644140"/>
              <a:gd name="connsiteY17"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0 w 2644140"/>
              <a:gd name="connsiteY12" fmla="*/ 91440 h 1592580"/>
              <a:gd name="connsiteX13" fmla="*/ 7620 w 2644140"/>
              <a:gd name="connsiteY13" fmla="*/ 15240 h 1592580"/>
              <a:gd name="connsiteX14" fmla="*/ 204788 w 2644140"/>
              <a:gd name="connsiteY14" fmla="*/ 212408 h 1592580"/>
              <a:gd name="connsiteX15" fmla="*/ 204788 w 2644140"/>
              <a:gd name="connsiteY15" fmla="*/ 1395413 h 1592580"/>
              <a:gd name="connsiteX16" fmla="*/ 2446973 w 2644140"/>
              <a:gd name="connsiteY16" fmla="*/ 1395413 h 1592580"/>
              <a:gd name="connsiteX17" fmla="*/ 2446973 w 2644140"/>
              <a:gd name="connsiteY17" fmla="*/ 212408 h 1592580"/>
              <a:gd name="connsiteX18" fmla="*/ 204788 w 2644140"/>
              <a:gd name="connsiteY18" fmla="*/ 212408 h 1592580"/>
              <a:gd name="connsiteX0" fmla="*/ 7620 w 2644140"/>
              <a:gd name="connsiteY0" fmla="*/ 152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7620 w 2644140"/>
              <a:gd name="connsiteY14" fmla="*/ 152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101474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101474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114708 w 2644140"/>
              <a:gd name="connsiteY15" fmla="*/ 144066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114708 w 2644140"/>
              <a:gd name="connsiteY19" fmla="*/ 144066 h 1592580"/>
              <a:gd name="connsiteX0" fmla="*/ 60960 w 2644140"/>
              <a:gd name="connsiteY0" fmla="*/ 53340 h 1592580"/>
              <a:gd name="connsiteX1" fmla="*/ 101474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114708 w 2644140"/>
              <a:gd name="connsiteY15" fmla="*/ 144066 h 1592580"/>
              <a:gd name="connsiteX16" fmla="*/ 107201 w 2644140"/>
              <a:gd name="connsiteY16" fmla="*/ 1365037 h 1592580"/>
              <a:gd name="connsiteX17" fmla="*/ 2446973 w 2644140"/>
              <a:gd name="connsiteY17" fmla="*/ 1395413 h 1592580"/>
              <a:gd name="connsiteX18" fmla="*/ 2446973 w 2644140"/>
              <a:gd name="connsiteY18" fmla="*/ 212408 h 1592580"/>
              <a:gd name="connsiteX19" fmla="*/ 114708 w 2644140"/>
              <a:gd name="connsiteY19" fmla="*/ 144066 h 1592580"/>
              <a:gd name="connsiteX0" fmla="*/ 60960 w 2644140"/>
              <a:gd name="connsiteY0" fmla="*/ 53340 h 1592580"/>
              <a:gd name="connsiteX1" fmla="*/ 101474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114708 w 2644140"/>
              <a:gd name="connsiteY15" fmla="*/ 144066 h 1592580"/>
              <a:gd name="connsiteX16" fmla="*/ 107201 w 2644140"/>
              <a:gd name="connsiteY16" fmla="*/ 1365037 h 1592580"/>
              <a:gd name="connsiteX17" fmla="*/ 2499519 w 2644140"/>
              <a:gd name="connsiteY17" fmla="*/ 1365037 h 1592580"/>
              <a:gd name="connsiteX18" fmla="*/ 2446973 w 2644140"/>
              <a:gd name="connsiteY18" fmla="*/ 212408 h 1592580"/>
              <a:gd name="connsiteX19" fmla="*/ 114708 w 2644140"/>
              <a:gd name="connsiteY19" fmla="*/ 144066 h 1592580"/>
              <a:gd name="connsiteX0" fmla="*/ 60960 w 2644140"/>
              <a:gd name="connsiteY0" fmla="*/ 53340 h 1592580"/>
              <a:gd name="connsiteX1" fmla="*/ 101474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15164 w 2644140"/>
              <a:gd name="connsiteY13" fmla="*/ 121523 h 1592580"/>
              <a:gd name="connsiteX14" fmla="*/ 60960 w 2644140"/>
              <a:gd name="connsiteY14" fmla="*/ 53340 h 1592580"/>
              <a:gd name="connsiteX15" fmla="*/ 114708 w 2644140"/>
              <a:gd name="connsiteY15" fmla="*/ 144066 h 1592580"/>
              <a:gd name="connsiteX16" fmla="*/ 107201 w 2644140"/>
              <a:gd name="connsiteY16" fmla="*/ 1365037 h 1592580"/>
              <a:gd name="connsiteX17" fmla="*/ 2484506 w 2644140"/>
              <a:gd name="connsiteY17" fmla="*/ 1365037 h 1592580"/>
              <a:gd name="connsiteX18" fmla="*/ 2446973 w 2644140"/>
              <a:gd name="connsiteY18" fmla="*/ 212408 h 1592580"/>
              <a:gd name="connsiteX19" fmla="*/ 114708 w 2644140"/>
              <a:gd name="connsiteY19" fmla="*/ 144066 h 15925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644140" h="1592580">
                <a:moveTo>
                  <a:pt x="60960" y="53340"/>
                </a:moveTo>
                <a:lnTo>
                  <a:pt x="101474" y="20254"/>
                </a:lnTo>
                <a:lnTo>
                  <a:pt x="190500" y="0"/>
                </a:lnTo>
                <a:lnTo>
                  <a:pt x="2430780" y="15240"/>
                </a:lnTo>
                <a:lnTo>
                  <a:pt x="2575560" y="83820"/>
                </a:lnTo>
                <a:lnTo>
                  <a:pt x="2636520" y="228600"/>
                </a:lnTo>
                <a:lnTo>
                  <a:pt x="2644140" y="1394460"/>
                </a:lnTo>
                <a:lnTo>
                  <a:pt x="2583180" y="1531620"/>
                </a:lnTo>
                <a:lnTo>
                  <a:pt x="2438400" y="1584960"/>
                </a:lnTo>
                <a:lnTo>
                  <a:pt x="205740" y="1592580"/>
                </a:lnTo>
                <a:lnTo>
                  <a:pt x="60960" y="1554480"/>
                </a:lnTo>
                <a:lnTo>
                  <a:pt x="0" y="1371600"/>
                </a:lnTo>
                <a:lnTo>
                  <a:pt x="0" y="236220"/>
                </a:lnTo>
                <a:lnTo>
                  <a:pt x="15164" y="121523"/>
                </a:lnTo>
                <a:lnTo>
                  <a:pt x="60960" y="53340"/>
                </a:lnTo>
                <a:close/>
                <a:moveTo>
                  <a:pt x="114708" y="144066"/>
                </a:moveTo>
                <a:cubicBezTo>
                  <a:pt x="112206" y="551056"/>
                  <a:pt x="109703" y="958047"/>
                  <a:pt x="107201" y="1365037"/>
                </a:cubicBezTo>
                <a:lnTo>
                  <a:pt x="2484506" y="1365037"/>
                </a:lnTo>
                <a:lnTo>
                  <a:pt x="2446973" y="212408"/>
                </a:lnTo>
                <a:lnTo>
                  <a:pt x="114708" y="144066"/>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663" name="Frame 50">
            <a:extLst>
              <a:ext uri="{FF2B5EF4-FFF2-40B4-BE49-F238E27FC236}">
                <a16:creationId xmlns:a16="http://schemas.microsoft.com/office/drawing/2014/main" xmlns="" id="{12B614C6-8CB6-4D27-9D31-F47DD1890B4F}"/>
              </a:ext>
            </a:extLst>
          </xdr:cNvPr>
          <xdr:cNvSpPr/>
        </xdr:nvSpPr>
        <xdr:spPr>
          <a:xfrm>
            <a:off x="9639638" y="107175101"/>
            <a:ext cx="2682240" cy="1592580"/>
          </a:xfrm>
          <a:custGeom>
            <a:avLst/>
            <a:gdLst>
              <a:gd name="connsiteX0" fmla="*/ 0 w 2636520"/>
              <a:gd name="connsiteY0" fmla="*/ 0 h 1577340"/>
              <a:gd name="connsiteX1" fmla="*/ 2636520 w 2636520"/>
              <a:gd name="connsiteY1" fmla="*/ 0 h 1577340"/>
              <a:gd name="connsiteX2" fmla="*/ 2636520 w 2636520"/>
              <a:gd name="connsiteY2" fmla="*/ 1577340 h 1577340"/>
              <a:gd name="connsiteX3" fmla="*/ 0 w 2636520"/>
              <a:gd name="connsiteY3" fmla="*/ 1577340 h 1577340"/>
              <a:gd name="connsiteX4" fmla="*/ 0 w 2636520"/>
              <a:gd name="connsiteY4" fmla="*/ 0 h 1577340"/>
              <a:gd name="connsiteX5" fmla="*/ 197168 w 2636520"/>
              <a:gd name="connsiteY5" fmla="*/ 197168 h 1577340"/>
              <a:gd name="connsiteX6" fmla="*/ 197168 w 2636520"/>
              <a:gd name="connsiteY6" fmla="*/ 1380173 h 1577340"/>
              <a:gd name="connsiteX7" fmla="*/ 2439353 w 2636520"/>
              <a:gd name="connsiteY7" fmla="*/ 1380173 h 1577340"/>
              <a:gd name="connsiteX8" fmla="*/ 2439353 w 2636520"/>
              <a:gd name="connsiteY8" fmla="*/ 197168 h 1577340"/>
              <a:gd name="connsiteX9" fmla="*/ 197168 w 2636520"/>
              <a:gd name="connsiteY9" fmla="*/ 197168 h 1577340"/>
              <a:gd name="connsiteX0" fmla="*/ 0 w 2636520"/>
              <a:gd name="connsiteY0" fmla="*/ 0 h 1577340"/>
              <a:gd name="connsiteX1" fmla="*/ 2423160 w 2636520"/>
              <a:gd name="connsiteY1" fmla="*/ 0 h 1577340"/>
              <a:gd name="connsiteX2" fmla="*/ 2636520 w 2636520"/>
              <a:gd name="connsiteY2" fmla="*/ 0 h 1577340"/>
              <a:gd name="connsiteX3" fmla="*/ 2636520 w 2636520"/>
              <a:gd name="connsiteY3" fmla="*/ 1577340 h 1577340"/>
              <a:gd name="connsiteX4" fmla="*/ 0 w 2636520"/>
              <a:gd name="connsiteY4" fmla="*/ 1577340 h 1577340"/>
              <a:gd name="connsiteX5" fmla="*/ 0 w 2636520"/>
              <a:gd name="connsiteY5" fmla="*/ 0 h 1577340"/>
              <a:gd name="connsiteX6" fmla="*/ 197168 w 2636520"/>
              <a:gd name="connsiteY6" fmla="*/ 197168 h 1577340"/>
              <a:gd name="connsiteX7" fmla="*/ 197168 w 2636520"/>
              <a:gd name="connsiteY7" fmla="*/ 1380173 h 1577340"/>
              <a:gd name="connsiteX8" fmla="*/ 2439353 w 2636520"/>
              <a:gd name="connsiteY8" fmla="*/ 1380173 h 1577340"/>
              <a:gd name="connsiteX9" fmla="*/ 2439353 w 2636520"/>
              <a:gd name="connsiteY9" fmla="*/ 197168 h 1577340"/>
              <a:gd name="connsiteX10" fmla="*/ 197168 w 2636520"/>
              <a:gd name="connsiteY10" fmla="*/ 197168 h 1577340"/>
              <a:gd name="connsiteX0" fmla="*/ 0 w 2636520"/>
              <a:gd name="connsiteY0" fmla="*/ 0 h 1577340"/>
              <a:gd name="connsiteX1" fmla="*/ 2423160 w 2636520"/>
              <a:gd name="connsiteY1" fmla="*/ 0 h 1577340"/>
              <a:gd name="connsiteX2" fmla="*/ 2636520 w 2636520"/>
              <a:gd name="connsiteY2" fmla="*/ 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0 w 2636520"/>
              <a:gd name="connsiteY6" fmla="*/ 1577340 h 1577340"/>
              <a:gd name="connsiteX7" fmla="*/ 0 w 2636520"/>
              <a:gd name="connsiteY7" fmla="*/ 0 h 1577340"/>
              <a:gd name="connsiteX8" fmla="*/ 197168 w 2636520"/>
              <a:gd name="connsiteY8" fmla="*/ 197168 h 1577340"/>
              <a:gd name="connsiteX9" fmla="*/ 197168 w 2636520"/>
              <a:gd name="connsiteY9" fmla="*/ 1380173 h 1577340"/>
              <a:gd name="connsiteX10" fmla="*/ 2439353 w 2636520"/>
              <a:gd name="connsiteY10" fmla="*/ 1380173 h 1577340"/>
              <a:gd name="connsiteX11" fmla="*/ 2439353 w 2636520"/>
              <a:gd name="connsiteY11" fmla="*/ 197168 h 1577340"/>
              <a:gd name="connsiteX12" fmla="*/ 197168 w 2636520"/>
              <a:gd name="connsiteY12"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198120 w 2636520"/>
              <a:gd name="connsiteY7" fmla="*/ 1577340 h 1577340"/>
              <a:gd name="connsiteX8" fmla="*/ 0 w 2636520"/>
              <a:gd name="connsiteY8" fmla="*/ 1577340 h 1577340"/>
              <a:gd name="connsiteX9" fmla="*/ 0 w 2636520"/>
              <a:gd name="connsiteY9" fmla="*/ 0 h 1577340"/>
              <a:gd name="connsiteX10" fmla="*/ 197168 w 2636520"/>
              <a:gd name="connsiteY10" fmla="*/ 197168 h 1577340"/>
              <a:gd name="connsiteX11" fmla="*/ 197168 w 2636520"/>
              <a:gd name="connsiteY11" fmla="*/ 1380173 h 1577340"/>
              <a:gd name="connsiteX12" fmla="*/ 2439353 w 2636520"/>
              <a:gd name="connsiteY12" fmla="*/ 1380173 h 1577340"/>
              <a:gd name="connsiteX13" fmla="*/ 2439353 w 2636520"/>
              <a:gd name="connsiteY13" fmla="*/ 197168 h 1577340"/>
              <a:gd name="connsiteX14" fmla="*/ 197168 w 2636520"/>
              <a:gd name="connsiteY14"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15240 w 2651760"/>
              <a:gd name="connsiteY8" fmla="*/ 15773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68580 w 2651760"/>
              <a:gd name="connsiteY8" fmla="*/ 15392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15240 h 1592580"/>
              <a:gd name="connsiteX1" fmla="*/ 198120 w 2651760"/>
              <a:gd name="connsiteY1" fmla="*/ 0 h 1592580"/>
              <a:gd name="connsiteX2" fmla="*/ 2438400 w 2651760"/>
              <a:gd name="connsiteY2" fmla="*/ 15240 h 1592580"/>
              <a:gd name="connsiteX3" fmla="*/ 2583180 w 2651760"/>
              <a:gd name="connsiteY3" fmla="*/ 83820 h 1592580"/>
              <a:gd name="connsiteX4" fmla="*/ 2644140 w 2651760"/>
              <a:gd name="connsiteY4" fmla="*/ 228600 h 1592580"/>
              <a:gd name="connsiteX5" fmla="*/ 2651760 w 2651760"/>
              <a:gd name="connsiteY5" fmla="*/ 1394460 h 1592580"/>
              <a:gd name="connsiteX6" fmla="*/ 2590800 w 2651760"/>
              <a:gd name="connsiteY6" fmla="*/ 1531620 h 1592580"/>
              <a:gd name="connsiteX7" fmla="*/ 2446020 w 2651760"/>
              <a:gd name="connsiteY7" fmla="*/ 1584960 h 1592580"/>
              <a:gd name="connsiteX8" fmla="*/ 213360 w 2651760"/>
              <a:gd name="connsiteY8" fmla="*/ 1592580 h 1592580"/>
              <a:gd name="connsiteX9" fmla="*/ 68580 w 2651760"/>
              <a:gd name="connsiteY9" fmla="*/ 1554480 h 1592580"/>
              <a:gd name="connsiteX10" fmla="*/ 0 w 2651760"/>
              <a:gd name="connsiteY10" fmla="*/ 1379220 h 1592580"/>
              <a:gd name="connsiteX11" fmla="*/ 15240 w 2651760"/>
              <a:gd name="connsiteY11" fmla="*/ 15240 h 1592580"/>
              <a:gd name="connsiteX12" fmla="*/ 212408 w 2651760"/>
              <a:gd name="connsiteY12" fmla="*/ 212408 h 1592580"/>
              <a:gd name="connsiteX13" fmla="*/ 212408 w 2651760"/>
              <a:gd name="connsiteY13" fmla="*/ 1395413 h 1592580"/>
              <a:gd name="connsiteX14" fmla="*/ 2454593 w 2651760"/>
              <a:gd name="connsiteY14" fmla="*/ 1395413 h 1592580"/>
              <a:gd name="connsiteX15" fmla="*/ 2454593 w 2651760"/>
              <a:gd name="connsiteY15" fmla="*/ 212408 h 1592580"/>
              <a:gd name="connsiteX16" fmla="*/ 212408 w 265176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7620 w 2644140"/>
              <a:gd name="connsiteY11" fmla="*/ 15240 h 1592580"/>
              <a:gd name="connsiteX12" fmla="*/ 204788 w 2644140"/>
              <a:gd name="connsiteY12" fmla="*/ 212408 h 1592580"/>
              <a:gd name="connsiteX13" fmla="*/ 204788 w 2644140"/>
              <a:gd name="connsiteY13" fmla="*/ 1395413 h 1592580"/>
              <a:gd name="connsiteX14" fmla="*/ 2446973 w 2644140"/>
              <a:gd name="connsiteY14" fmla="*/ 1395413 h 1592580"/>
              <a:gd name="connsiteX15" fmla="*/ 2446973 w 2644140"/>
              <a:gd name="connsiteY15" fmla="*/ 212408 h 1592580"/>
              <a:gd name="connsiteX16" fmla="*/ 204788 w 264414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7620 w 2644140"/>
              <a:gd name="connsiteY12" fmla="*/ 15240 h 1592580"/>
              <a:gd name="connsiteX13" fmla="*/ 204788 w 2644140"/>
              <a:gd name="connsiteY13" fmla="*/ 212408 h 1592580"/>
              <a:gd name="connsiteX14" fmla="*/ 204788 w 2644140"/>
              <a:gd name="connsiteY14" fmla="*/ 1395413 h 1592580"/>
              <a:gd name="connsiteX15" fmla="*/ 2446973 w 2644140"/>
              <a:gd name="connsiteY15" fmla="*/ 1395413 h 1592580"/>
              <a:gd name="connsiteX16" fmla="*/ 2446973 w 2644140"/>
              <a:gd name="connsiteY16" fmla="*/ 212408 h 1592580"/>
              <a:gd name="connsiteX17" fmla="*/ 204788 w 2644140"/>
              <a:gd name="connsiteY17"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0 w 2644140"/>
              <a:gd name="connsiteY12" fmla="*/ 91440 h 1592580"/>
              <a:gd name="connsiteX13" fmla="*/ 7620 w 2644140"/>
              <a:gd name="connsiteY13" fmla="*/ 15240 h 1592580"/>
              <a:gd name="connsiteX14" fmla="*/ 204788 w 2644140"/>
              <a:gd name="connsiteY14" fmla="*/ 212408 h 1592580"/>
              <a:gd name="connsiteX15" fmla="*/ 204788 w 2644140"/>
              <a:gd name="connsiteY15" fmla="*/ 1395413 h 1592580"/>
              <a:gd name="connsiteX16" fmla="*/ 2446973 w 2644140"/>
              <a:gd name="connsiteY16" fmla="*/ 1395413 h 1592580"/>
              <a:gd name="connsiteX17" fmla="*/ 2446973 w 2644140"/>
              <a:gd name="connsiteY17" fmla="*/ 212408 h 1592580"/>
              <a:gd name="connsiteX18" fmla="*/ 204788 w 2644140"/>
              <a:gd name="connsiteY18" fmla="*/ 212408 h 1592580"/>
              <a:gd name="connsiteX0" fmla="*/ 7620 w 2644140"/>
              <a:gd name="connsiteY0" fmla="*/ 152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7620 w 2644140"/>
              <a:gd name="connsiteY14" fmla="*/ 152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507933 w 2644140"/>
              <a:gd name="connsiteY18" fmla="*/ 20478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07933 w 2644140"/>
              <a:gd name="connsiteY18" fmla="*/ 20478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141577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111080 w 2644140"/>
              <a:gd name="connsiteY1" fmla="*/ 25268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141577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111080 w 2644140"/>
              <a:gd name="connsiteY1" fmla="*/ 25268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141577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4 w 2644140"/>
              <a:gd name="connsiteY17" fmla="*/ 1405640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111080 w 2644140"/>
              <a:gd name="connsiteY1" fmla="*/ 25268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141577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18192 w 2644140"/>
              <a:gd name="connsiteY17" fmla="*/ 1385585 h 1592580"/>
              <a:gd name="connsiteX18" fmla="*/ 2530793 w 2644140"/>
              <a:gd name="connsiteY18" fmla="*/ 204788 h 1592580"/>
              <a:gd name="connsiteX19" fmla="*/ 204788 w 2644140"/>
              <a:gd name="connsiteY19" fmla="*/ 212408 h 15925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644140" h="1592580">
                <a:moveTo>
                  <a:pt x="60960" y="53340"/>
                </a:moveTo>
                <a:lnTo>
                  <a:pt x="111080" y="25268"/>
                </a:lnTo>
                <a:lnTo>
                  <a:pt x="190500" y="0"/>
                </a:lnTo>
                <a:lnTo>
                  <a:pt x="2430780" y="15240"/>
                </a:lnTo>
                <a:lnTo>
                  <a:pt x="2575560" y="83820"/>
                </a:lnTo>
                <a:lnTo>
                  <a:pt x="2636520" y="228600"/>
                </a:lnTo>
                <a:lnTo>
                  <a:pt x="2644140" y="1394460"/>
                </a:lnTo>
                <a:lnTo>
                  <a:pt x="2583180" y="1531620"/>
                </a:lnTo>
                <a:lnTo>
                  <a:pt x="2438400" y="1584960"/>
                </a:lnTo>
                <a:lnTo>
                  <a:pt x="205740" y="1592580"/>
                </a:lnTo>
                <a:lnTo>
                  <a:pt x="60960" y="1554480"/>
                </a:lnTo>
                <a:lnTo>
                  <a:pt x="0" y="1371600"/>
                </a:lnTo>
                <a:lnTo>
                  <a:pt x="0" y="236220"/>
                </a:lnTo>
                <a:lnTo>
                  <a:pt x="0" y="141577"/>
                </a:lnTo>
                <a:lnTo>
                  <a:pt x="60960" y="53340"/>
                </a:lnTo>
                <a:close/>
                <a:moveTo>
                  <a:pt x="204788" y="212408"/>
                </a:moveTo>
                <a:lnTo>
                  <a:pt x="204788" y="1395413"/>
                </a:lnTo>
                <a:lnTo>
                  <a:pt x="2518192" y="1385585"/>
                </a:lnTo>
                <a:cubicBezTo>
                  <a:pt x="2520732" y="985301"/>
                  <a:pt x="2528253" y="605072"/>
                  <a:pt x="2530793" y="204788"/>
                </a:cubicBezTo>
                <a:lnTo>
                  <a:pt x="204788" y="212408"/>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664" name="Frame 50">
            <a:extLst>
              <a:ext uri="{FF2B5EF4-FFF2-40B4-BE49-F238E27FC236}">
                <a16:creationId xmlns:a16="http://schemas.microsoft.com/office/drawing/2014/main" xmlns="" id="{688FFDB7-50AF-4B81-A714-74269B426BEB}"/>
              </a:ext>
            </a:extLst>
          </xdr:cNvPr>
          <xdr:cNvSpPr/>
        </xdr:nvSpPr>
        <xdr:spPr>
          <a:xfrm>
            <a:off x="9632132" y="104920177"/>
            <a:ext cx="2697480" cy="1592580"/>
          </a:xfrm>
          <a:custGeom>
            <a:avLst/>
            <a:gdLst>
              <a:gd name="connsiteX0" fmla="*/ 0 w 2636520"/>
              <a:gd name="connsiteY0" fmla="*/ 0 h 1577340"/>
              <a:gd name="connsiteX1" fmla="*/ 2636520 w 2636520"/>
              <a:gd name="connsiteY1" fmla="*/ 0 h 1577340"/>
              <a:gd name="connsiteX2" fmla="*/ 2636520 w 2636520"/>
              <a:gd name="connsiteY2" fmla="*/ 1577340 h 1577340"/>
              <a:gd name="connsiteX3" fmla="*/ 0 w 2636520"/>
              <a:gd name="connsiteY3" fmla="*/ 1577340 h 1577340"/>
              <a:gd name="connsiteX4" fmla="*/ 0 w 2636520"/>
              <a:gd name="connsiteY4" fmla="*/ 0 h 1577340"/>
              <a:gd name="connsiteX5" fmla="*/ 197168 w 2636520"/>
              <a:gd name="connsiteY5" fmla="*/ 197168 h 1577340"/>
              <a:gd name="connsiteX6" fmla="*/ 197168 w 2636520"/>
              <a:gd name="connsiteY6" fmla="*/ 1380173 h 1577340"/>
              <a:gd name="connsiteX7" fmla="*/ 2439353 w 2636520"/>
              <a:gd name="connsiteY7" fmla="*/ 1380173 h 1577340"/>
              <a:gd name="connsiteX8" fmla="*/ 2439353 w 2636520"/>
              <a:gd name="connsiteY8" fmla="*/ 197168 h 1577340"/>
              <a:gd name="connsiteX9" fmla="*/ 197168 w 2636520"/>
              <a:gd name="connsiteY9" fmla="*/ 197168 h 1577340"/>
              <a:gd name="connsiteX0" fmla="*/ 0 w 2636520"/>
              <a:gd name="connsiteY0" fmla="*/ 0 h 1577340"/>
              <a:gd name="connsiteX1" fmla="*/ 2423160 w 2636520"/>
              <a:gd name="connsiteY1" fmla="*/ 0 h 1577340"/>
              <a:gd name="connsiteX2" fmla="*/ 2636520 w 2636520"/>
              <a:gd name="connsiteY2" fmla="*/ 0 h 1577340"/>
              <a:gd name="connsiteX3" fmla="*/ 2636520 w 2636520"/>
              <a:gd name="connsiteY3" fmla="*/ 1577340 h 1577340"/>
              <a:gd name="connsiteX4" fmla="*/ 0 w 2636520"/>
              <a:gd name="connsiteY4" fmla="*/ 1577340 h 1577340"/>
              <a:gd name="connsiteX5" fmla="*/ 0 w 2636520"/>
              <a:gd name="connsiteY5" fmla="*/ 0 h 1577340"/>
              <a:gd name="connsiteX6" fmla="*/ 197168 w 2636520"/>
              <a:gd name="connsiteY6" fmla="*/ 197168 h 1577340"/>
              <a:gd name="connsiteX7" fmla="*/ 197168 w 2636520"/>
              <a:gd name="connsiteY7" fmla="*/ 1380173 h 1577340"/>
              <a:gd name="connsiteX8" fmla="*/ 2439353 w 2636520"/>
              <a:gd name="connsiteY8" fmla="*/ 1380173 h 1577340"/>
              <a:gd name="connsiteX9" fmla="*/ 2439353 w 2636520"/>
              <a:gd name="connsiteY9" fmla="*/ 197168 h 1577340"/>
              <a:gd name="connsiteX10" fmla="*/ 197168 w 2636520"/>
              <a:gd name="connsiteY10" fmla="*/ 197168 h 1577340"/>
              <a:gd name="connsiteX0" fmla="*/ 0 w 2636520"/>
              <a:gd name="connsiteY0" fmla="*/ 0 h 1577340"/>
              <a:gd name="connsiteX1" fmla="*/ 2423160 w 2636520"/>
              <a:gd name="connsiteY1" fmla="*/ 0 h 1577340"/>
              <a:gd name="connsiteX2" fmla="*/ 2636520 w 2636520"/>
              <a:gd name="connsiteY2" fmla="*/ 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577340 h 1577340"/>
              <a:gd name="connsiteX5" fmla="*/ 0 w 2636520"/>
              <a:gd name="connsiteY5" fmla="*/ 1577340 h 1577340"/>
              <a:gd name="connsiteX6" fmla="*/ 0 w 2636520"/>
              <a:gd name="connsiteY6" fmla="*/ 0 h 1577340"/>
              <a:gd name="connsiteX7" fmla="*/ 197168 w 2636520"/>
              <a:gd name="connsiteY7" fmla="*/ 197168 h 1577340"/>
              <a:gd name="connsiteX8" fmla="*/ 197168 w 2636520"/>
              <a:gd name="connsiteY8" fmla="*/ 1380173 h 1577340"/>
              <a:gd name="connsiteX9" fmla="*/ 2439353 w 2636520"/>
              <a:gd name="connsiteY9" fmla="*/ 1380173 h 1577340"/>
              <a:gd name="connsiteX10" fmla="*/ 2439353 w 2636520"/>
              <a:gd name="connsiteY10" fmla="*/ 197168 h 1577340"/>
              <a:gd name="connsiteX11" fmla="*/ 197168 w 2636520"/>
              <a:gd name="connsiteY11"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0 w 2636520"/>
              <a:gd name="connsiteY6" fmla="*/ 1577340 h 1577340"/>
              <a:gd name="connsiteX7" fmla="*/ 0 w 2636520"/>
              <a:gd name="connsiteY7" fmla="*/ 0 h 1577340"/>
              <a:gd name="connsiteX8" fmla="*/ 197168 w 2636520"/>
              <a:gd name="connsiteY8" fmla="*/ 197168 h 1577340"/>
              <a:gd name="connsiteX9" fmla="*/ 197168 w 2636520"/>
              <a:gd name="connsiteY9" fmla="*/ 1380173 h 1577340"/>
              <a:gd name="connsiteX10" fmla="*/ 2439353 w 2636520"/>
              <a:gd name="connsiteY10" fmla="*/ 1380173 h 1577340"/>
              <a:gd name="connsiteX11" fmla="*/ 2439353 w 2636520"/>
              <a:gd name="connsiteY11" fmla="*/ 197168 h 1577340"/>
              <a:gd name="connsiteX12" fmla="*/ 197168 w 2636520"/>
              <a:gd name="connsiteY12"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636520 w 2636520"/>
              <a:gd name="connsiteY5" fmla="*/ 157734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0 w 2636520"/>
              <a:gd name="connsiteY7" fmla="*/ 1577340 h 1577340"/>
              <a:gd name="connsiteX8" fmla="*/ 0 w 2636520"/>
              <a:gd name="connsiteY8" fmla="*/ 0 h 1577340"/>
              <a:gd name="connsiteX9" fmla="*/ 197168 w 2636520"/>
              <a:gd name="connsiteY9" fmla="*/ 197168 h 1577340"/>
              <a:gd name="connsiteX10" fmla="*/ 197168 w 2636520"/>
              <a:gd name="connsiteY10" fmla="*/ 1380173 h 1577340"/>
              <a:gd name="connsiteX11" fmla="*/ 2439353 w 2636520"/>
              <a:gd name="connsiteY11" fmla="*/ 1380173 h 1577340"/>
              <a:gd name="connsiteX12" fmla="*/ 2439353 w 2636520"/>
              <a:gd name="connsiteY12" fmla="*/ 197168 h 1577340"/>
              <a:gd name="connsiteX13" fmla="*/ 197168 w 2636520"/>
              <a:gd name="connsiteY13" fmla="*/ 197168 h 1577340"/>
              <a:gd name="connsiteX0" fmla="*/ 0 w 2636520"/>
              <a:gd name="connsiteY0" fmla="*/ 0 h 1577340"/>
              <a:gd name="connsiteX1" fmla="*/ 2423160 w 2636520"/>
              <a:gd name="connsiteY1" fmla="*/ 0 h 1577340"/>
              <a:gd name="connsiteX2" fmla="*/ 2567940 w 2636520"/>
              <a:gd name="connsiteY2" fmla="*/ 68580 h 1577340"/>
              <a:gd name="connsiteX3" fmla="*/ 2628900 w 2636520"/>
              <a:gd name="connsiteY3" fmla="*/ 213360 h 1577340"/>
              <a:gd name="connsiteX4" fmla="*/ 2636520 w 2636520"/>
              <a:gd name="connsiteY4" fmla="*/ 1379220 h 1577340"/>
              <a:gd name="connsiteX5" fmla="*/ 2575560 w 2636520"/>
              <a:gd name="connsiteY5" fmla="*/ 1516380 h 1577340"/>
              <a:gd name="connsiteX6" fmla="*/ 2430780 w 2636520"/>
              <a:gd name="connsiteY6" fmla="*/ 1569720 h 1577340"/>
              <a:gd name="connsiteX7" fmla="*/ 198120 w 2636520"/>
              <a:gd name="connsiteY7" fmla="*/ 1577340 h 1577340"/>
              <a:gd name="connsiteX8" fmla="*/ 0 w 2636520"/>
              <a:gd name="connsiteY8" fmla="*/ 1577340 h 1577340"/>
              <a:gd name="connsiteX9" fmla="*/ 0 w 2636520"/>
              <a:gd name="connsiteY9" fmla="*/ 0 h 1577340"/>
              <a:gd name="connsiteX10" fmla="*/ 197168 w 2636520"/>
              <a:gd name="connsiteY10" fmla="*/ 197168 h 1577340"/>
              <a:gd name="connsiteX11" fmla="*/ 197168 w 2636520"/>
              <a:gd name="connsiteY11" fmla="*/ 1380173 h 1577340"/>
              <a:gd name="connsiteX12" fmla="*/ 2439353 w 2636520"/>
              <a:gd name="connsiteY12" fmla="*/ 1380173 h 1577340"/>
              <a:gd name="connsiteX13" fmla="*/ 2439353 w 2636520"/>
              <a:gd name="connsiteY13" fmla="*/ 197168 h 1577340"/>
              <a:gd name="connsiteX14" fmla="*/ 197168 w 2636520"/>
              <a:gd name="connsiteY14"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15240 w 2651760"/>
              <a:gd name="connsiteY8" fmla="*/ 15773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0 h 1577340"/>
              <a:gd name="connsiteX1" fmla="*/ 2438400 w 2651760"/>
              <a:gd name="connsiteY1" fmla="*/ 0 h 1577340"/>
              <a:gd name="connsiteX2" fmla="*/ 2583180 w 2651760"/>
              <a:gd name="connsiteY2" fmla="*/ 68580 h 1577340"/>
              <a:gd name="connsiteX3" fmla="*/ 2644140 w 2651760"/>
              <a:gd name="connsiteY3" fmla="*/ 213360 h 1577340"/>
              <a:gd name="connsiteX4" fmla="*/ 2651760 w 2651760"/>
              <a:gd name="connsiteY4" fmla="*/ 1379220 h 1577340"/>
              <a:gd name="connsiteX5" fmla="*/ 2590800 w 2651760"/>
              <a:gd name="connsiteY5" fmla="*/ 1516380 h 1577340"/>
              <a:gd name="connsiteX6" fmla="*/ 2446020 w 2651760"/>
              <a:gd name="connsiteY6" fmla="*/ 1569720 h 1577340"/>
              <a:gd name="connsiteX7" fmla="*/ 213360 w 2651760"/>
              <a:gd name="connsiteY7" fmla="*/ 1577340 h 1577340"/>
              <a:gd name="connsiteX8" fmla="*/ 68580 w 2651760"/>
              <a:gd name="connsiteY8" fmla="*/ 1539240 h 1577340"/>
              <a:gd name="connsiteX9" fmla="*/ 0 w 2651760"/>
              <a:gd name="connsiteY9" fmla="*/ 1363980 h 1577340"/>
              <a:gd name="connsiteX10" fmla="*/ 15240 w 2651760"/>
              <a:gd name="connsiteY10" fmla="*/ 0 h 1577340"/>
              <a:gd name="connsiteX11" fmla="*/ 212408 w 2651760"/>
              <a:gd name="connsiteY11" fmla="*/ 197168 h 1577340"/>
              <a:gd name="connsiteX12" fmla="*/ 212408 w 2651760"/>
              <a:gd name="connsiteY12" fmla="*/ 1380173 h 1577340"/>
              <a:gd name="connsiteX13" fmla="*/ 2454593 w 2651760"/>
              <a:gd name="connsiteY13" fmla="*/ 1380173 h 1577340"/>
              <a:gd name="connsiteX14" fmla="*/ 2454593 w 2651760"/>
              <a:gd name="connsiteY14" fmla="*/ 197168 h 1577340"/>
              <a:gd name="connsiteX15" fmla="*/ 212408 w 2651760"/>
              <a:gd name="connsiteY15" fmla="*/ 197168 h 1577340"/>
              <a:gd name="connsiteX0" fmla="*/ 15240 w 2651760"/>
              <a:gd name="connsiteY0" fmla="*/ 15240 h 1592580"/>
              <a:gd name="connsiteX1" fmla="*/ 198120 w 2651760"/>
              <a:gd name="connsiteY1" fmla="*/ 0 h 1592580"/>
              <a:gd name="connsiteX2" fmla="*/ 2438400 w 2651760"/>
              <a:gd name="connsiteY2" fmla="*/ 15240 h 1592580"/>
              <a:gd name="connsiteX3" fmla="*/ 2583180 w 2651760"/>
              <a:gd name="connsiteY3" fmla="*/ 83820 h 1592580"/>
              <a:gd name="connsiteX4" fmla="*/ 2644140 w 2651760"/>
              <a:gd name="connsiteY4" fmla="*/ 228600 h 1592580"/>
              <a:gd name="connsiteX5" fmla="*/ 2651760 w 2651760"/>
              <a:gd name="connsiteY5" fmla="*/ 1394460 h 1592580"/>
              <a:gd name="connsiteX6" fmla="*/ 2590800 w 2651760"/>
              <a:gd name="connsiteY6" fmla="*/ 1531620 h 1592580"/>
              <a:gd name="connsiteX7" fmla="*/ 2446020 w 2651760"/>
              <a:gd name="connsiteY7" fmla="*/ 1584960 h 1592580"/>
              <a:gd name="connsiteX8" fmla="*/ 213360 w 2651760"/>
              <a:gd name="connsiteY8" fmla="*/ 1592580 h 1592580"/>
              <a:gd name="connsiteX9" fmla="*/ 68580 w 2651760"/>
              <a:gd name="connsiteY9" fmla="*/ 1554480 h 1592580"/>
              <a:gd name="connsiteX10" fmla="*/ 0 w 2651760"/>
              <a:gd name="connsiteY10" fmla="*/ 1379220 h 1592580"/>
              <a:gd name="connsiteX11" fmla="*/ 15240 w 2651760"/>
              <a:gd name="connsiteY11" fmla="*/ 15240 h 1592580"/>
              <a:gd name="connsiteX12" fmla="*/ 212408 w 2651760"/>
              <a:gd name="connsiteY12" fmla="*/ 212408 h 1592580"/>
              <a:gd name="connsiteX13" fmla="*/ 212408 w 2651760"/>
              <a:gd name="connsiteY13" fmla="*/ 1395413 h 1592580"/>
              <a:gd name="connsiteX14" fmla="*/ 2454593 w 2651760"/>
              <a:gd name="connsiteY14" fmla="*/ 1395413 h 1592580"/>
              <a:gd name="connsiteX15" fmla="*/ 2454593 w 2651760"/>
              <a:gd name="connsiteY15" fmla="*/ 212408 h 1592580"/>
              <a:gd name="connsiteX16" fmla="*/ 212408 w 265176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7620 w 2644140"/>
              <a:gd name="connsiteY11" fmla="*/ 15240 h 1592580"/>
              <a:gd name="connsiteX12" fmla="*/ 204788 w 2644140"/>
              <a:gd name="connsiteY12" fmla="*/ 212408 h 1592580"/>
              <a:gd name="connsiteX13" fmla="*/ 204788 w 2644140"/>
              <a:gd name="connsiteY13" fmla="*/ 1395413 h 1592580"/>
              <a:gd name="connsiteX14" fmla="*/ 2446973 w 2644140"/>
              <a:gd name="connsiteY14" fmla="*/ 1395413 h 1592580"/>
              <a:gd name="connsiteX15" fmla="*/ 2446973 w 2644140"/>
              <a:gd name="connsiteY15" fmla="*/ 212408 h 1592580"/>
              <a:gd name="connsiteX16" fmla="*/ 204788 w 2644140"/>
              <a:gd name="connsiteY16"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7620 w 2644140"/>
              <a:gd name="connsiteY12" fmla="*/ 15240 h 1592580"/>
              <a:gd name="connsiteX13" fmla="*/ 204788 w 2644140"/>
              <a:gd name="connsiteY13" fmla="*/ 212408 h 1592580"/>
              <a:gd name="connsiteX14" fmla="*/ 204788 w 2644140"/>
              <a:gd name="connsiteY14" fmla="*/ 1395413 h 1592580"/>
              <a:gd name="connsiteX15" fmla="*/ 2446973 w 2644140"/>
              <a:gd name="connsiteY15" fmla="*/ 1395413 h 1592580"/>
              <a:gd name="connsiteX16" fmla="*/ 2446973 w 2644140"/>
              <a:gd name="connsiteY16" fmla="*/ 212408 h 1592580"/>
              <a:gd name="connsiteX17" fmla="*/ 204788 w 2644140"/>
              <a:gd name="connsiteY17" fmla="*/ 212408 h 1592580"/>
              <a:gd name="connsiteX0" fmla="*/ 7620 w 2644140"/>
              <a:gd name="connsiteY0" fmla="*/ 15240 h 1592580"/>
              <a:gd name="connsiteX1" fmla="*/ 190500 w 2644140"/>
              <a:gd name="connsiteY1" fmla="*/ 0 h 1592580"/>
              <a:gd name="connsiteX2" fmla="*/ 2430780 w 2644140"/>
              <a:gd name="connsiteY2" fmla="*/ 15240 h 1592580"/>
              <a:gd name="connsiteX3" fmla="*/ 2575560 w 2644140"/>
              <a:gd name="connsiteY3" fmla="*/ 83820 h 1592580"/>
              <a:gd name="connsiteX4" fmla="*/ 2636520 w 2644140"/>
              <a:gd name="connsiteY4" fmla="*/ 228600 h 1592580"/>
              <a:gd name="connsiteX5" fmla="*/ 2644140 w 2644140"/>
              <a:gd name="connsiteY5" fmla="*/ 1394460 h 1592580"/>
              <a:gd name="connsiteX6" fmla="*/ 2583180 w 2644140"/>
              <a:gd name="connsiteY6" fmla="*/ 1531620 h 1592580"/>
              <a:gd name="connsiteX7" fmla="*/ 2438400 w 2644140"/>
              <a:gd name="connsiteY7" fmla="*/ 1584960 h 1592580"/>
              <a:gd name="connsiteX8" fmla="*/ 205740 w 2644140"/>
              <a:gd name="connsiteY8" fmla="*/ 1592580 h 1592580"/>
              <a:gd name="connsiteX9" fmla="*/ 60960 w 2644140"/>
              <a:gd name="connsiteY9" fmla="*/ 1554480 h 1592580"/>
              <a:gd name="connsiteX10" fmla="*/ 0 w 2644140"/>
              <a:gd name="connsiteY10" fmla="*/ 1371600 h 1592580"/>
              <a:gd name="connsiteX11" fmla="*/ 0 w 2644140"/>
              <a:gd name="connsiteY11" fmla="*/ 236220 h 1592580"/>
              <a:gd name="connsiteX12" fmla="*/ 0 w 2644140"/>
              <a:gd name="connsiteY12" fmla="*/ 91440 h 1592580"/>
              <a:gd name="connsiteX13" fmla="*/ 7620 w 2644140"/>
              <a:gd name="connsiteY13" fmla="*/ 15240 h 1592580"/>
              <a:gd name="connsiteX14" fmla="*/ 204788 w 2644140"/>
              <a:gd name="connsiteY14" fmla="*/ 212408 h 1592580"/>
              <a:gd name="connsiteX15" fmla="*/ 204788 w 2644140"/>
              <a:gd name="connsiteY15" fmla="*/ 1395413 h 1592580"/>
              <a:gd name="connsiteX16" fmla="*/ 2446973 w 2644140"/>
              <a:gd name="connsiteY16" fmla="*/ 1395413 h 1592580"/>
              <a:gd name="connsiteX17" fmla="*/ 2446973 w 2644140"/>
              <a:gd name="connsiteY17" fmla="*/ 212408 h 1592580"/>
              <a:gd name="connsiteX18" fmla="*/ 204788 w 2644140"/>
              <a:gd name="connsiteY18" fmla="*/ 212408 h 1592580"/>
              <a:gd name="connsiteX0" fmla="*/ 7620 w 2644140"/>
              <a:gd name="connsiteY0" fmla="*/ 152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7620 w 2644140"/>
              <a:gd name="connsiteY14" fmla="*/ 152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446973 w 2644140"/>
              <a:gd name="connsiteY18" fmla="*/ 21240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446973 w 2644140"/>
              <a:gd name="connsiteY17" fmla="*/ 1395413 h 1592580"/>
              <a:gd name="connsiteX18" fmla="*/ 2507933 w 2644140"/>
              <a:gd name="connsiteY18" fmla="*/ 20478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07933 w 2644140"/>
              <a:gd name="connsiteY18" fmla="*/ 204788 h 1592580"/>
              <a:gd name="connsiteX19" fmla="*/ 204788 w 2644140"/>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0 w 2644140"/>
              <a:gd name="connsiteY13" fmla="*/ 91440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8429 w 2651609"/>
              <a:gd name="connsiteY0" fmla="*/ 53340 h 1592580"/>
              <a:gd name="connsiteX1" fmla="*/ 83669 w 2651609"/>
              <a:gd name="connsiteY1" fmla="*/ 15240 h 1592580"/>
              <a:gd name="connsiteX2" fmla="*/ 197969 w 2651609"/>
              <a:gd name="connsiteY2" fmla="*/ 0 h 1592580"/>
              <a:gd name="connsiteX3" fmla="*/ 2438249 w 2651609"/>
              <a:gd name="connsiteY3" fmla="*/ 15240 h 1592580"/>
              <a:gd name="connsiteX4" fmla="*/ 2583029 w 2651609"/>
              <a:gd name="connsiteY4" fmla="*/ 83820 h 1592580"/>
              <a:gd name="connsiteX5" fmla="*/ 2643989 w 2651609"/>
              <a:gd name="connsiteY5" fmla="*/ 228600 h 1592580"/>
              <a:gd name="connsiteX6" fmla="*/ 2651609 w 2651609"/>
              <a:gd name="connsiteY6" fmla="*/ 1394460 h 1592580"/>
              <a:gd name="connsiteX7" fmla="*/ 2590649 w 2651609"/>
              <a:gd name="connsiteY7" fmla="*/ 1531620 h 1592580"/>
              <a:gd name="connsiteX8" fmla="*/ 2445869 w 2651609"/>
              <a:gd name="connsiteY8" fmla="*/ 1584960 h 1592580"/>
              <a:gd name="connsiteX9" fmla="*/ 213209 w 2651609"/>
              <a:gd name="connsiteY9" fmla="*/ 1592580 h 1592580"/>
              <a:gd name="connsiteX10" fmla="*/ 68429 w 2651609"/>
              <a:gd name="connsiteY10" fmla="*/ 1554480 h 1592580"/>
              <a:gd name="connsiteX11" fmla="*/ 7469 w 2651609"/>
              <a:gd name="connsiteY11" fmla="*/ 1371600 h 1592580"/>
              <a:gd name="connsiteX12" fmla="*/ 7469 w 2651609"/>
              <a:gd name="connsiteY12" fmla="*/ 236220 h 1592580"/>
              <a:gd name="connsiteX13" fmla="*/ 0 w 2651609"/>
              <a:gd name="connsiteY13" fmla="*/ 114300 h 1592580"/>
              <a:gd name="connsiteX14" fmla="*/ 68429 w 2651609"/>
              <a:gd name="connsiteY14" fmla="*/ 53340 h 1592580"/>
              <a:gd name="connsiteX15" fmla="*/ 212257 w 2651609"/>
              <a:gd name="connsiteY15" fmla="*/ 212408 h 1592580"/>
              <a:gd name="connsiteX16" fmla="*/ 212257 w 2651609"/>
              <a:gd name="connsiteY16" fmla="*/ 1395413 h 1592580"/>
              <a:gd name="connsiteX17" fmla="*/ 2530642 w 2651609"/>
              <a:gd name="connsiteY17" fmla="*/ 1410653 h 1592580"/>
              <a:gd name="connsiteX18" fmla="*/ 2538262 w 2651609"/>
              <a:gd name="connsiteY18" fmla="*/ 204788 h 1592580"/>
              <a:gd name="connsiteX19" fmla="*/ 212257 w 2651609"/>
              <a:gd name="connsiteY19" fmla="*/ 212408 h 1592580"/>
              <a:gd name="connsiteX0" fmla="*/ 60960 w 2644140"/>
              <a:gd name="connsiteY0" fmla="*/ 53340 h 1592580"/>
              <a:gd name="connsiteX1" fmla="*/ 76200 w 2644140"/>
              <a:gd name="connsiteY1" fmla="*/ 15240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7395 w 2644140"/>
              <a:gd name="connsiteY13" fmla="*/ 149396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115838 w 2644140"/>
              <a:gd name="connsiteY1" fmla="*/ 20254 h 1592580"/>
              <a:gd name="connsiteX2" fmla="*/ 190500 w 2644140"/>
              <a:gd name="connsiteY2" fmla="*/ 0 h 1592580"/>
              <a:gd name="connsiteX3" fmla="*/ 2430780 w 2644140"/>
              <a:gd name="connsiteY3" fmla="*/ 15240 h 1592580"/>
              <a:gd name="connsiteX4" fmla="*/ 2575560 w 2644140"/>
              <a:gd name="connsiteY4" fmla="*/ 83820 h 1592580"/>
              <a:gd name="connsiteX5" fmla="*/ 2636520 w 2644140"/>
              <a:gd name="connsiteY5" fmla="*/ 228600 h 1592580"/>
              <a:gd name="connsiteX6" fmla="*/ 2644140 w 2644140"/>
              <a:gd name="connsiteY6" fmla="*/ 1394460 h 1592580"/>
              <a:gd name="connsiteX7" fmla="*/ 2583180 w 2644140"/>
              <a:gd name="connsiteY7" fmla="*/ 1531620 h 1592580"/>
              <a:gd name="connsiteX8" fmla="*/ 2438400 w 2644140"/>
              <a:gd name="connsiteY8" fmla="*/ 1584960 h 1592580"/>
              <a:gd name="connsiteX9" fmla="*/ 205740 w 2644140"/>
              <a:gd name="connsiteY9" fmla="*/ 1592580 h 1592580"/>
              <a:gd name="connsiteX10" fmla="*/ 60960 w 2644140"/>
              <a:gd name="connsiteY10" fmla="*/ 1554480 h 1592580"/>
              <a:gd name="connsiteX11" fmla="*/ 0 w 2644140"/>
              <a:gd name="connsiteY11" fmla="*/ 1371600 h 1592580"/>
              <a:gd name="connsiteX12" fmla="*/ 0 w 2644140"/>
              <a:gd name="connsiteY12" fmla="*/ 236220 h 1592580"/>
              <a:gd name="connsiteX13" fmla="*/ 7395 w 2644140"/>
              <a:gd name="connsiteY13" fmla="*/ 149396 h 1592580"/>
              <a:gd name="connsiteX14" fmla="*/ 60960 w 2644140"/>
              <a:gd name="connsiteY14" fmla="*/ 53340 h 1592580"/>
              <a:gd name="connsiteX15" fmla="*/ 204788 w 2644140"/>
              <a:gd name="connsiteY15" fmla="*/ 212408 h 1592580"/>
              <a:gd name="connsiteX16" fmla="*/ 204788 w 2644140"/>
              <a:gd name="connsiteY16" fmla="*/ 1395413 h 1592580"/>
              <a:gd name="connsiteX17" fmla="*/ 2523173 w 2644140"/>
              <a:gd name="connsiteY17" fmla="*/ 1410653 h 1592580"/>
              <a:gd name="connsiteX18" fmla="*/ 2530793 w 2644140"/>
              <a:gd name="connsiteY18" fmla="*/ 204788 h 1592580"/>
              <a:gd name="connsiteX19" fmla="*/ 204788 w 2644140"/>
              <a:gd name="connsiteY19" fmla="*/ 212408 h 1592580"/>
              <a:gd name="connsiteX0" fmla="*/ 60960 w 2644140"/>
              <a:gd name="connsiteY0" fmla="*/ 53340 h 1592580"/>
              <a:gd name="connsiteX1" fmla="*/ 115838 w 2644140"/>
              <a:gd name="connsiteY1" fmla="*/ 20254 h 1592580"/>
              <a:gd name="connsiteX2" fmla="*/ 190500 w 2644140"/>
              <a:gd name="connsiteY2" fmla="*/ 0 h 1592580"/>
              <a:gd name="connsiteX3" fmla="*/ 2430780 w 2644140"/>
              <a:gd name="connsiteY3" fmla="*/ 15240 h 1592580"/>
              <a:gd name="connsiteX4" fmla="*/ 2510361 w 2644140"/>
              <a:gd name="connsiteY4" fmla="*/ 47332 h 1592580"/>
              <a:gd name="connsiteX5" fmla="*/ 2575560 w 2644140"/>
              <a:gd name="connsiteY5" fmla="*/ 83820 h 1592580"/>
              <a:gd name="connsiteX6" fmla="*/ 2636520 w 2644140"/>
              <a:gd name="connsiteY6" fmla="*/ 228600 h 1592580"/>
              <a:gd name="connsiteX7" fmla="*/ 2644140 w 2644140"/>
              <a:gd name="connsiteY7" fmla="*/ 1394460 h 1592580"/>
              <a:gd name="connsiteX8" fmla="*/ 2583180 w 2644140"/>
              <a:gd name="connsiteY8" fmla="*/ 1531620 h 1592580"/>
              <a:gd name="connsiteX9" fmla="*/ 2438400 w 2644140"/>
              <a:gd name="connsiteY9" fmla="*/ 1584960 h 1592580"/>
              <a:gd name="connsiteX10" fmla="*/ 205740 w 2644140"/>
              <a:gd name="connsiteY10" fmla="*/ 1592580 h 1592580"/>
              <a:gd name="connsiteX11" fmla="*/ 60960 w 2644140"/>
              <a:gd name="connsiteY11" fmla="*/ 1554480 h 1592580"/>
              <a:gd name="connsiteX12" fmla="*/ 0 w 2644140"/>
              <a:gd name="connsiteY12" fmla="*/ 1371600 h 1592580"/>
              <a:gd name="connsiteX13" fmla="*/ 0 w 2644140"/>
              <a:gd name="connsiteY13" fmla="*/ 236220 h 1592580"/>
              <a:gd name="connsiteX14" fmla="*/ 7395 w 2644140"/>
              <a:gd name="connsiteY14" fmla="*/ 149396 h 1592580"/>
              <a:gd name="connsiteX15" fmla="*/ 60960 w 2644140"/>
              <a:gd name="connsiteY15" fmla="*/ 53340 h 1592580"/>
              <a:gd name="connsiteX16" fmla="*/ 204788 w 2644140"/>
              <a:gd name="connsiteY16" fmla="*/ 212408 h 1592580"/>
              <a:gd name="connsiteX17" fmla="*/ 204788 w 2644140"/>
              <a:gd name="connsiteY17" fmla="*/ 1395413 h 1592580"/>
              <a:gd name="connsiteX18" fmla="*/ 2523173 w 2644140"/>
              <a:gd name="connsiteY18" fmla="*/ 1410653 h 1592580"/>
              <a:gd name="connsiteX19" fmla="*/ 2530793 w 2644140"/>
              <a:gd name="connsiteY19" fmla="*/ 204788 h 1592580"/>
              <a:gd name="connsiteX20" fmla="*/ 204788 w 2644140"/>
              <a:gd name="connsiteY20" fmla="*/ 212408 h 1592580"/>
              <a:gd name="connsiteX0" fmla="*/ 60960 w 2644140"/>
              <a:gd name="connsiteY0" fmla="*/ 53340 h 1592580"/>
              <a:gd name="connsiteX1" fmla="*/ 115838 w 2644140"/>
              <a:gd name="connsiteY1" fmla="*/ 20254 h 1592580"/>
              <a:gd name="connsiteX2" fmla="*/ 190500 w 2644140"/>
              <a:gd name="connsiteY2" fmla="*/ 0 h 1592580"/>
              <a:gd name="connsiteX3" fmla="*/ 2430780 w 2644140"/>
              <a:gd name="connsiteY3" fmla="*/ 15240 h 1592580"/>
              <a:gd name="connsiteX4" fmla="*/ 2510361 w 2644140"/>
              <a:gd name="connsiteY4" fmla="*/ 47332 h 1592580"/>
              <a:gd name="connsiteX5" fmla="*/ 2575560 w 2644140"/>
              <a:gd name="connsiteY5" fmla="*/ 83820 h 1592580"/>
              <a:gd name="connsiteX6" fmla="*/ 2604502 w 2644140"/>
              <a:gd name="connsiteY6" fmla="*/ 147606 h 1592580"/>
              <a:gd name="connsiteX7" fmla="*/ 2636520 w 2644140"/>
              <a:gd name="connsiteY7" fmla="*/ 228600 h 1592580"/>
              <a:gd name="connsiteX8" fmla="*/ 2644140 w 2644140"/>
              <a:gd name="connsiteY8" fmla="*/ 1394460 h 1592580"/>
              <a:gd name="connsiteX9" fmla="*/ 2583180 w 2644140"/>
              <a:gd name="connsiteY9" fmla="*/ 1531620 h 1592580"/>
              <a:gd name="connsiteX10" fmla="*/ 2438400 w 2644140"/>
              <a:gd name="connsiteY10" fmla="*/ 1584960 h 1592580"/>
              <a:gd name="connsiteX11" fmla="*/ 205740 w 2644140"/>
              <a:gd name="connsiteY11" fmla="*/ 1592580 h 1592580"/>
              <a:gd name="connsiteX12" fmla="*/ 60960 w 2644140"/>
              <a:gd name="connsiteY12" fmla="*/ 1554480 h 1592580"/>
              <a:gd name="connsiteX13" fmla="*/ 0 w 2644140"/>
              <a:gd name="connsiteY13" fmla="*/ 1371600 h 1592580"/>
              <a:gd name="connsiteX14" fmla="*/ 0 w 2644140"/>
              <a:gd name="connsiteY14" fmla="*/ 236220 h 1592580"/>
              <a:gd name="connsiteX15" fmla="*/ 7395 w 2644140"/>
              <a:gd name="connsiteY15" fmla="*/ 149396 h 1592580"/>
              <a:gd name="connsiteX16" fmla="*/ 60960 w 2644140"/>
              <a:gd name="connsiteY16" fmla="*/ 53340 h 1592580"/>
              <a:gd name="connsiteX17" fmla="*/ 204788 w 2644140"/>
              <a:gd name="connsiteY17" fmla="*/ 212408 h 1592580"/>
              <a:gd name="connsiteX18" fmla="*/ 204788 w 2644140"/>
              <a:gd name="connsiteY18" fmla="*/ 1395413 h 1592580"/>
              <a:gd name="connsiteX19" fmla="*/ 2523173 w 2644140"/>
              <a:gd name="connsiteY19" fmla="*/ 1410653 h 1592580"/>
              <a:gd name="connsiteX20" fmla="*/ 2530793 w 2644140"/>
              <a:gd name="connsiteY20" fmla="*/ 204788 h 1592580"/>
              <a:gd name="connsiteX21" fmla="*/ 204788 w 2644140"/>
              <a:gd name="connsiteY21" fmla="*/ 212408 h 15925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644140" h="1592580">
                <a:moveTo>
                  <a:pt x="60960" y="53340"/>
                </a:moveTo>
                <a:lnTo>
                  <a:pt x="115838" y="20254"/>
                </a:lnTo>
                <a:lnTo>
                  <a:pt x="190500" y="0"/>
                </a:lnTo>
                <a:lnTo>
                  <a:pt x="2430780" y="15240"/>
                </a:lnTo>
                <a:lnTo>
                  <a:pt x="2510361" y="47332"/>
                </a:lnTo>
                <a:lnTo>
                  <a:pt x="2575560" y="83820"/>
                </a:lnTo>
                <a:lnTo>
                  <a:pt x="2604502" y="147606"/>
                </a:lnTo>
                <a:lnTo>
                  <a:pt x="2636520" y="228600"/>
                </a:lnTo>
                <a:lnTo>
                  <a:pt x="2644140" y="1394460"/>
                </a:lnTo>
                <a:lnTo>
                  <a:pt x="2583180" y="1531620"/>
                </a:lnTo>
                <a:lnTo>
                  <a:pt x="2438400" y="1584960"/>
                </a:lnTo>
                <a:lnTo>
                  <a:pt x="205740" y="1592580"/>
                </a:lnTo>
                <a:lnTo>
                  <a:pt x="60960" y="1554480"/>
                </a:lnTo>
                <a:lnTo>
                  <a:pt x="0" y="1371600"/>
                </a:lnTo>
                <a:lnTo>
                  <a:pt x="0" y="236220"/>
                </a:lnTo>
                <a:lnTo>
                  <a:pt x="7395" y="149396"/>
                </a:lnTo>
                <a:lnTo>
                  <a:pt x="60960" y="53340"/>
                </a:lnTo>
                <a:close/>
                <a:moveTo>
                  <a:pt x="204788" y="212408"/>
                </a:moveTo>
                <a:lnTo>
                  <a:pt x="204788" y="1395413"/>
                </a:lnTo>
                <a:lnTo>
                  <a:pt x="2523173" y="1410653"/>
                </a:lnTo>
                <a:lnTo>
                  <a:pt x="2530793" y="204788"/>
                </a:lnTo>
                <a:lnTo>
                  <a:pt x="204788" y="212408"/>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 </a:t>
            </a:r>
          </a:p>
        </xdr:txBody>
      </xdr:sp>
      <xdr:sp macro="" textlink="">
        <xdr:nvSpPr>
          <xdr:cNvPr id="2665" name="Freeform: Shape 2664">
            <a:extLst>
              <a:ext uri="{FF2B5EF4-FFF2-40B4-BE49-F238E27FC236}">
                <a16:creationId xmlns:a16="http://schemas.microsoft.com/office/drawing/2014/main" xmlns="" id="{FA08D402-6E1D-4C24-B90E-F21F4D312121}"/>
              </a:ext>
            </a:extLst>
          </xdr:cNvPr>
          <xdr:cNvSpPr/>
        </xdr:nvSpPr>
        <xdr:spPr>
          <a:xfrm>
            <a:off x="7871460" y="106512360"/>
            <a:ext cx="906780" cy="365760"/>
          </a:xfrm>
          <a:custGeom>
            <a:avLst/>
            <a:gdLst>
              <a:gd name="connsiteX0" fmla="*/ 0 w 906780"/>
              <a:gd name="connsiteY0" fmla="*/ 7620 h 365760"/>
              <a:gd name="connsiteX1" fmla="*/ 38100 w 906780"/>
              <a:gd name="connsiteY1" fmla="*/ 137160 h 365760"/>
              <a:gd name="connsiteX2" fmla="*/ 83820 w 906780"/>
              <a:gd name="connsiteY2" fmla="*/ 220980 h 365760"/>
              <a:gd name="connsiteX3" fmla="*/ 182880 w 906780"/>
              <a:gd name="connsiteY3" fmla="*/ 297180 h 365760"/>
              <a:gd name="connsiteX4" fmla="*/ 320040 w 906780"/>
              <a:gd name="connsiteY4" fmla="*/ 350520 h 365760"/>
              <a:gd name="connsiteX5" fmla="*/ 548640 w 906780"/>
              <a:gd name="connsiteY5" fmla="*/ 365760 h 365760"/>
              <a:gd name="connsiteX6" fmla="*/ 906780 w 906780"/>
              <a:gd name="connsiteY6" fmla="*/ 365760 h 365760"/>
              <a:gd name="connsiteX7" fmla="*/ 617220 w 906780"/>
              <a:gd name="connsiteY7" fmla="*/ 312420 h 365760"/>
              <a:gd name="connsiteX8" fmla="*/ 472440 w 906780"/>
              <a:gd name="connsiteY8" fmla="*/ 274320 h 365760"/>
              <a:gd name="connsiteX9" fmla="*/ 365760 w 906780"/>
              <a:gd name="connsiteY9" fmla="*/ 198120 h 365760"/>
              <a:gd name="connsiteX10" fmla="*/ 335280 w 906780"/>
              <a:gd name="connsiteY10" fmla="*/ 129540 h 365760"/>
              <a:gd name="connsiteX11" fmla="*/ 335280 w 906780"/>
              <a:gd name="connsiteY11" fmla="*/ 38100 h 365760"/>
              <a:gd name="connsiteX12" fmla="*/ 335280 w 906780"/>
              <a:gd name="connsiteY12" fmla="*/ 0 h 365760"/>
              <a:gd name="connsiteX13" fmla="*/ 0 w 906780"/>
              <a:gd name="connsiteY13" fmla="*/ 7620 h 3657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906780" h="365760">
                <a:moveTo>
                  <a:pt x="0" y="7620"/>
                </a:moveTo>
                <a:lnTo>
                  <a:pt x="38100" y="137160"/>
                </a:lnTo>
                <a:lnTo>
                  <a:pt x="83820" y="220980"/>
                </a:lnTo>
                <a:lnTo>
                  <a:pt x="182880" y="297180"/>
                </a:lnTo>
                <a:lnTo>
                  <a:pt x="320040" y="350520"/>
                </a:lnTo>
                <a:lnTo>
                  <a:pt x="548640" y="365760"/>
                </a:lnTo>
                <a:lnTo>
                  <a:pt x="906780" y="365760"/>
                </a:lnTo>
                <a:lnTo>
                  <a:pt x="617220" y="312420"/>
                </a:lnTo>
                <a:lnTo>
                  <a:pt x="472440" y="274320"/>
                </a:lnTo>
                <a:lnTo>
                  <a:pt x="365760" y="198120"/>
                </a:lnTo>
                <a:lnTo>
                  <a:pt x="335280" y="129540"/>
                </a:lnTo>
                <a:lnTo>
                  <a:pt x="335280" y="38100"/>
                </a:lnTo>
                <a:lnTo>
                  <a:pt x="335280" y="0"/>
                </a:lnTo>
                <a:lnTo>
                  <a:pt x="0" y="762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66" name="Freeform: Shape 2665">
            <a:extLst>
              <a:ext uri="{FF2B5EF4-FFF2-40B4-BE49-F238E27FC236}">
                <a16:creationId xmlns:a16="http://schemas.microsoft.com/office/drawing/2014/main" xmlns="" id="{58DCFD28-453C-4972-BC59-07DAEB16B4BA}"/>
              </a:ext>
            </a:extLst>
          </xdr:cNvPr>
          <xdr:cNvSpPr/>
        </xdr:nvSpPr>
        <xdr:spPr>
          <a:xfrm flipH="1">
            <a:off x="9806940" y="106504740"/>
            <a:ext cx="906780" cy="365760"/>
          </a:xfrm>
          <a:custGeom>
            <a:avLst/>
            <a:gdLst>
              <a:gd name="connsiteX0" fmla="*/ 0 w 906780"/>
              <a:gd name="connsiteY0" fmla="*/ 7620 h 365760"/>
              <a:gd name="connsiteX1" fmla="*/ 38100 w 906780"/>
              <a:gd name="connsiteY1" fmla="*/ 137160 h 365760"/>
              <a:gd name="connsiteX2" fmla="*/ 83820 w 906780"/>
              <a:gd name="connsiteY2" fmla="*/ 220980 h 365760"/>
              <a:gd name="connsiteX3" fmla="*/ 182880 w 906780"/>
              <a:gd name="connsiteY3" fmla="*/ 297180 h 365760"/>
              <a:gd name="connsiteX4" fmla="*/ 320040 w 906780"/>
              <a:gd name="connsiteY4" fmla="*/ 350520 h 365760"/>
              <a:gd name="connsiteX5" fmla="*/ 548640 w 906780"/>
              <a:gd name="connsiteY5" fmla="*/ 365760 h 365760"/>
              <a:gd name="connsiteX6" fmla="*/ 906780 w 906780"/>
              <a:gd name="connsiteY6" fmla="*/ 365760 h 365760"/>
              <a:gd name="connsiteX7" fmla="*/ 617220 w 906780"/>
              <a:gd name="connsiteY7" fmla="*/ 312420 h 365760"/>
              <a:gd name="connsiteX8" fmla="*/ 472440 w 906780"/>
              <a:gd name="connsiteY8" fmla="*/ 274320 h 365760"/>
              <a:gd name="connsiteX9" fmla="*/ 365760 w 906780"/>
              <a:gd name="connsiteY9" fmla="*/ 198120 h 365760"/>
              <a:gd name="connsiteX10" fmla="*/ 335280 w 906780"/>
              <a:gd name="connsiteY10" fmla="*/ 129540 h 365760"/>
              <a:gd name="connsiteX11" fmla="*/ 335280 w 906780"/>
              <a:gd name="connsiteY11" fmla="*/ 38100 h 365760"/>
              <a:gd name="connsiteX12" fmla="*/ 335280 w 906780"/>
              <a:gd name="connsiteY12" fmla="*/ 0 h 365760"/>
              <a:gd name="connsiteX13" fmla="*/ 0 w 906780"/>
              <a:gd name="connsiteY13" fmla="*/ 7620 h 3657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906780" h="365760">
                <a:moveTo>
                  <a:pt x="0" y="7620"/>
                </a:moveTo>
                <a:lnTo>
                  <a:pt x="38100" y="137160"/>
                </a:lnTo>
                <a:lnTo>
                  <a:pt x="83820" y="220980"/>
                </a:lnTo>
                <a:lnTo>
                  <a:pt x="182880" y="297180"/>
                </a:lnTo>
                <a:lnTo>
                  <a:pt x="320040" y="350520"/>
                </a:lnTo>
                <a:lnTo>
                  <a:pt x="548640" y="365760"/>
                </a:lnTo>
                <a:lnTo>
                  <a:pt x="906780" y="365760"/>
                </a:lnTo>
                <a:lnTo>
                  <a:pt x="617220" y="312420"/>
                </a:lnTo>
                <a:lnTo>
                  <a:pt x="472440" y="274320"/>
                </a:lnTo>
                <a:lnTo>
                  <a:pt x="365760" y="198120"/>
                </a:lnTo>
                <a:lnTo>
                  <a:pt x="335280" y="129540"/>
                </a:lnTo>
                <a:lnTo>
                  <a:pt x="335280" y="38100"/>
                </a:lnTo>
                <a:lnTo>
                  <a:pt x="335280" y="0"/>
                </a:lnTo>
                <a:lnTo>
                  <a:pt x="0" y="762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67" name="Freeform: Shape 2666">
            <a:extLst>
              <a:ext uri="{FF2B5EF4-FFF2-40B4-BE49-F238E27FC236}">
                <a16:creationId xmlns:a16="http://schemas.microsoft.com/office/drawing/2014/main" xmlns="" id="{530C3F50-241C-4279-8390-82FF466E2131}"/>
              </a:ext>
            </a:extLst>
          </xdr:cNvPr>
          <xdr:cNvSpPr/>
        </xdr:nvSpPr>
        <xdr:spPr>
          <a:xfrm flipV="1">
            <a:off x="7871460" y="106893360"/>
            <a:ext cx="906780" cy="365760"/>
          </a:xfrm>
          <a:custGeom>
            <a:avLst/>
            <a:gdLst>
              <a:gd name="connsiteX0" fmla="*/ 0 w 906780"/>
              <a:gd name="connsiteY0" fmla="*/ 7620 h 365760"/>
              <a:gd name="connsiteX1" fmla="*/ 38100 w 906780"/>
              <a:gd name="connsiteY1" fmla="*/ 137160 h 365760"/>
              <a:gd name="connsiteX2" fmla="*/ 83820 w 906780"/>
              <a:gd name="connsiteY2" fmla="*/ 220980 h 365760"/>
              <a:gd name="connsiteX3" fmla="*/ 182880 w 906780"/>
              <a:gd name="connsiteY3" fmla="*/ 297180 h 365760"/>
              <a:gd name="connsiteX4" fmla="*/ 320040 w 906780"/>
              <a:gd name="connsiteY4" fmla="*/ 350520 h 365760"/>
              <a:gd name="connsiteX5" fmla="*/ 548640 w 906780"/>
              <a:gd name="connsiteY5" fmla="*/ 365760 h 365760"/>
              <a:gd name="connsiteX6" fmla="*/ 906780 w 906780"/>
              <a:gd name="connsiteY6" fmla="*/ 365760 h 365760"/>
              <a:gd name="connsiteX7" fmla="*/ 617220 w 906780"/>
              <a:gd name="connsiteY7" fmla="*/ 312420 h 365760"/>
              <a:gd name="connsiteX8" fmla="*/ 472440 w 906780"/>
              <a:gd name="connsiteY8" fmla="*/ 274320 h 365760"/>
              <a:gd name="connsiteX9" fmla="*/ 365760 w 906780"/>
              <a:gd name="connsiteY9" fmla="*/ 198120 h 365760"/>
              <a:gd name="connsiteX10" fmla="*/ 335280 w 906780"/>
              <a:gd name="connsiteY10" fmla="*/ 129540 h 365760"/>
              <a:gd name="connsiteX11" fmla="*/ 335280 w 906780"/>
              <a:gd name="connsiteY11" fmla="*/ 38100 h 365760"/>
              <a:gd name="connsiteX12" fmla="*/ 335280 w 906780"/>
              <a:gd name="connsiteY12" fmla="*/ 0 h 365760"/>
              <a:gd name="connsiteX13" fmla="*/ 0 w 906780"/>
              <a:gd name="connsiteY13" fmla="*/ 7620 h 3657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906780" h="365760">
                <a:moveTo>
                  <a:pt x="0" y="7620"/>
                </a:moveTo>
                <a:lnTo>
                  <a:pt x="38100" y="137160"/>
                </a:lnTo>
                <a:lnTo>
                  <a:pt x="83820" y="220980"/>
                </a:lnTo>
                <a:lnTo>
                  <a:pt x="182880" y="297180"/>
                </a:lnTo>
                <a:lnTo>
                  <a:pt x="320040" y="350520"/>
                </a:lnTo>
                <a:lnTo>
                  <a:pt x="548640" y="365760"/>
                </a:lnTo>
                <a:lnTo>
                  <a:pt x="906780" y="365760"/>
                </a:lnTo>
                <a:lnTo>
                  <a:pt x="617220" y="312420"/>
                </a:lnTo>
                <a:lnTo>
                  <a:pt x="472440" y="274320"/>
                </a:lnTo>
                <a:lnTo>
                  <a:pt x="365760" y="198120"/>
                </a:lnTo>
                <a:lnTo>
                  <a:pt x="335280" y="129540"/>
                </a:lnTo>
                <a:lnTo>
                  <a:pt x="335280" y="38100"/>
                </a:lnTo>
                <a:lnTo>
                  <a:pt x="335280" y="0"/>
                </a:lnTo>
                <a:lnTo>
                  <a:pt x="0" y="7620"/>
                </a:lnTo>
                <a:close/>
              </a:path>
            </a:pathLst>
          </a:cu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68" name="Freeform: Shape 2667">
            <a:extLst>
              <a:ext uri="{FF2B5EF4-FFF2-40B4-BE49-F238E27FC236}">
                <a16:creationId xmlns:a16="http://schemas.microsoft.com/office/drawing/2014/main" xmlns="" id="{1DE886F3-B76B-4632-8392-C36F1BF7878E}"/>
              </a:ext>
            </a:extLst>
          </xdr:cNvPr>
          <xdr:cNvSpPr/>
        </xdr:nvSpPr>
        <xdr:spPr>
          <a:xfrm flipH="1" flipV="1">
            <a:off x="9806940" y="106885740"/>
            <a:ext cx="906780" cy="365760"/>
          </a:xfrm>
          <a:custGeom>
            <a:avLst/>
            <a:gdLst>
              <a:gd name="connsiteX0" fmla="*/ 0 w 906780"/>
              <a:gd name="connsiteY0" fmla="*/ 7620 h 365760"/>
              <a:gd name="connsiteX1" fmla="*/ 38100 w 906780"/>
              <a:gd name="connsiteY1" fmla="*/ 137160 h 365760"/>
              <a:gd name="connsiteX2" fmla="*/ 83820 w 906780"/>
              <a:gd name="connsiteY2" fmla="*/ 220980 h 365760"/>
              <a:gd name="connsiteX3" fmla="*/ 182880 w 906780"/>
              <a:gd name="connsiteY3" fmla="*/ 297180 h 365760"/>
              <a:gd name="connsiteX4" fmla="*/ 320040 w 906780"/>
              <a:gd name="connsiteY4" fmla="*/ 350520 h 365760"/>
              <a:gd name="connsiteX5" fmla="*/ 548640 w 906780"/>
              <a:gd name="connsiteY5" fmla="*/ 365760 h 365760"/>
              <a:gd name="connsiteX6" fmla="*/ 906780 w 906780"/>
              <a:gd name="connsiteY6" fmla="*/ 365760 h 365760"/>
              <a:gd name="connsiteX7" fmla="*/ 617220 w 906780"/>
              <a:gd name="connsiteY7" fmla="*/ 312420 h 365760"/>
              <a:gd name="connsiteX8" fmla="*/ 472440 w 906780"/>
              <a:gd name="connsiteY8" fmla="*/ 274320 h 365760"/>
              <a:gd name="connsiteX9" fmla="*/ 365760 w 906780"/>
              <a:gd name="connsiteY9" fmla="*/ 198120 h 365760"/>
              <a:gd name="connsiteX10" fmla="*/ 335280 w 906780"/>
              <a:gd name="connsiteY10" fmla="*/ 129540 h 365760"/>
              <a:gd name="connsiteX11" fmla="*/ 335280 w 906780"/>
              <a:gd name="connsiteY11" fmla="*/ 38100 h 365760"/>
              <a:gd name="connsiteX12" fmla="*/ 335280 w 906780"/>
              <a:gd name="connsiteY12" fmla="*/ 0 h 365760"/>
              <a:gd name="connsiteX13" fmla="*/ 0 w 906780"/>
              <a:gd name="connsiteY13" fmla="*/ 7620 h 3657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906780" h="365760">
                <a:moveTo>
                  <a:pt x="0" y="7620"/>
                </a:moveTo>
                <a:lnTo>
                  <a:pt x="38100" y="137160"/>
                </a:lnTo>
                <a:lnTo>
                  <a:pt x="83820" y="220980"/>
                </a:lnTo>
                <a:lnTo>
                  <a:pt x="182880" y="297180"/>
                </a:lnTo>
                <a:lnTo>
                  <a:pt x="320040" y="350520"/>
                </a:lnTo>
                <a:lnTo>
                  <a:pt x="548640" y="365760"/>
                </a:lnTo>
                <a:lnTo>
                  <a:pt x="906780" y="365760"/>
                </a:lnTo>
                <a:lnTo>
                  <a:pt x="617220" y="312420"/>
                </a:lnTo>
                <a:lnTo>
                  <a:pt x="472440" y="274320"/>
                </a:lnTo>
                <a:lnTo>
                  <a:pt x="365760" y="198120"/>
                </a:lnTo>
                <a:lnTo>
                  <a:pt x="335280" y="129540"/>
                </a:lnTo>
                <a:lnTo>
                  <a:pt x="335280" y="38100"/>
                </a:lnTo>
                <a:lnTo>
                  <a:pt x="335280" y="0"/>
                </a:lnTo>
                <a:lnTo>
                  <a:pt x="0" y="7620"/>
                </a:lnTo>
                <a:close/>
              </a:path>
            </a:pathLst>
          </a:cu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38100</xdr:colOff>
      <xdr:row>1331</xdr:row>
      <xdr:rowOff>0</xdr:rowOff>
    </xdr:from>
    <xdr:to>
      <xdr:col>13</xdr:col>
      <xdr:colOff>99060</xdr:colOff>
      <xdr:row>1333</xdr:row>
      <xdr:rowOff>129539</xdr:rowOff>
    </xdr:to>
    <xdr:sp macro="" textlink="">
      <xdr:nvSpPr>
        <xdr:cNvPr id="2673" name="TextBox 2672">
          <a:extLst>
            <a:ext uri="{FF2B5EF4-FFF2-40B4-BE49-F238E27FC236}">
              <a16:creationId xmlns:a16="http://schemas.microsoft.com/office/drawing/2014/main" xmlns="" id="{26B9A921-9326-412A-A09F-A4E388F389BE}"/>
            </a:ext>
          </a:extLst>
        </xdr:cNvPr>
        <xdr:cNvSpPr txBox="1"/>
      </xdr:nvSpPr>
      <xdr:spPr>
        <a:xfrm>
          <a:off x="6316980" y="96697800"/>
          <a:ext cx="6217920" cy="495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latin typeface="Arial Narrow" panose="020B0606020202030204" pitchFamily="34" charset="0"/>
            </a:rPr>
            <a:t>Alienation is normal for larger "secondary" societies like ours. We typically we remain estranged, so rely on impersonal laws to guide a minimal standard for treating each other. Let's engage each other more.</a:t>
          </a:r>
        </a:p>
      </xdr:txBody>
    </xdr:sp>
    <xdr:clientData/>
  </xdr:twoCellAnchor>
  <xdr:twoCellAnchor>
    <xdr:from>
      <xdr:col>0</xdr:col>
      <xdr:colOff>30480</xdr:colOff>
      <xdr:row>1425</xdr:row>
      <xdr:rowOff>0</xdr:rowOff>
    </xdr:from>
    <xdr:to>
      <xdr:col>13</xdr:col>
      <xdr:colOff>91440</xdr:colOff>
      <xdr:row>1427</xdr:row>
      <xdr:rowOff>129539</xdr:rowOff>
    </xdr:to>
    <xdr:sp macro="" textlink="">
      <xdr:nvSpPr>
        <xdr:cNvPr id="2674" name="TextBox 2673">
          <a:extLst>
            <a:ext uri="{FF2B5EF4-FFF2-40B4-BE49-F238E27FC236}">
              <a16:creationId xmlns:a16="http://schemas.microsoft.com/office/drawing/2014/main" xmlns="" id="{5E5189C7-596D-4711-9E4A-3968BD9A3EE5}"/>
            </a:ext>
          </a:extLst>
        </xdr:cNvPr>
        <xdr:cNvSpPr txBox="1"/>
      </xdr:nvSpPr>
      <xdr:spPr>
        <a:xfrm>
          <a:off x="6309360" y="114406680"/>
          <a:ext cx="6217920" cy="495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spc="-10" baseline="0">
              <a:latin typeface="Arial Narrow" panose="020B0606020202030204" pitchFamily="34" charset="0"/>
            </a:rPr>
            <a:t>Polarization crops up between extreme positions. Conflict loves extremes. Exaggerations kill conversations. Let's look for and appreciate the value in each other.</a:t>
          </a:r>
        </a:p>
      </xdr:txBody>
    </xdr:sp>
    <xdr:clientData/>
  </xdr:twoCellAnchor>
  <xdr:twoCellAnchor>
    <xdr:from>
      <xdr:col>1</xdr:col>
      <xdr:colOff>7620</xdr:colOff>
      <xdr:row>1302</xdr:row>
      <xdr:rowOff>99907</xdr:rowOff>
    </xdr:from>
    <xdr:to>
      <xdr:col>13</xdr:col>
      <xdr:colOff>7620</xdr:colOff>
      <xdr:row>1304</xdr:row>
      <xdr:rowOff>7620</xdr:rowOff>
    </xdr:to>
    <xdr:sp macro="" textlink="">
      <xdr:nvSpPr>
        <xdr:cNvPr id="2675" name="TextBox 2674">
          <a:extLst>
            <a:ext uri="{FF2B5EF4-FFF2-40B4-BE49-F238E27FC236}">
              <a16:creationId xmlns:a16="http://schemas.microsoft.com/office/drawing/2014/main" xmlns="" id="{1300FB38-0027-4DB9-849F-59E3D448CF3E}"/>
            </a:ext>
          </a:extLst>
        </xdr:cNvPr>
        <xdr:cNvSpPr txBox="1"/>
      </xdr:nvSpPr>
      <xdr:spPr>
        <a:xfrm>
          <a:off x="6408420" y="91296067"/>
          <a:ext cx="6035040" cy="273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baseline="0">
              <a:solidFill>
                <a:schemeClr val="accent4">
                  <a:lumMod val="50000"/>
                </a:schemeClr>
              </a:solidFill>
              <a:latin typeface="Arial Narrow" panose="020B0606020202030204" pitchFamily="34" charset="0"/>
              <a:ea typeface="Verdana" panose="020B0604030504040204" pitchFamily="34" charset="0"/>
            </a:rPr>
            <a:t>CHANGE ISSUE ABOVE TO CHANGE IT HERE</a:t>
          </a:r>
          <a:endParaRPr lang="en-US" sz="900" b="1" baseline="0">
            <a:solidFill>
              <a:schemeClr val="accent4">
                <a:lumMod val="50000"/>
              </a:schemeClr>
            </a:solidFill>
            <a:latin typeface="Arial Narrow" panose="020B0606020202030204" pitchFamily="34" charset="0"/>
          </a:endParaRPr>
        </a:p>
      </xdr:txBody>
    </xdr:sp>
    <xdr:clientData/>
  </xdr:twoCellAnchor>
  <xdr:twoCellAnchor>
    <xdr:from>
      <xdr:col>1</xdr:col>
      <xdr:colOff>38100</xdr:colOff>
      <xdr:row>1124</xdr:row>
      <xdr:rowOff>106680</xdr:rowOff>
    </xdr:from>
    <xdr:to>
      <xdr:col>12</xdr:col>
      <xdr:colOff>457200</xdr:colOff>
      <xdr:row>1124</xdr:row>
      <xdr:rowOff>349504</xdr:rowOff>
    </xdr:to>
    <xdr:grpSp>
      <xdr:nvGrpSpPr>
        <xdr:cNvPr id="2683" name="Group 2682">
          <a:extLst>
            <a:ext uri="{FF2B5EF4-FFF2-40B4-BE49-F238E27FC236}">
              <a16:creationId xmlns:a16="http://schemas.microsoft.com/office/drawing/2014/main" xmlns="" id="{2C7B0533-0610-4D2B-A9B1-3AA9B0ADA2B1}"/>
            </a:ext>
          </a:extLst>
        </xdr:cNvPr>
        <xdr:cNvGrpSpPr/>
      </xdr:nvGrpSpPr>
      <xdr:grpSpPr>
        <a:xfrm>
          <a:off x="152400" y="219467430"/>
          <a:ext cx="5762625" cy="242824"/>
          <a:chOff x="6347220" y="28404120"/>
          <a:chExt cx="5867400" cy="242824"/>
        </a:xfrm>
      </xdr:grpSpPr>
      <xdr:grpSp>
        <xdr:nvGrpSpPr>
          <xdr:cNvPr id="2684" name="wide-yet-shallow scale">
            <a:extLst>
              <a:ext uri="{FF2B5EF4-FFF2-40B4-BE49-F238E27FC236}">
                <a16:creationId xmlns:a16="http://schemas.microsoft.com/office/drawing/2014/main" xmlns="" id="{DD0C4A94-B932-4B10-A4B3-FB574E374456}"/>
              </a:ext>
            </a:extLst>
          </xdr:cNvPr>
          <xdr:cNvGrpSpPr>
            <a:grpSpLocks noChangeAspect="1"/>
          </xdr:cNvGrpSpPr>
        </xdr:nvGrpSpPr>
        <xdr:grpSpPr>
          <a:xfrm>
            <a:off x="6347220" y="28404120"/>
            <a:ext cx="914400" cy="242824"/>
            <a:chOff x="6434667" y="11251493"/>
            <a:chExt cx="2726265" cy="722264"/>
          </a:xfrm>
          <a:effectLst>
            <a:outerShdw blurRad="63500" sx="102000" sy="102000" algn="ctr" rotWithShape="0">
              <a:prstClr val="black">
                <a:alpha val="40000"/>
              </a:prstClr>
            </a:outerShdw>
          </a:effectLst>
        </xdr:grpSpPr>
        <xdr:sp macro="" textlink="">
          <xdr:nvSpPr>
            <xdr:cNvPr id="2710" name="Right Brace 2709">
              <a:extLst>
                <a:ext uri="{FF2B5EF4-FFF2-40B4-BE49-F238E27FC236}">
                  <a16:creationId xmlns:a16="http://schemas.microsoft.com/office/drawing/2014/main" xmlns="" id="{F819C3EE-6651-40EE-8E38-430124754665}"/>
                </a:ext>
              </a:extLst>
            </xdr:cNvPr>
            <xdr:cNvSpPr/>
          </xdr:nvSpPr>
          <xdr:spPr>
            <a:xfrm rot="63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711" name="Right Bracket 2710">
              <a:extLst>
                <a:ext uri="{FF2B5EF4-FFF2-40B4-BE49-F238E27FC236}">
                  <a16:creationId xmlns:a16="http://schemas.microsoft.com/office/drawing/2014/main" xmlns="" id="{606589A4-F564-4460-8F65-2DCA08AE5F20}"/>
                </a:ext>
              </a:extLst>
            </xdr:cNvPr>
            <xdr:cNvSpPr/>
          </xdr:nvSpPr>
          <xdr:spPr>
            <a:xfrm rot="5400000">
              <a:off x="6850803" y="10835357"/>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712" name="Right Bracket 2711">
              <a:extLst>
                <a:ext uri="{FF2B5EF4-FFF2-40B4-BE49-F238E27FC236}">
                  <a16:creationId xmlns:a16="http://schemas.microsoft.com/office/drawing/2014/main" xmlns="" id="{C8153C6F-EA18-49D9-9354-3CC8B3928290}"/>
                </a:ext>
              </a:extLst>
            </xdr:cNvPr>
            <xdr:cNvSpPr/>
          </xdr:nvSpPr>
          <xdr:spPr>
            <a:xfrm rot="5400000">
              <a:off x="8662669" y="1129331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713" name="Flowchart: Delay 2712">
              <a:extLst>
                <a:ext uri="{FF2B5EF4-FFF2-40B4-BE49-F238E27FC236}">
                  <a16:creationId xmlns:a16="http://schemas.microsoft.com/office/drawing/2014/main" xmlns="" id="{1D450527-D702-4F4A-8C2A-32AC9647C9B0}"/>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2685" name="wide-then-deep scale">
            <a:extLst>
              <a:ext uri="{FF2B5EF4-FFF2-40B4-BE49-F238E27FC236}">
                <a16:creationId xmlns:a16="http://schemas.microsoft.com/office/drawing/2014/main" xmlns="" id="{0BAE6DDE-765D-416E-9822-5C8B53C0B481}"/>
              </a:ext>
            </a:extLst>
          </xdr:cNvPr>
          <xdr:cNvGrpSpPr>
            <a:grpSpLocks noChangeAspect="1"/>
          </xdr:cNvGrpSpPr>
        </xdr:nvGrpSpPr>
        <xdr:grpSpPr>
          <a:xfrm>
            <a:off x="7337820" y="28442199"/>
            <a:ext cx="914400" cy="204724"/>
            <a:chOff x="6434667" y="11364816"/>
            <a:chExt cx="2726265" cy="608941"/>
          </a:xfrm>
          <a:effectLst>
            <a:outerShdw blurRad="63500" sx="102000" sy="102000" algn="ctr" rotWithShape="0">
              <a:prstClr val="black">
                <a:alpha val="40000"/>
              </a:prstClr>
            </a:outerShdw>
          </a:effectLst>
        </xdr:grpSpPr>
        <xdr:sp macro="" textlink="">
          <xdr:nvSpPr>
            <xdr:cNvPr id="2706" name="Right Brace 2705">
              <a:extLst>
                <a:ext uri="{FF2B5EF4-FFF2-40B4-BE49-F238E27FC236}">
                  <a16:creationId xmlns:a16="http://schemas.microsoft.com/office/drawing/2014/main" xmlns="" id="{38017644-04D6-4439-821E-9FCE0DE8CCD0}"/>
                </a:ext>
              </a:extLst>
            </xdr:cNvPr>
            <xdr:cNvSpPr/>
          </xdr:nvSpPr>
          <xdr:spPr>
            <a:xfrm rot="60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707" name="Right Bracket 2706">
              <a:extLst>
                <a:ext uri="{FF2B5EF4-FFF2-40B4-BE49-F238E27FC236}">
                  <a16:creationId xmlns:a16="http://schemas.microsoft.com/office/drawing/2014/main" xmlns="" id="{E8662AF9-74F1-41FC-BC4E-DC4555D62663}"/>
                </a:ext>
              </a:extLst>
            </xdr:cNvPr>
            <xdr:cNvSpPr/>
          </xdr:nvSpPr>
          <xdr:spPr>
            <a:xfrm rot="5400000">
              <a:off x="6850803" y="10948680"/>
              <a:ext cx="82127" cy="914400"/>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708" name="Right Bracket 2707">
              <a:extLst>
                <a:ext uri="{FF2B5EF4-FFF2-40B4-BE49-F238E27FC236}">
                  <a16:creationId xmlns:a16="http://schemas.microsoft.com/office/drawing/2014/main" xmlns="" id="{868B60A3-D2C0-46DB-A2A6-0417BBC1791E}"/>
                </a:ext>
              </a:extLst>
            </xdr:cNvPr>
            <xdr:cNvSpPr/>
          </xdr:nvSpPr>
          <xdr:spPr>
            <a:xfrm rot="5400000">
              <a:off x="8662668" y="11202661"/>
              <a:ext cx="82127" cy="914400"/>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709" name="Flowchart: Delay 2708">
              <a:extLst>
                <a:ext uri="{FF2B5EF4-FFF2-40B4-BE49-F238E27FC236}">
                  <a16:creationId xmlns:a16="http://schemas.microsoft.com/office/drawing/2014/main" xmlns="" id="{28B2D1F6-F164-4158-831E-B34DD3EB9194}"/>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2686" name="wide-and-deep scale">
            <a:extLst>
              <a:ext uri="{FF2B5EF4-FFF2-40B4-BE49-F238E27FC236}">
                <a16:creationId xmlns:a16="http://schemas.microsoft.com/office/drawing/2014/main" xmlns="" id="{D5AE5CA4-0038-4877-BB01-13DAACB85C0E}"/>
              </a:ext>
            </a:extLst>
          </xdr:cNvPr>
          <xdr:cNvGrpSpPr>
            <a:grpSpLocks noChangeAspect="1"/>
          </xdr:cNvGrpSpPr>
        </xdr:nvGrpSpPr>
        <xdr:grpSpPr>
          <a:xfrm>
            <a:off x="8326242" y="28453636"/>
            <a:ext cx="914400" cy="193294"/>
            <a:chOff x="6434667" y="11398815"/>
            <a:chExt cx="2726265" cy="574942"/>
          </a:xfrm>
          <a:effectLst>
            <a:outerShdw blurRad="63500" sx="102000" sy="102000" algn="ctr" rotWithShape="0">
              <a:prstClr val="black">
                <a:alpha val="40000"/>
              </a:prstClr>
            </a:outerShdw>
          </a:effectLst>
        </xdr:grpSpPr>
        <xdr:sp macro="" textlink="">
          <xdr:nvSpPr>
            <xdr:cNvPr id="2702" name="Right Brace 2701">
              <a:extLst>
                <a:ext uri="{FF2B5EF4-FFF2-40B4-BE49-F238E27FC236}">
                  <a16:creationId xmlns:a16="http://schemas.microsoft.com/office/drawing/2014/main" xmlns="" id="{19792DA4-18A8-4A5B-ABFE-9E0C7AA26FD3}"/>
                </a:ext>
              </a:extLst>
            </xdr:cNvPr>
            <xdr:cNvSpPr/>
          </xdr:nvSpPr>
          <xdr:spPr>
            <a:xfrm rot="57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703" name="Right Bracket 2702">
              <a:extLst>
                <a:ext uri="{FF2B5EF4-FFF2-40B4-BE49-F238E27FC236}">
                  <a16:creationId xmlns:a16="http://schemas.microsoft.com/office/drawing/2014/main" xmlns="" id="{7C18F517-A4C2-4850-BAC5-E599981DD5EF}"/>
                </a:ext>
              </a:extLst>
            </xdr:cNvPr>
            <xdr:cNvSpPr/>
          </xdr:nvSpPr>
          <xdr:spPr>
            <a:xfrm rot="5400000">
              <a:off x="6850803" y="1098267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704" name="Right Bracket 2703">
              <a:extLst>
                <a:ext uri="{FF2B5EF4-FFF2-40B4-BE49-F238E27FC236}">
                  <a16:creationId xmlns:a16="http://schemas.microsoft.com/office/drawing/2014/main" xmlns="" id="{261C9A58-E13D-430D-BF58-EB32FCBCA4FD}"/>
                </a:ext>
              </a:extLst>
            </xdr:cNvPr>
            <xdr:cNvSpPr/>
          </xdr:nvSpPr>
          <xdr:spPr>
            <a:xfrm rot="5400000">
              <a:off x="8662669" y="1115732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705" name="Flowchart: Delay 2704">
              <a:extLst>
                <a:ext uri="{FF2B5EF4-FFF2-40B4-BE49-F238E27FC236}">
                  <a16:creationId xmlns:a16="http://schemas.microsoft.com/office/drawing/2014/main" xmlns="" id="{D74C26EC-B5A8-4682-9899-5BC7E9B30120}"/>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2687" name="deep-and-wide scale">
            <a:extLst>
              <a:ext uri="{FF2B5EF4-FFF2-40B4-BE49-F238E27FC236}">
                <a16:creationId xmlns:a16="http://schemas.microsoft.com/office/drawing/2014/main" xmlns="" id="{F3EEB20E-2E36-46A1-8187-73808D317D2B}"/>
              </a:ext>
            </a:extLst>
          </xdr:cNvPr>
          <xdr:cNvGrpSpPr>
            <a:grpSpLocks noChangeAspect="1"/>
          </xdr:cNvGrpSpPr>
        </xdr:nvGrpSpPr>
        <xdr:grpSpPr>
          <a:xfrm flipH="1">
            <a:off x="9320652" y="28453636"/>
            <a:ext cx="914400" cy="193294"/>
            <a:chOff x="6434667" y="11398815"/>
            <a:chExt cx="2726265" cy="574942"/>
          </a:xfrm>
          <a:effectLst>
            <a:outerShdw blurRad="63500" sx="102000" sy="102000" algn="ctr" rotWithShape="0">
              <a:prstClr val="black">
                <a:alpha val="40000"/>
              </a:prstClr>
            </a:outerShdw>
          </a:effectLst>
        </xdr:grpSpPr>
        <xdr:sp macro="" textlink="">
          <xdr:nvSpPr>
            <xdr:cNvPr id="2698" name="Right Brace 2697">
              <a:extLst>
                <a:ext uri="{FF2B5EF4-FFF2-40B4-BE49-F238E27FC236}">
                  <a16:creationId xmlns:a16="http://schemas.microsoft.com/office/drawing/2014/main" xmlns="" id="{20F607B3-4133-4CF9-B02E-37FED2887A4B}"/>
                </a:ext>
              </a:extLst>
            </xdr:cNvPr>
            <xdr:cNvSpPr/>
          </xdr:nvSpPr>
          <xdr:spPr>
            <a:xfrm rot="57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699" name="Right Bracket 2698">
              <a:extLst>
                <a:ext uri="{FF2B5EF4-FFF2-40B4-BE49-F238E27FC236}">
                  <a16:creationId xmlns:a16="http://schemas.microsoft.com/office/drawing/2014/main" xmlns="" id="{42E463C0-E195-455C-A5F9-8FF953B2FC83}"/>
                </a:ext>
              </a:extLst>
            </xdr:cNvPr>
            <xdr:cNvSpPr/>
          </xdr:nvSpPr>
          <xdr:spPr>
            <a:xfrm rot="5400000">
              <a:off x="6850803" y="1098267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700" name="Right Bracket 2699">
              <a:extLst>
                <a:ext uri="{FF2B5EF4-FFF2-40B4-BE49-F238E27FC236}">
                  <a16:creationId xmlns:a16="http://schemas.microsoft.com/office/drawing/2014/main" xmlns="" id="{C0BD7EC1-889D-4079-86D0-5F184568AE04}"/>
                </a:ext>
              </a:extLst>
            </xdr:cNvPr>
            <xdr:cNvSpPr/>
          </xdr:nvSpPr>
          <xdr:spPr>
            <a:xfrm rot="5400000">
              <a:off x="8662669" y="1115732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701" name="Flowchart: Delay 2700">
              <a:extLst>
                <a:ext uri="{FF2B5EF4-FFF2-40B4-BE49-F238E27FC236}">
                  <a16:creationId xmlns:a16="http://schemas.microsoft.com/office/drawing/2014/main" xmlns="" id="{FF47859C-C09E-4C3E-B950-3476BAB09240}"/>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2688" name="deep-then-wide scale">
            <a:extLst>
              <a:ext uri="{FF2B5EF4-FFF2-40B4-BE49-F238E27FC236}">
                <a16:creationId xmlns:a16="http://schemas.microsoft.com/office/drawing/2014/main" xmlns="" id="{64409273-CB8D-4A4B-9D34-56CF7B6E711C}"/>
              </a:ext>
            </a:extLst>
          </xdr:cNvPr>
          <xdr:cNvGrpSpPr>
            <a:grpSpLocks noChangeAspect="1"/>
          </xdr:cNvGrpSpPr>
        </xdr:nvGrpSpPr>
        <xdr:grpSpPr>
          <a:xfrm flipH="1">
            <a:off x="10309620" y="28442199"/>
            <a:ext cx="914400" cy="204724"/>
            <a:chOff x="6434667" y="11364816"/>
            <a:chExt cx="2726265" cy="608941"/>
          </a:xfrm>
          <a:effectLst>
            <a:outerShdw blurRad="63500" sx="102000" sy="102000" algn="ctr" rotWithShape="0">
              <a:prstClr val="black">
                <a:alpha val="40000"/>
              </a:prstClr>
            </a:outerShdw>
          </a:effectLst>
        </xdr:grpSpPr>
        <xdr:sp macro="" textlink="">
          <xdr:nvSpPr>
            <xdr:cNvPr id="2694" name="Right Brace 2693">
              <a:extLst>
                <a:ext uri="{FF2B5EF4-FFF2-40B4-BE49-F238E27FC236}">
                  <a16:creationId xmlns:a16="http://schemas.microsoft.com/office/drawing/2014/main" xmlns="" id="{4E038218-29E8-47BE-A83A-FAF5E9404BAC}"/>
                </a:ext>
              </a:extLst>
            </xdr:cNvPr>
            <xdr:cNvSpPr/>
          </xdr:nvSpPr>
          <xdr:spPr>
            <a:xfrm rot="60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695" name="Right Bracket 2694">
              <a:extLst>
                <a:ext uri="{FF2B5EF4-FFF2-40B4-BE49-F238E27FC236}">
                  <a16:creationId xmlns:a16="http://schemas.microsoft.com/office/drawing/2014/main" xmlns="" id="{34957F4E-8053-476D-9E75-C73682298EEB}"/>
                </a:ext>
              </a:extLst>
            </xdr:cNvPr>
            <xdr:cNvSpPr/>
          </xdr:nvSpPr>
          <xdr:spPr>
            <a:xfrm rot="5400000">
              <a:off x="6850803" y="10948680"/>
              <a:ext cx="82127" cy="914400"/>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696" name="Right Bracket 2695">
              <a:extLst>
                <a:ext uri="{FF2B5EF4-FFF2-40B4-BE49-F238E27FC236}">
                  <a16:creationId xmlns:a16="http://schemas.microsoft.com/office/drawing/2014/main" xmlns="" id="{84B5F2C8-AFE1-422A-992D-FD6E38E55A30}"/>
                </a:ext>
              </a:extLst>
            </xdr:cNvPr>
            <xdr:cNvSpPr/>
          </xdr:nvSpPr>
          <xdr:spPr>
            <a:xfrm rot="5400000">
              <a:off x="8662668" y="11202661"/>
              <a:ext cx="82127" cy="914400"/>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697" name="Flowchart: Delay 2696">
              <a:extLst>
                <a:ext uri="{FF2B5EF4-FFF2-40B4-BE49-F238E27FC236}">
                  <a16:creationId xmlns:a16="http://schemas.microsoft.com/office/drawing/2014/main" xmlns="" id="{EFBA53C8-FE5D-497F-943C-C86AED88CC4B}"/>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2689" name="deep-yet-narrow scale">
            <a:extLst>
              <a:ext uri="{FF2B5EF4-FFF2-40B4-BE49-F238E27FC236}">
                <a16:creationId xmlns:a16="http://schemas.microsoft.com/office/drawing/2014/main" xmlns="" id="{2D812745-A75B-4A45-917D-31F748F1FAE4}"/>
              </a:ext>
            </a:extLst>
          </xdr:cNvPr>
          <xdr:cNvGrpSpPr>
            <a:grpSpLocks noChangeAspect="1"/>
          </xdr:cNvGrpSpPr>
        </xdr:nvGrpSpPr>
        <xdr:grpSpPr>
          <a:xfrm flipH="1">
            <a:off x="11300220" y="28404120"/>
            <a:ext cx="914400" cy="242824"/>
            <a:chOff x="6434667" y="11251493"/>
            <a:chExt cx="2726265" cy="722264"/>
          </a:xfrm>
          <a:effectLst>
            <a:outerShdw blurRad="63500" sx="102000" sy="102000" algn="ctr" rotWithShape="0">
              <a:prstClr val="black">
                <a:alpha val="40000"/>
              </a:prstClr>
            </a:outerShdw>
          </a:effectLst>
        </xdr:grpSpPr>
        <xdr:sp macro="" textlink="">
          <xdr:nvSpPr>
            <xdr:cNvPr id="2690" name="Right Brace 2689">
              <a:extLst>
                <a:ext uri="{FF2B5EF4-FFF2-40B4-BE49-F238E27FC236}">
                  <a16:creationId xmlns:a16="http://schemas.microsoft.com/office/drawing/2014/main" xmlns="" id="{9738BCD5-D889-411E-B5BA-3876F93BA7AA}"/>
                </a:ext>
              </a:extLst>
            </xdr:cNvPr>
            <xdr:cNvSpPr/>
          </xdr:nvSpPr>
          <xdr:spPr>
            <a:xfrm rot="6300000">
              <a:off x="7697892" y="10763677"/>
              <a:ext cx="182881" cy="1828801"/>
            </a:xfrm>
            <a:prstGeom prst="rightBrace">
              <a:avLst>
                <a:gd name="adj1" fmla="val 64950"/>
                <a:gd name="adj2" fmla="val 50000"/>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691" name="Right Bracket 2690">
              <a:extLst>
                <a:ext uri="{FF2B5EF4-FFF2-40B4-BE49-F238E27FC236}">
                  <a16:creationId xmlns:a16="http://schemas.microsoft.com/office/drawing/2014/main" xmlns="" id="{E40ABE56-19D2-4D5D-9C59-6AC21265A4C1}"/>
                </a:ext>
              </a:extLst>
            </xdr:cNvPr>
            <xdr:cNvSpPr/>
          </xdr:nvSpPr>
          <xdr:spPr>
            <a:xfrm rot="5400000">
              <a:off x="6850803" y="10835357"/>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692" name="Right Bracket 2691">
              <a:extLst>
                <a:ext uri="{FF2B5EF4-FFF2-40B4-BE49-F238E27FC236}">
                  <a16:creationId xmlns:a16="http://schemas.microsoft.com/office/drawing/2014/main" xmlns="" id="{FE76695E-4AA8-4C4F-9F75-109DB1332073}"/>
                </a:ext>
              </a:extLst>
            </xdr:cNvPr>
            <xdr:cNvSpPr/>
          </xdr:nvSpPr>
          <xdr:spPr>
            <a:xfrm rot="5400000">
              <a:off x="8662669" y="11293319"/>
              <a:ext cx="82127" cy="914399"/>
            </a:xfrm>
            <a:prstGeom prst="rightBracket">
              <a:avLst/>
            </a:prstGeom>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693" name="Flowchart: Delay 2692">
              <a:extLst>
                <a:ext uri="{FF2B5EF4-FFF2-40B4-BE49-F238E27FC236}">
                  <a16:creationId xmlns:a16="http://schemas.microsoft.com/office/drawing/2014/main" xmlns="" id="{F6C3BCC8-B385-453E-84F0-6AC0A26B595C}"/>
                </a:ext>
              </a:extLst>
            </xdr:cNvPr>
            <xdr:cNvSpPr/>
          </xdr:nvSpPr>
          <xdr:spPr>
            <a:xfrm rot="16200000">
              <a:off x="7701843" y="11772674"/>
              <a:ext cx="93133" cy="309033"/>
            </a:xfrm>
            <a:prstGeom prst="flowChartDelay">
              <a:avLst/>
            </a:prstGeom>
            <a:solidFill>
              <a:srgbClr val="C896FF"/>
            </a:solidFill>
            <a:ln w="19050">
              <a:solidFill>
                <a:srgbClr val="00501E"/>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clientData/>
  </xdr:twoCellAnchor>
  <xdr:twoCellAnchor>
    <xdr:from>
      <xdr:col>7</xdr:col>
      <xdr:colOff>482235</xdr:colOff>
      <xdr:row>462</xdr:row>
      <xdr:rowOff>16371</xdr:rowOff>
    </xdr:from>
    <xdr:to>
      <xdr:col>12</xdr:col>
      <xdr:colOff>474615</xdr:colOff>
      <xdr:row>465</xdr:row>
      <xdr:rowOff>107811</xdr:rowOff>
    </xdr:to>
    <xdr:sp macro="" textlink="">
      <xdr:nvSpPr>
        <xdr:cNvPr id="2716" name="Government serves best when it serves least.">
          <a:extLst>
            <a:ext uri="{FF2B5EF4-FFF2-40B4-BE49-F238E27FC236}">
              <a16:creationId xmlns:a16="http://schemas.microsoft.com/office/drawing/2014/main" xmlns="" id="{80F708AD-489D-4CAC-9474-BF5A02ADF42A}"/>
            </a:ext>
          </a:extLst>
        </xdr:cNvPr>
        <xdr:cNvSpPr txBox="1">
          <a:spLocks/>
        </xdr:cNvSpPr>
      </xdr:nvSpPr>
      <xdr:spPr>
        <a:xfrm>
          <a:off x="3575955" y="93871911"/>
          <a:ext cx="2468880" cy="6172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100000"/>
            </a:lnSpc>
            <a:buNone/>
          </a:pPr>
          <a:r>
            <a:rPr lang="en-US" sz="2000" b="1" spc="-100" baseline="0">
              <a:solidFill>
                <a:srgbClr val="F0CDFF"/>
              </a:solidFill>
              <a:effectLst>
                <a:outerShdw blurRad="50800" dist="38100" dir="5400000" algn="t" rotWithShape="0">
                  <a:prstClr val="black">
                    <a:alpha val="40000"/>
                  </a:prstClr>
                </a:outerShdw>
              </a:effectLst>
              <a:latin typeface="Franklin Gothic Demi" panose="020B0703020102020204" pitchFamily="34" charset="0"/>
              <a:ea typeface="Tahoma" panose="020B0604030504040204" pitchFamily="34" charset="0"/>
              <a:cs typeface="Tahoma" panose="020B0604030504040204" pitchFamily="34" charset="0"/>
            </a:rPr>
            <a:t>TITLE</a:t>
          </a:r>
          <a:endParaRPr lang="en-US" sz="2000" b="1">
            <a:solidFill>
              <a:srgbClr val="F0CDFF"/>
            </a:solidFill>
            <a:effectLst>
              <a:outerShdw blurRad="50800" dist="38100" dir="5400000" algn="t" rotWithShape="0">
                <a:prstClr val="black">
                  <a:alpha val="40000"/>
                </a:prstClr>
              </a:outerShdw>
            </a:effectLst>
            <a:latin typeface="Franklin Gothic Demi" panose="020B0703020102020204" pitchFamily="34" charset="0"/>
            <a:ea typeface="Tahoma" panose="020B0604030504040204" pitchFamily="34" charset="0"/>
            <a:cs typeface="Tahoma" panose="020B0604030504040204" pitchFamily="34" charset="0"/>
          </a:endParaRPr>
        </a:p>
      </xdr:txBody>
    </xdr:sp>
    <xdr:clientData/>
  </xdr:twoCellAnchor>
  <xdr:twoCellAnchor>
    <xdr:from>
      <xdr:col>0</xdr:col>
      <xdr:colOff>106680</xdr:colOff>
      <xdr:row>462</xdr:row>
      <xdr:rowOff>15240</xdr:rowOff>
    </xdr:from>
    <xdr:to>
      <xdr:col>5</xdr:col>
      <xdr:colOff>219301</xdr:colOff>
      <xdr:row>465</xdr:row>
      <xdr:rowOff>130670</xdr:rowOff>
    </xdr:to>
    <xdr:sp macro="" textlink="">
      <xdr:nvSpPr>
        <xdr:cNvPr id="2717" name="Government exists as a force for good.">
          <a:extLst>
            <a:ext uri="{FF2B5EF4-FFF2-40B4-BE49-F238E27FC236}">
              <a16:creationId xmlns:a16="http://schemas.microsoft.com/office/drawing/2014/main" xmlns="" id="{12D44976-955E-4044-9441-88C96776309C}"/>
            </a:ext>
          </a:extLst>
        </xdr:cNvPr>
        <xdr:cNvSpPr txBox="1">
          <a:spLocks/>
        </xdr:cNvSpPr>
      </xdr:nvSpPr>
      <xdr:spPr>
        <a:xfrm>
          <a:off x="106680" y="93870780"/>
          <a:ext cx="2215741" cy="64121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2000" b="1">
              <a:solidFill>
                <a:srgbClr val="F0CDFF"/>
              </a:solidFill>
              <a:effectLst>
                <a:outerShdw blurRad="50800" dist="38100" dir="5400000" algn="t" rotWithShape="0">
                  <a:prstClr val="black">
                    <a:alpha val="40000"/>
                  </a:prstClr>
                </a:outerShdw>
              </a:effectLst>
              <a:latin typeface="Franklin Gothic Demi" panose="020B0703020102020204" pitchFamily="34" charset="0"/>
              <a:ea typeface="Tahoma" panose="020B0604030504040204" pitchFamily="34" charset="0"/>
              <a:cs typeface="Tahoma" panose="020B0604030504040204" pitchFamily="34" charset="0"/>
            </a:rPr>
            <a:t>TITLE</a:t>
          </a:r>
        </a:p>
      </xdr:txBody>
    </xdr:sp>
    <xdr:clientData/>
  </xdr:twoCellAnchor>
  <xdr:twoCellAnchor>
    <xdr:from>
      <xdr:col>0</xdr:col>
      <xdr:colOff>0</xdr:colOff>
      <xdr:row>335</xdr:row>
      <xdr:rowOff>76200</xdr:rowOff>
    </xdr:from>
    <xdr:to>
      <xdr:col>5</xdr:col>
      <xdr:colOff>182880</xdr:colOff>
      <xdr:row>342</xdr:row>
      <xdr:rowOff>129540</xdr:rowOff>
    </xdr:to>
    <xdr:sp macro="" textlink="">
      <xdr:nvSpPr>
        <xdr:cNvPr id="2720" name="You believe whatever serves your needs.">
          <a:extLst>
            <a:ext uri="{FF2B5EF4-FFF2-40B4-BE49-F238E27FC236}">
              <a16:creationId xmlns:a16="http://schemas.microsoft.com/office/drawing/2014/main" xmlns="" id="{DC78C260-AE5E-4634-806E-6788B122EA45}"/>
            </a:ext>
          </a:extLst>
        </xdr:cNvPr>
        <xdr:cNvSpPr txBox="1">
          <a:spLocks/>
        </xdr:cNvSpPr>
      </xdr:nvSpPr>
      <xdr:spPr>
        <a:xfrm>
          <a:off x="0" y="62484000"/>
          <a:ext cx="2286000" cy="128016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400"/>
            </a:lnSpc>
            <a:buNone/>
          </a:pP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Left pulling needs</a:t>
          </a:r>
          <a:endParaRPr lang="en-US" sz="14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endPar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Be authentic without </a:t>
          </a:r>
          <a:r>
            <a:rPr lang="en-US" sz="1200" i="1"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exclusion</a:t>
          </a:r>
          <a:endPar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Is</a:t>
          </a:r>
          <a:r>
            <a:rPr lang="en-US" sz="120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it </a:t>
          </a:r>
          <a:r>
            <a:rPr lang="en-US" sz="1200" i="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effective</a:t>
          </a: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for the </a:t>
          </a:r>
          <a:r>
            <a:rPr lang="en-US" sz="1200" i="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many</a:t>
          </a: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a:t>
          </a:r>
          <a:endPar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Is </a:t>
          </a:r>
          <a:r>
            <a:rPr lang="en-US" sz="1200" i="1"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everyone </a:t>
          </a:r>
          <a:r>
            <a:rPr lang="en-US" sz="1200" i="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equally included?</a:t>
          </a:r>
        </a:p>
        <a:p>
          <a:pPr marL="0" indent="0" algn="ctr">
            <a:lnSpc>
              <a:spcPts val="1200"/>
            </a:lnSpc>
            <a:buNone/>
          </a:pPr>
          <a:r>
            <a:rPr lang="en-US" sz="1200" i="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Prioritize most </a:t>
          </a:r>
          <a:r>
            <a:rPr lang="en-US" sz="1200" i="1"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vulnerable</a:t>
          </a:r>
          <a:r>
            <a:rPr lang="en-US" sz="1200" i="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a:t>
          </a:r>
        </a:p>
        <a:p>
          <a:pPr marL="0" indent="0" algn="ctr">
            <a:lnSpc>
              <a:spcPts val="1200"/>
            </a:lnSpc>
            <a:buNone/>
          </a:pPr>
          <a:r>
            <a:rPr lang="en-US" sz="1200" i="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Rely</a:t>
          </a: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on </a:t>
          </a:r>
          <a:r>
            <a:rPr lang="en-US" sz="1200" i="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public </a:t>
          </a: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goods</a:t>
          </a:r>
        </a:p>
        <a:p>
          <a:pPr marL="0" indent="0" algn="ctr">
            <a:lnSpc>
              <a:spcPts val="1200"/>
            </a:lnSpc>
            <a:buNone/>
          </a:pP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Improve </a:t>
          </a:r>
          <a:r>
            <a:rPr lang="en-US" sz="1200" i="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collective </a:t>
          </a:r>
          <a:r>
            <a:rPr lang="en-US" sz="1200" i="0"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capacity</a:t>
          </a:r>
          <a:endParaRPr lang="en-US" sz="12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8</xdr:col>
      <xdr:colOff>289560</xdr:colOff>
      <xdr:row>335</xdr:row>
      <xdr:rowOff>38100</xdr:rowOff>
    </xdr:from>
    <xdr:to>
      <xdr:col>13</xdr:col>
      <xdr:colOff>99060</xdr:colOff>
      <xdr:row>342</xdr:row>
      <xdr:rowOff>91440</xdr:rowOff>
    </xdr:to>
    <xdr:sp macro="" textlink="">
      <xdr:nvSpPr>
        <xdr:cNvPr id="2721" name="You believe whatever serves your needs.">
          <a:extLst>
            <a:ext uri="{FF2B5EF4-FFF2-40B4-BE49-F238E27FC236}">
              <a16:creationId xmlns:a16="http://schemas.microsoft.com/office/drawing/2014/main" xmlns="" id="{B383A448-CF9C-4F0C-8997-BA10E6D19BE6}"/>
            </a:ext>
          </a:extLst>
        </xdr:cNvPr>
        <xdr:cNvSpPr txBox="1">
          <a:spLocks/>
        </xdr:cNvSpPr>
      </xdr:nvSpPr>
      <xdr:spPr>
        <a:xfrm>
          <a:off x="3878580" y="62445900"/>
          <a:ext cx="2286000" cy="128016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400"/>
            </a:lnSpc>
            <a:buNone/>
          </a:pPr>
          <a:r>
            <a:rPr lang="en-US" sz="1400" b="1"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Right pulling needs</a:t>
          </a:r>
          <a:endParaRPr lang="en-US" sz="14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endPar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Guard traditional </a:t>
          </a:r>
          <a:r>
            <a:rPr lang="en-US" sz="1200" i="1"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cohesion</a:t>
          </a:r>
          <a:endPar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Is</a:t>
          </a:r>
          <a:r>
            <a:rPr lang="en-US" sz="120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it </a:t>
          </a:r>
          <a:r>
            <a:rPr lang="en-US" sz="1200" i="1"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effectient</a:t>
          </a: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for the </a:t>
          </a:r>
          <a:r>
            <a:rPr lang="en-US" sz="1200" i="1"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few</a:t>
          </a: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a:t>
          </a:r>
          <a:endPar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endParaRPr>
        </a:p>
        <a:p>
          <a:pPr marL="0" indent="0" algn="ctr">
            <a:lnSpc>
              <a:spcPts val="1200"/>
            </a:lnSpc>
            <a:buNone/>
          </a:pPr>
          <a:r>
            <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Is </a:t>
          </a:r>
          <a:r>
            <a:rPr lang="en-US" sz="1200" i="1"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individuals </a:t>
          </a:r>
          <a:r>
            <a:rPr lang="en-US" sz="1200" i="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live freely?</a:t>
          </a:r>
        </a:p>
        <a:p>
          <a:pPr marL="0" indent="0" algn="ctr">
            <a:lnSpc>
              <a:spcPts val="1200"/>
            </a:lnSpc>
            <a:buNone/>
          </a:pPr>
          <a:r>
            <a:rPr lang="en-US" sz="1200" i="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Prioritize most </a:t>
          </a:r>
          <a:r>
            <a:rPr lang="en-US" sz="1200" i="1"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vulnerable</a:t>
          </a:r>
          <a:r>
            <a:rPr lang="en-US" sz="1200" i="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a:t>
          </a:r>
        </a:p>
        <a:p>
          <a:pPr marL="0" indent="0" algn="ctr">
            <a:lnSpc>
              <a:spcPts val="1200"/>
            </a:lnSpc>
            <a:buNone/>
          </a:pPr>
          <a:r>
            <a:rPr lang="en-US" sz="1200" i="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Rely</a:t>
          </a: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on </a:t>
          </a:r>
          <a:r>
            <a:rPr lang="en-US" sz="1200" i="1"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private </a:t>
          </a: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goods</a:t>
          </a:r>
        </a:p>
        <a:p>
          <a:pPr marL="0" indent="0" algn="ctr">
            <a:lnSpc>
              <a:spcPts val="1200"/>
            </a:lnSpc>
            <a:buNone/>
          </a:pP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Improve </a:t>
          </a:r>
          <a:r>
            <a:rPr lang="en-US" sz="1200" i="1"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individual </a:t>
          </a:r>
          <a:r>
            <a:rPr lang="en-US" sz="1200" i="0" spc="-5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capacity</a:t>
          </a:r>
          <a:endParaRPr lang="en-US" sz="1200" spc="-5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30480</xdr:colOff>
      <xdr:row>345</xdr:row>
      <xdr:rowOff>91440</xdr:rowOff>
    </xdr:from>
    <xdr:to>
      <xdr:col>5</xdr:col>
      <xdr:colOff>335280</xdr:colOff>
      <xdr:row>349</xdr:row>
      <xdr:rowOff>30480</xdr:rowOff>
    </xdr:to>
    <xdr:sp macro="" textlink="">
      <xdr:nvSpPr>
        <xdr:cNvPr id="2724" name="You believe whatever serves your needs.">
          <a:extLst>
            <a:ext uri="{FF2B5EF4-FFF2-40B4-BE49-F238E27FC236}">
              <a16:creationId xmlns:a16="http://schemas.microsoft.com/office/drawing/2014/main" xmlns="" id="{096601F1-09C4-4D20-B18F-76DB02B5D9A8}"/>
            </a:ext>
          </a:extLst>
        </xdr:cNvPr>
        <xdr:cNvSpPr txBox="1">
          <a:spLocks/>
        </xdr:cNvSpPr>
      </xdr:nvSpPr>
      <xdr:spPr>
        <a:xfrm>
          <a:off x="152400" y="64251840"/>
          <a:ext cx="2286000" cy="64008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ts val="1400"/>
            </a:lnSpc>
            <a:buNone/>
          </a:pP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Because your life situation impacts</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your psychosocial needs in an opposite way.</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a:t>
          </a:r>
          <a:endParaRPr lang="en-US" sz="14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8</xdr:col>
      <xdr:colOff>114300</xdr:colOff>
      <xdr:row>345</xdr:row>
      <xdr:rowOff>76200</xdr:rowOff>
    </xdr:from>
    <xdr:to>
      <xdr:col>12</xdr:col>
      <xdr:colOff>419100</xdr:colOff>
      <xdr:row>349</xdr:row>
      <xdr:rowOff>15240</xdr:rowOff>
    </xdr:to>
    <xdr:sp macro="" textlink="">
      <xdr:nvSpPr>
        <xdr:cNvPr id="2725" name="You believe whatever serves your needs.">
          <a:extLst>
            <a:ext uri="{FF2B5EF4-FFF2-40B4-BE49-F238E27FC236}">
              <a16:creationId xmlns:a16="http://schemas.microsoft.com/office/drawing/2014/main" xmlns="" id="{0C18130F-D399-44DF-9578-460B70B8FDA4}"/>
            </a:ext>
          </a:extLst>
        </xdr:cNvPr>
        <xdr:cNvSpPr txBox="1">
          <a:spLocks/>
        </xdr:cNvSpPr>
      </xdr:nvSpPr>
      <xdr:spPr>
        <a:xfrm>
          <a:off x="3703320" y="64236600"/>
          <a:ext cx="2286000" cy="64008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ts val="1400"/>
            </a:lnSpc>
            <a:buNone/>
          </a:pPr>
          <a:r>
            <a:rPr lang="en-US" sz="1400" b="1"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Because </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your life situation impacts your psychosocial needs in an opposite way. </a:t>
          </a:r>
        </a:p>
      </xdr:txBody>
    </xdr:sp>
    <xdr:clientData/>
  </xdr:twoCellAnchor>
  <xdr:twoCellAnchor>
    <xdr:from>
      <xdr:col>0</xdr:col>
      <xdr:colOff>91440</xdr:colOff>
      <xdr:row>499</xdr:row>
      <xdr:rowOff>54187</xdr:rowOff>
    </xdr:from>
    <xdr:to>
      <xdr:col>13</xdr:col>
      <xdr:colOff>15240</xdr:colOff>
      <xdr:row>505</xdr:row>
      <xdr:rowOff>38100</xdr:rowOff>
    </xdr:to>
    <xdr:sp macro="" textlink="">
      <xdr:nvSpPr>
        <xdr:cNvPr id="2739" name="TextBox 2738">
          <a:extLst>
            <a:ext uri="{FF2B5EF4-FFF2-40B4-BE49-F238E27FC236}">
              <a16:creationId xmlns:a16="http://schemas.microsoft.com/office/drawing/2014/main" xmlns="" id="{4BF2898B-F5E3-495A-9675-5562DE0144F0}"/>
            </a:ext>
          </a:extLst>
        </xdr:cNvPr>
        <xdr:cNvSpPr txBox="1"/>
      </xdr:nvSpPr>
      <xdr:spPr>
        <a:xfrm>
          <a:off x="91440" y="91859947"/>
          <a:ext cx="5989320" cy="1035473"/>
        </a:xfrm>
        <a:prstGeom prst="rect">
          <a:avLst/>
        </a:prstGeom>
        <a:gradFill flip="none" rotWithShape="1">
          <a:gsLst>
            <a:gs pos="0">
              <a:srgbClr val="7030A0">
                <a:alpha val="20000"/>
              </a:srgbClr>
            </a:gs>
            <a:gs pos="15000">
              <a:srgbClr val="7030A0">
                <a:alpha val="70000"/>
              </a:srgbClr>
            </a:gs>
            <a:gs pos="85000">
              <a:srgbClr val="7030A0">
                <a:alpha val="70000"/>
              </a:srgbClr>
            </a:gs>
            <a:gs pos="100000">
              <a:srgbClr val="7030A0">
                <a:alpha val="20000"/>
              </a:srgbClr>
            </a:gs>
          </a:gsLst>
          <a:lin ang="0" scaled="1"/>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0" rIns="457200" rtlCol="0" anchor="t"/>
        <a:lstStyle/>
        <a:p>
          <a:pPr algn="ct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The </a:t>
          </a:r>
          <a:r>
            <a:rPr lang="en-US" sz="1200" b="1" i="1"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more</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my </a:t>
          </a:r>
          <a:r>
            <a:rPr lang="en-US" sz="1200" b="0" kern="1200" baseline="0">
              <a:ln>
                <a:solidFill>
                  <a:srgbClr val="9BFFC8"/>
                </a:solidFill>
              </a:ln>
              <a:solidFill>
                <a:srgbClr val="9BFFC8"/>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and </a:t>
          </a:r>
          <a:r>
            <a:rPr lang="en-US" sz="1200" b="0" kern="120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both completely resolve, the </a:t>
          </a:r>
          <a:r>
            <a:rPr lang="en-US" sz="1200" b="1" i="1"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more</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capable I am to focus on the needs of others. The </a:t>
          </a:r>
          <a:r>
            <a:rPr lang="en-US" sz="1200" b="1" i="1"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less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my </a:t>
          </a:r>
          <a:r>
            <a:rPr lang="en-US" sz="1200" b="0" kern="1200" baseline="0">
              <a:ln>
                <a:solidFill>
                  <a:srgbClr val="9BFFC8"/>
                </a:solidFill>
              </a:ln>
              <a:solidFill>
                <a:srgbClr val="9BFFC8"/>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resolve relative to my </a:t>
          </a:r>
          <a:r>
            <a:rPr lang="en-US" sz="1200" b="0" kern="1200" baseline="0">
              <a:ln>
                <a:solidFill>
                  <a:srgbClr val="E178FF"/>
                </a:solidFill>
              </a:ln>
              <a:solidFill>
                <a:srgbClr val="E178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or the </a:t>
          </a:r>
          <a:r>
            <a:rPr lang="en-US" sz="1200" b="1" i="1"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less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my </a:t>
          </a:r>
          <a:r>
            <a:rPr lang="en-US" sz="1200" b="0" kern="1200" baseline="0">
              <a:ln>
                <a:solidFill>
                  <a:srgbClr val="E178FF"/>
                </a:solidFill>
              </a:ln>
              <a:solidFill>
                <a:srgbClr val="E178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social-needs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resolve relative to my </a:t>
          </a:r>
          <a:r>
            <a:rPr lang="en-US" sz="1200" b="0" kern="1200" baseline="0">
              <a:ln>
                <a:solidFill>
                  <a:srgbClr val="9BFFC8"/>
                </a:solidFill>
              </a:ln>
              <a:solidFill>
                <a:srgbClr val="9BFFC8"/>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self-needs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the </a:t>
          </a:r>
          <a:r>
            <a:rPr lang="en-US" sz="1200" b="1" i="1"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less</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capable I am to focus on the needs of others, as this tension creates </a:t>
          </a:r>
          <a:r>
            <a:rPr lang="en-US" sz="1200" b="0" kern="1200" baseline="0">
              <a:ln>
                <a:solidFill>
                  <a:srgbClr val="FFFF00"/>
                </a:solidFill>
              </a:ln>
              <a:solidFill>
                <a:srgbClr val="FFFF00"/>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pain</a:t>
          </a:r>
          <a:r>
            <a:rPr lang="en-US" sz="1200" b="0" kern="1200" baseline="0">
              <a:ln>
                <a:solidFill>
                  <a:srgbClr val="FFD7DC"/>
                </a:solidFill>
              </a:ln>
              <a:solidFill>
                <a:srgbClr val="FF99FF"/>
              </a:solidFill>
              <a:effectLst>
                <a:glow rad="63500">
                  <a:srgbClr val="7030A0"/>
                </a:glow>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that consumes my focus.</a:t>
          </a:r>
        </a:p>
      </xdr:txBody>
    </xdr:sp>
    <xdr:clientData/>
  </xdr:twoCellAnchor>
  <xdr:twoCellAnchor>
    <xdr:from>
      <xdr:col>0</xdr:col>
      <xdr:colOff>45720</xdr:colOff>
      <xdr:row>557</xdr:row>
      <xdr:rowOff>38099</xdr:rowOff>
    </xdr:from>
    <xdr:to>
      <xdr:col>3</xdr:col>
      <xdr:colOff>304800</xdr:colOff>
      <xdr:row>558</xdr:row>
      <xdr:rowOff>137159</xdr:rowOff>
    </xdr:to>
    <xdr:sp macro="" textlink="">
      <xdr:nvSpPr>
        <xdr:cNvPr id="2746" name="Left pulling need">
          <a:extLst>
            <a:ext uri="{FF2B5EF4-FFF2-40B4-BE49-F238E27FC236}">
              <a16:creationId xmlns:a16="http://schemas.microsoft.com/office/drawing/2014/main" xmlns="" id="{10FF4C79-C472-416C-891F-88C4FB8F61F9}"/>
            </a:ext>
          </a:extLst>
        </xdr:cNvPr>
        <xdr:cNvSpPr txBox="1">
          <a:spLocks/>
        </xdr:cNvSpPr>
      </xdr:nvSpPr>
      <xdr:spPr>
        <a:xfrm rot="725967">
          <a:off x="45720" y="85534499"/>
          <a:ext cx="1371600" cy="27432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lang="en-US" sz="1200" b="0" kern="1200">
              <a:ln>
                <a:solidFill>
                  <a:srgbClr val="0070C0"/>
                </a:solidFill>
              </a:ln>
              <a:solidFill>
                <a:schemeClr val="accent5">
                  <a:lumMod val="20000"/>
                  <a:lumOff val="80000"/>
                </a:schemeClr>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guard self-needs</a:t>
          </a:r>
          <a:endParaRPr lang="en-US" sz="1200" b="0" i="1" kern="1200">
            <a:ln>
              <a:solidFill>
                <a:srgbClr val="0070C0"/>
              </a:solidFill>
            </a:ln>
            <a:solidFill>
              <a:schemeClr val="accent5">
                <a:lumMod val="20000"/>
                <a:lumOff val="80000"/>
              </a:schemeClr>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10</xdr:col>
      <xdr:colOff>144779</xdr:colOff>
      <xdr:row>557</xdr:row>
      <xdr:rowOff>22860</xdr:rowOff>
    </xdr:from>
    <xdr:to>
      <xdr:col>13</xdr:col>
      <xdr:colOff>30479</xdr:colOff>
      <xdr:row>558</xdr:row>
      <xdr:rowOff>121920</xdr:rowOff>
    </xdr:to>
    <xdr:sp macro="" textlink="">
      <xdr:nvSpPr>
        <xdr:cNvPr id="2747" name="Right pulling need">
          <a:extLst>
            <a:ext uri="{FF2B5EF4-FFF2-40B4-BE49-F238E27FC236}">
              <a16:creationId xmlns:a16="http://schemas.microsoft.com/office/drawing/2014/main" xmlns="" id="{8148AA55-84E2-48BC-9C25-F1CBC9E998D3}"/>
            </a:ext>
          </a:extLst>
        </xdr:cNvPr>
        <xdr:cNvSpPr txBox="1">
          <a:spLocks/>
        </xdr:cNvSpPr>
      </xdr:nvSpPr>
      <xdr:spPr>
        <a:xfrm rot="20880000">
          <a:off x="4724399" y="85519260"/>
          <a:ext cx="1371600" cy="27432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lang="en-US" sz="1200" b="0" kern="1200">
              <a:ln>
                <a:solidFill>
                  <a:srgbClr val="C00000"/>
                </a:solidFill>
              </a:ln>
              <a:solidFill>
                <a:srgbClr val="FFB4B4"/>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guard social-needs</a:t>
          </a:r>
          <a:endParaRPr lang="en-US" sz="1200" b="0" i="1" kern="1200">
            <a:ln>
              <a:solidFill>
                <a:srgbClr val="C00000"/>
              </a:solidFill>
            </a:ln>
            <a:solidFill>
              <a:srgbClr val="FFB4B4"/>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388620</xdr:colOff>
      <xdr:row>555</xdr:row>
      <xdr:rowOff>0</xdr:rowOff>
    </xdr:from>
    <xdr:to>
      <xdr:col>4</xdr:col>
      <xdr:colOff>274320</xdr:colOff>
      <xdr:row>556</xdr:row>
      <xdr:rowOff>99060</xdr:rowOff>
    </xdr:to>
    <xdr:sp macro="" textlink="">
      <xdr:nvSpPr>
        <xdr:cNvPr id="2748" name="Left pulling need">
          <a:extLst>
            <a:ext uri="{FF2B5EF4-FFF2-40B4-BE49-F238E27FC236}">
              <a16:creationId xmlns:a16="http://schemas.microsoft.com/office/drawing/2014/main" xmlns="" id="{0899FE3D-3490-452B-B983-2F5D12DEBE77}"/>
            </a:ext>
          </a:extLst>
        </xdr:cNvPr>
        <xdr:cNvSpPr txBox="1">
          <a:spLocks/>
        </xdr:cNvSpPr>
      </xdr:nvSpPr>
      <xdr:spPr>
        <a:xfrm rot="720000">
          <a:off x="510540" y="110611920"/>
          <a:ext cx="1371600" cy="27432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lang="en-US" sz="1200" b="0" kern="1200">
              <a:ln>
                <a:solidFill>
                  <a:srgbClr val="0070C0"/>
                </a:solidFill>
              </a:ln>
              <a:solidFill>
                <a:schemeClr val="accent5">
                  <a:lumMod val="20000"/>
                  <a:lumOff val="80000"/>
                </a:schemeClr>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relieve</a:t>
          </a:r>
          <a:r>
            <a:rPr lang="en-US" sz="1200" b="0" kern="1200" baseline="0">
              <a:ln>
                <a:solidFill>
                  <a:srgbClr val="0070C0"/>
                </a:solidFill>
              </a:ln>
              <a:solidFill>
                <a:schemeClr val="accent5">
                  <a:lumMod val="20000"/>
                  <a:lumOff val="80000"/>
                </a:schemeClr>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social-needs</a:t>
          </a:r>
          <a:endParaRPr lang="en-US" sz="1200" b="0" i="1" kern="1200">
            <a:ln>
              <a:solidFill>
                <a:srgbClr val="0070C0"/>
              </a:solidFill>
            </a:ln>
            <a:solidFill>
              <a:schemeClr val="accent5">
                <a:lumMod val="20000"/>
                <a:lumOff val="80000"/>
              </a:schemeClr>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9</xdr:col>
      <xdr:colOff>152400</xdr:colOff>
      <xdr:row>555</xdr:row>
      <xdr:rowOff>38100</xdr:rowOff>
    </xdr:from>
    <xdr:to>
      <xdr:col>12</xdr:col>
      <xdr:colOff>38100</xdr:colOff>
      <xdr:row>556</xdr:row>
      <xdr:rowOff>137160</xdr:rowOff>
    </xdr:to>
    <xdr:sp macro="" textlink="">
      <xdr:nvSpPr>
        <xdr:cNvPr id="2749" name="Right pulling need">
          <a:extLst>
            <a:ext uri="{FF2B5EF4-FFF2-40B4-BE49-F238E27FC236}">
              <a16:creationId xmlns:a16="http://schemas.microsoft.com/office/drawing/2014/main" xmlns="" id="{0048E55D-662D-481B-8196-DF35C8605EEC}"/>
            </a:ext>
          </a:extLst>
        </xdr:cNvPr>
        <xdr:cNvSpPr txBox="1">
          <a:spLocks/>
        </xdr:cNvSpPr>
      </xdr:nvSpPr>
      <xdr:spPr>
        <a:xfrm rot="20880000">
          <a:off x="4236720" y="110650020"/>
          <a:ext cx="1371600" cy="27432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lang="en-US" sz="1200" b="0" kern="1200">
              <a:ln>
                <a:solidFill>
                  <a:srgbClr val="C00000"/>
                </a:solidFill>
              </a:ln>
              <a:solidFill>
                <a:srgbClr val="FFB4B4"/>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relieve self-needs</a:t>
          </a:r>
          <a:endParaRPr lang="en-US" sz="1200" b="0" i="1" kern="1200">
            <a:ln>
              <a:solidFill>
                <a:srgbClr val="C00000"/>
              </a:solidFill>
            </a:ln>
            <a:solidFill>
              <a:srgbClr val="FFB4B4"/>
            </a:solidFill>
            <a:effectLst>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418716</xdr:colOff>
      <xdr:row>586</xdr:row>
      <xdr:rowOff>37924</xdr:rowOff>
    </xdr:from>
    <xdr:to>
      <xdr:col>7</xdr:col>
      <xdr:colOff>152016</xdr:colOff>
      <xdr:row>599</xdr:row>
      <xdr:rowOff>45544</xdr:rowOff>
    </xdr:to>
    <xdr:grpSp>
      <xdr:nvGrpSpPr>
        <xdr:cNvPr id="163" name="Group 162" hidden="1">
          <a:extLst>
            <a:ext uri="{FF2B5EF4-FFF2-40B4-BE49-F238E27FC236}">
              <a16:creationId xmlns:a16="http://schemas.microsoft.com/office/drawing/2014/main" xmlns="" id="{6FA2611A-8C82-40FC-9D41-103205534662}"/>
            </a:ext>
          </a:extLst>
        </xdr:cNvPr>
        <xdr:cNvGrpSpPr/>
      </xdr:nvGrpSpPr>
      <xdr:grpSpPr>
        <a:xfrm rot="360000">
          <a:off x="2961891" y="113804524"/>
          <a:ext cx="219075" cy="2236470"/>
          <a:chOff x="7551420" y="106893360"/>
          <a:chExt cx="243840" cy="3375660"/>
        </a:xfrm>
        <a:effectLst>
          <a:outerShdw blurRad="50800" dist="50800" dir="5400000" algn="ctr" rotWithShape="0">
            <a:schemeClr val="accent2">
              <a:lumMod val="75000"/>
            </a:schemeClr>
          </a:outerShdw>
        </a:effectLst>
      </xdr:grpSpPr>
      <xdr:sp macro="" textlink="">
        <xdr:nvSpPr>
          <xdr:cNvPr id="123" name="Lightning Bolt 122">
            <a:extLst>
              <a:ext uri="{FF2B5EF4-FFF2-40B4-BE49-F238E27FC236}">
                <a16:creationId xmlns:a16="http://schemas.microsoft.com/office/drawing/2014/main" xmlns="" id="{72622EF2-9CA5-4A68-868E-F31015D8EEB6}"/>
              </a:ext>
            </a:extLst>
          </xdr:cNvPr>
          <xdr:cNvSpPr/>
        </xdr:nvSpPr>
        <xdr:spPr>
          <a:xfrm>
            <a:off x="7642860" y="108432600"/>
            <a:ext cx="152400" cy="1836420"/>
          </a:xfrm>
          <a:prstGeom prst="lightningBolt">
            <a:avLst/>
          </a:prstGeom>
          <a:ln>
            <a:solidFill>
              <a:schemeClr val="accent2">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2796" name="Lightning Bolt 2795">
            <a:extLst>
              <a:ext uri="{FF2B5EF4-FFF2-40B4-BE49-F238E27FC236}">
                <a16:creationId xmlns:a16="http://schemas.microsoft.com/office/drawing/2014/main" xmlns="" id="{949581CF-EBFB-4C1A-888D-795FD50BFEDE}"/>
              </a:ext>
            </a:extLst>
          </xdr:cNvPr>
          <xdr:cNvSpPr/>
        </xdr:nvSpPr>
        <xdr:spPr>
          <a:xfrm flipH="1" flipV="1">
            <a:off x="7551420" y="106893360"/>
            <a:ext cx="152400" cy="1836420"/>
          </a:xfrm>
          <a:prstGeom prst="lightningBolt">
            <a:avLst/>
          </a:prstGeom>
          <a:ln>
            <a:solidFill>
              <a:schemeClr val="accent2">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30480</xdr:colOff>
      <xdr:row>572</xdr:row>
      <xdr:rowOff>121920</xdr:rowOff>
    </xdr:from>
    <xdr:to>
      <xdr:col>5</xdr:col>
      <xdr:colOff>335280</xdr:colOff>
      <xdr:row>587</xdr:row>
      <xdr:rowOff>68580</xdr:rowOff>
    </xdr:to>
    <xdr:sp macro="" textlink="">
      <xdr:nvSpPr>
        <xdr:cNvPr id="2793" name="You believe whatever serves your needs.">
          <a:extLst>
            <a:ext uri="{FF2B5EF4-FFF2-40B4-BE49-F238E27FC236}">
              <a16:creationId xmlns:a16="http://schemas.microsoft.com/office/drawing/2014/main" xmlns="" id="{48EFCEB9-90C0-4832-8D29-8D302672964F}"/>
            </a:ext>
          </a:extLst>
        </xdr:cNvPr>
        <xdr:cNvSpPr txBox="1">
          <a:spLocks/>
        </xdr:cNvSpPr>
      </xdr:nvSpPr>
      <xdr:spPr>
        <a:xfrm>
          <a:off x="152400" y="113797080"/>
          <a:ext cx="2286000" cy="258318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ts val="1300"/>
            </a:lnSpc>
            <a:buNone/>
          </a:pP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Whether your </a:t>
          </a:r>
          <a:r>
            <a:rPr lang="en-US" sz="1400" b="1" spc="-30">
              <a:ln w="3175">
                <a:solidFill>
                  <a:srgbClr val="00B050"/>
                </a:solidFill>
              </a:ln>
              <a:solidFill>
                <a:srgbClr val="C8FFE1"/>
              </a:solidFill>
              <a:latin typeface="Tahoma" panose="020B0604030504040204" pitchFamily="34" charset="0"/>
              <a:ea typeface="Tahoma" panose="020B0604030504040204" pitchFamily="34" charset="0"/>
              <a:cs typeface="Tahoma" panose="020B0604030504040204" pitchFamily="34" charset="0"/>
            </a:rPr>
            <a:t>self-needs</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resolve </a:t>
          </a:r>
          <a:r>
            <a:rPr lang="en-US" sz="1400" b="1" i="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a little</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a:t>
          </a:r>
          <a:r>
            <a:rPr lang="en-US" sz="1400" b="1" i="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more</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or </a:t>
          </a:r>
          <a:r>
            <a:rPr lang="en-US" sz="1400" b="1" i="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a lot</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a:t>
          </a:r>
          <a:r>
            <a:rPr lang="en-US" sz="1400" b="1" i="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more</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than your </a:t>
          </a:r>
          <a:r>
            <a:rPr lang="en-US" sz="1400" b="1" spc="-30">
              <a:ln w="3175">
                <a:solidFill>
                  <a:srgbClr val="7030A0"/>
                </a:solidFill>
              </a:ln>
              <a:solidFill>
                <a:srgbClr val="F0CDFF"/>
              </a:solidFill>
              <a:latin typeface="Tahoma" panose="020B0604030504040204" pitchFamily="34" charset="0"/>
              <a:ea typeface="Tahoma" panose="020B0604030504040204" pitchFamily="34" charset="0"/>
              <a:cs typeface="Tahoma" panose="020B0604030504040204" pitchFamily="34" charset="0"/>
            </a:rPr>
            <a:t>social-needs</a:t>
          </a:r>
          <a:r>
            <a:rPr lang="en-US" sz="1400" b="1" spc="-3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your</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psychosocial orientation priortizes you in the opposite direction of the </a:t>
          </a:r>
          <a:r>
            <a:rPr lang="en-US" sz="1400" b="1" kern="1200" spc="-30">
              <a:ln>
                <a:solidFill>
                  <a:srgbClr val="FF0000"/>
                </a:solidFill>
              </a:ln>
              <a:solidFill>
                <a:srgbClr val="FF5050"/>
              </a:solidFill>
              <a:latin typeface="Tahoma" panose="020B0604030504040204" pitchFamily="34" charset="0"/>
              <a:ea typeface="Tahoma" panose="020B0604030504040204" pitchFamily="34" charset="0"/>
              <a:cs typeface="Tahoma" panose="020B0604030504040204" pitchFamily="34" charset="0"/>
            </a:rPr>
            <a:t>DEEP-oriented</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So you find more in common </a:t>
          </a:r>
          <a:r>
            <a:rPr lang="en-US" sz="1400" b="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with other </a:t>
          </a:r>
          <a:r>
            <a:rPr lang="en-US" sz="1400" b="1" spc="-50" baseline="0">
              <a:ln>
                <a:solidFill>
                  <a:srgbClr val="6ED7FF"/>
                </a:solidFill>
              </a:ln>
              <a:solidFill>
                <a:srgbClr val="6ED7FF"/>
              </a:solidFill>
              <a:latin typeface="Tahoma" panose="020B0604030504040204" pitchFamily="34" charset="0"/>
              <a:ea typeface="Tahoma" panose="020B0604030504040204" pitchFamily="34" charset="0"/>
              <a:cs typeface="Tahoma" panose="020B0604030504040204" pitchFamily="34" charset="0"/>
            </a:rPr>
            <a:t>WIDE-oriented</a:t>
          </a:r>
          <a:r>
            <a:rPr lang="en-US" sz="1400" b="1" spc="-5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whose needs may be far </a:t>
          </a:r>
          <a:r>
            <a:rPr lang="en-US" sz="1400" b="1" spc="-7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more resolved than yours</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 They tend to be political leaders who dare speak </a:t>
          </a:r>
          <a:r>
            <a:rPr lang="en-US" sz="1400" b="1" spc="-7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for your prioritized needs</a:t>
          </a:r>
          <a:r>
            <a:rPr lang="en-US" sz="1400" b="1" spc="-30" baseline="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rPr>
            <a:t>.</a:t>
          </a:r>
          <a:endParaRPr lang="en-US" sz="1400" spc="-50">
            <a:ln>
              <a:solidFill>
                <a:srgbClr val="0070C0"/>
              </a:solidFill>
            </a:ln>
            <a:solidFill>
              <a:srgbClr val="96E6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8</xdr:col>
      <xdr:colOff>151804</xdr:colOff>
      <xdr:row>572</xdr:row>
      <xdr:rowOff>121920</xdr:rowOff>
    </xdr:from>
    <xdr:to>
      <xdr:col>12</xdr:col>
      <xdr:colOff>456604</xdr:colOff>
      <xdr:row>589</xdr:row>
      <xdr:rowOff>15240</xdr:rowOff>
    </xdr:to>
    <xdr:sp macro="" textlink="">
      <xdr:nvSpPr>
        <xdr:cNvPr id="2794" name="You believe whatever serves your needs.">
          <a:extLst>
            <a:ext uri="{FF2B5EF4-FFF2-40B4-BE49-F238E27FC236}">
              <a16:creationId xmlns:a16="http://schemas.microsoft.com/office/drawing/2014/main" xmlns="" id="{EA9DFF45-0082-4F28-B810-F7C06A6F47E8}"/>
            </a:ext>
          </a:extLst>
        </xdr:cNvPr>
        <xdr:cNvSpPr txBox="1">
          <a:spLocks/>
        </xdr:cNvSpPr>
      </xdr:nvSpPr>
      <xdr:spPr>
        <a:xfrm>
          <a:off x="3740824" y="113675160"/>
          <a:ext cx="2286000" cy="288036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lnSpc>
              <a:spcPts val="1300"/>
            </a:lnSpc>
          </a:pPr>
          <a:r>
            <a:rPr lang="en-US" sz="1400" b="1" kern="1200" spc="-8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Whether your </a:t>
          </a:r>
          <a:r>
            <a:rPr lang="en-US" sz="1400" b="1" kern="1200" spc="-80">
              <a:ln w="3175">
                <a:solidFill>
                  <a:srgbClr val="7030A0"/>
                </a:solidFill>
              </a:ln>
              <a:solidFill>
                <a:srgbClr val="F0CDFF"/>
              </a:solidFill>
              <a:latin typeface="Tahoma" panose="020B0604030504040204" pitchFamily="34" charset="0"/>
              <a:ea typeface="Tahoma" panose="020B0604030504040204" pitchFamily="34" charset="0"/>
              <a:cs typeface="Tahoma" panose="020B0604030504040204" pitchFamily="34" charset="0"/>
            </a:rPr>
            <a:t>social-needs</a:t>
          </a:r>
          <a:r>
            <a:rPr lang="en-US" sz="1400" b="1" kern="1200" spc="-8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resolve </a:t>
          </a:r>
          <a:r>
            <a:rPr lang="en-US" sz="1400" b="1" i="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a little more</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or </a:t>
          </a:r>
          <a:r>
            <a:rPr lang="en-US" sz="1400" b="1" i="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a lot</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a:t>
          </a:r>
          <a:r>
            <a:rPr lang="en-US" sz="1400" b="1" i="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more</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than your </a:t>
          </a:r>
          <a:r>
            <a:rPr lang="en-US" sz="1400" b="1" kern="1200" spc="-30">
              <a:ln w="3175">
                <a:solidFill>
                  <a:srgbClr val="00B050"/>
                </a:solidFill>
              </a:ln>
              <a:solidFill>
                <a:srgbClr val="C8FFE1"/>
              </a:solidFill>
              <a:latin typeface="Tahoma" panose="020B0604030504040204" pitchFamily="34" charset="0"/>
              <a:ea typeface="Tahoma" panose="020B0604030504040204" pitchFamily="34" charset="0"/>
              <a:cs typeface="Tahoma" panose="020B0604030504040204" pitchFamily="34" charset="0"/>
            </a:rPr>
            <a:t>self-needs</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your psychosocial orientation priortizes you in the opposite direction of the </a:t>
          </a:r>
          <a:r>
            <a:rPr lang="en-US" sz="1400" b="1" kern="1200" spc="-30" baseline="0">
              <a:ln>
                <a:solidFill>
                  <a:srgbClr val="6ED7FF"/>
                </a:solidFill>
              </a:ln>
              <a:solidFill>
                <a:srgbClr val="6ED7FF"/>
              </a:solidFill>
              <a:latin typeface="Tahoma" panose="020B0604030504040204" pitchFamily="34" charset="0"/>
              <a:ea typeface="Tahoma" panose="020B0604030504040204" pitchFamily="34" charset="0"/>
              <a:cs typeface="Tahoma" panose="020B0604030504040204" pitchFamily="34" charset="0"/>
            </a:rPr>
            <a:t>WIDE-oriented</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So you find more in common with other </a:t>
          </a:r>
          <a:r>
            <a:rPr lang="en-US" sz="1400" b="1" kern="1200" spc="-30">
              <a:ln>
                <a:solidFill>
                  <a:srgbClr val="FF0000"/>
                </a:solidFill>
              </a:ln>
              <a:solidFill>
                <a:srgbClr val="FF5050"/>
              </a:solidFill>
              <a:latin typeface="Tahoma" panose="020B0604030504040204" pitchFamily="34" charset="0"/>
              <a:ea typeface="Tahoma" panose="020B0604030504040204" pitchFamily="34" charset="0"/>
              <a:cs typeface="Tahoma" panose="020B0604030504040204" pitchFamily="34" charset="0"/>
            </a:rPr>
            <a:t>DEEP-oriented</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whose needs may be far </a:t>
          </a:r>
          <a:r>
            <a:rPr lang="en-US" sz="1400" b="1" kern="1200" spc="-7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more resolved than yours</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 They tend to be political leaders who dare speak </a:t>
          </a:r>
          <a:r>
            <a:rPr lang="en-US" sz="1400" b="1" kern="1200" spc="-70" baseline="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for your prioritized needs</a:t>
          </a:r>
          <a:r>
            <a:rPr lang="en-US" sz="1400" b="1" kern="1200" spc="-30">
              <a:ln>
                <a:solidFill>
                  <a:srgbClr val="C00000"/>
                </a:solidFill>
              </a:ln>
              <a:solidFill>
                <a:srgbClr val="FFCCCC"/>
              </a:solidFill>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7</xdr:col>
      <xdr:colOff>22860</xdr:colOff>
      <xdr:row>412</xdr:row>
      <xdr:rowOff>37958</xdr:rowOff>
    </xdr:from>
    <xdr:to>
      <xdr:col>7</xdr:col>
      <xdr:colOff>22860</xdr:colOff>
      <xdr:row>458</xdr:row>
      <xdr:rowOff>154499</xdr:rowOff>
    </xdr:to>
    <xdr:cxnSp macro="">
      <xdr:nvCxnSpPr>
        <xdr:cNvPr id="171" name="Straight Connector 170">
          <a:extLst>
            <a:ext uri="{FF2B5EF4-FFF2-40B4-BE49-F238E27FC236}">
              <a16:creationId xmlns:a16="http://schemas.microsoft.com/office/drawing/2014/main" xmlns="" id="{BE664225-683C-4734-9580-92B04581D25B}"/>
            </a:ext>
          </a:extLst>
        </xdr:cNvPr>
        <xdr:cNvCxnSpPr/>
      </xdr:nvCxnSpPr>
      <xdr:spPr>
        <a:xfrm>
          <a:off x="3100742" y="75789723"/>
          <a:ext cx="0" cy="8229600"/>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0</xdr:col>
      <xdr:colOff>77246</xdr:colOff>
      <xdr:row>421</xdr:row>
      <xdr:rowOff>69327</xdr:rowOff>
    </xdr:from>
    <xdr:to>
      <xdr:col>13</xdr:col>
      <xdr:colOff>38100</xdr:colOff>
      <xdr:row>427</xdr:row>
      <xdr:rowOff>158675</xdr:rowOff>
    </xdr:to>
    <xdr:grpSp>
      <xdr:nvGrpSpPr>
        <xdr:cNvPr id="1553" name="Group 1552">
          <a:extLst>
            <a:ext uri="{FF2B5EF4-FFF2-40B4-BE49-F238E27FC236}">
              <a16:creationId xmlns:a16="http://schemas.microsoft.com/office/drawing/2014/main" xmlns="" id="{4918B510-F05C-472B-AB2E-A23C238472E7}"/>
            </a:ext>
          </a:extLst>
        </xdr:cNvPr>
        <xdr:cNvGrpSpPr/>
      </xdr:nvGrpSpPr>
      <xdr:grpSpPr>
        <a:xfrm>
          <a:off x="77246" y="84746577"/>
          <a:ext cx="5904454" cy="1118048"/>
          <a:chOff x="62006" y="80864187"/>
          <a:chExt cx="6026374" cy="1140908"/>
        </a:xfrm>
      </xdr:grpSpPr>
      <xdr:sp macro="" textlink="">
        <xdr:nvSpPr>
          <xdr:cNvPr id="1554" name="Left pulling need">
            <a:extLst>
              <a:ext uri="{FF2B5EF4-FFF2-40B4-BE49-F238E27FC236}">
                <a16:creationId xmlns:a16="http://schemas.microsoft.com/office/drawing/2014/main" xmlns="" id="{814C0181-60AD-4BC4-B38C-7464F96AB52D}"/>
              </a:ext>
            </a:extLst>
          </xdr:cNvPr>
          <xdr:cNvSpPr txBox="1">
            <a:spLocks/>
          </xdr:cNvSpPr>
        </xdr:nvSpPr>
        <xdr:spPr>
          <a:xfrm>
            <a:off x="68580" y="80864187"/>
            <a:ext cx="225552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what is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effective</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for the many</a:t>
            </a:r>
          </a:p>
        </xdr:txBody>
      </xdr:sp>
      <xdr:sp macro="" textlink="">
        <xdr:nvSpPr>
          <xdr:cNvPr id="1555" name="Right pulling need">
            <a:extLst>
              <a:ext uri="{FF2B5EF4-FFF2-40B4-BE49-F238E27FC236}">
                <a16:creationId xmlns:a16="http://schemas.microsoft.com/office/drawing/2014/main" xmlns="" id="{69260FC3-1220-404C-B314-BC39D1D8781C}"/>
              </a:ext>
            </a:extLst>
          </xdr:cNvPr>
          <xdr:cNvSpPr txBox="1">
            <a:spLocks/>
          </xdr:cNvSpPr>
        </xdr:nvSpPr>
        <xdr:spPr>
          <a:xfrm>
            <a:off x="3832860" y="80871807"/>
            <a:ext cx="225552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spc="-30" baseline="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what </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is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efficient</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for the few</a:t>
            </a:r>
          </a:p>
        </xdr:txBody>
      </xdr:sp>
      <xdr:sp macro="" textlink="">
        <xdr:nvSpPr>
          <xdr:cNvPr id="1557" name="Left pulling need">
            <a:extLst>
              <a:ext uri="{FF2B5EF4-FFF2-40B4-BE49-F238E27FC236}">
                <a16:creationId xmlns:a16="http://schemas.microsoft.com/office/drawing/2014/main" xmlns="" id="{B25B7949-3315-417E-B989-68A540AE1389}"/>
              </a:ext>
            </a:extLst>
          </xdr:cNvPr>
          <xdr:cNvSpPr txBox="1">
            <a:spLocks/>
          </xdr:cNvSpPr>
        </xdr:nvSpPr>
        <xdr:spPr>
          <a:xfrm>
            <a:off x="62006" y="81319295"/>
            <a:ext cx="228600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effectiveness</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rgbClr val="002060"/>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efficiency</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558" name="Right pulling need">
            <a:extLst>
              <a:ext uri="{FF2B5EF4-FFF2-40B4-BE49-F238E27FC236}">
                <a16:creationId xmlns:a16="http://schemas.microsoft.com/office/drawing/2014/main" xmlns="" id="{E00C97B5-30DF-4DE8-B5DE-EA48C9B8B07C}"/>
              </a:ext>
            </a:extLst>
          </xdr:cNvPr>
          <xdr:cNvSpPr txBox="1">
            <a:spLocks/>
          </xdr:cNvSpPr>
        </xdr:nvSpPr>
        <xdr:spPr>
          <a:xfrm>
            <a:off x="3998219" y="81319295"/>
            <a:ext cx="2079852"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effeciancy </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effectiveness </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69626</xdr:colOff>
      <xdr:row>428</xdr:row>
      <xdr:rowOff>60960</xdr:rowOff>
    </xdr:from>
    <xdr:to>
      <xdr:col>13</xdr:col>
      <xdr:colOff>38100</xdr:colOff>
      <xdr:row>434</xdr:row>
      <xdr:rowOff>143435</xdr:rowOff>
    </xdr:to>
    <xdr:grpSp>
      <xdr:nvGrpSpPr>
        <xdr:cNvPr id="1559" name="Group 1558">
          <a:extLst>
            <a:ext uri="{FF2B5EF4-FFF2-40B4-BE49-F238E27FC236}">
              <a16:creationId xmlns:a16="http://schemas.microsoft.com/office/drawing/2014/main" xmlns="" id="{3CE9F290-8A9B-4E32-AA16-98C8EB611AB8}"/>
            </a:ext>
          </a:extLst>
        </xdr:cNvPr>
        <xdr:cNvGrpSpPr/>
      </xdr:nvGrpSpPr>
      <xdr:grpSpPr>
        <a:xfrm>
          <a:off x="69626" y="85938360"/>
          <a:ext cx="5912074" cy="1111175"/>
          <a:chOff x="62006" y="83263740"/>
          <a:chExt cx="6033994" cy="1134035"/>
        </a:xfrm>
      </xdr:grpSpPr>
      <xdr:sp macro="" textlink="">
        <xdr:nvSpPr>
          <xdr:cNvPr id="1560" name="Left pulling need">
            <a:extLst>
              <a:ext uri="{FF2B5EF4-FFF2-40B4-BE49-F238E27FC236}">
                <a16:creationId xmlns:a16="http://schemas.microsoft.com/office/drawing/2014/main" xmlns="" id="{B57EE51B-06F0-4711-8FA6-BA8C0429E1D1}"/>
              </a:ext>
            </a:extLst>
          </xdr:cNvPr>
          <xdr:cNvSpPr txBox="1">
            <a:spLocks/>
          </xdr:cNvSpPr>
        </xdr:nvSpPr>
        <xdr:spPr>
          <a:xfrm>
            <a:off x="68580" y="83263740"/>
            <a:ext cx="256032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equality</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to include all in society</a:t>
            </a:r>
          </a:p>
        </xdr:txBody>
      </xdr:sp>
      <xdr:sp macro="" textlink="">
        <xdr:nvSpPr>
          <xdr:cNvPr id="1561" name="Right pulling need">
            <a:extLst>
              <a:ext uri="{FF2B5EF4-FFF2-40B4-BE49-F238E27FC236}">
                <a16:creationId xmlns:a16="http://schemas.microsoft.com/office/drawing/2014/main" xmlns="" id="{81D2B951-D8DA-410B-9A41-2EE5ED06320A}"/>
              </a:ext>
            </a:extLst>
          </xdr:cNvPr>
          <xdr:cNvSpPr txBox="1">
            <a:spLocks/>
          </xdr:cNvSpPr>
        </xdr:nvSpPr>
        <xdr:spPr>
          <a:xfrm>
            <a:off x="3535680" y="83263740"/>
            <a:ext cx="256032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freedom</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so individuals can thrive</a:t>
            </a:r>
          </a:p>
        </xdr:txBody>
      </xdr:sp>
      <xdr:sp macro="" textlink="">
        <xdr:nvSpPr>
          <xdr:cNvPr id="1562" name="Left pulling need">
            <a:extLst>
              <a:ext uri="{FF2B5EF4-FFF2-40B4-BE49-F238E27FC236}">
                <a16:creationId xmlns:a16="http://schemas.microsoft.com/office/drawing/2014/main" xmlns="" id="{0CA6857E-D1DD-49B7-8DA2-3D2D6AE0E1F4}"/>
              </a:ext>
            </a:extLst>
          </xdr:cNvPr>
          <xdr:cNvSpPr txBox="1">
            <a:spLocks/>
          </xdr:cNvSpPr>
        </xdr:nvSpPr>
        <xdr:spPr>
          <a:xfrm>
            <a:off x="62006" y="83711975"/>
            <a:ext cx="246888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social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equality </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rgbClr val="002060"/>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0"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personal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freedom</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563" name="Right pulling need">
            <a:extLst>
              <a:ext uri="{FF2B5EF4-FFF2-40B4-BE49-F238E27FC236}">
                <a16:creationId xmlns:a16="http://schemas.microsoft.com/office/drawing/2014/main" xmlns="" id="{79A16B39-087E-4D9A-819F-78F627665167}"/>
              </a:ext>
            </a:extLst>
          </xdr:cNvPr>
          <xdr:cNvSpPr txBox="1">
            <a:spLocks/>
          </xdr:cNvSpPr>
        </xdr:nvSpPr>
        <xdr:spPr>
          <a:xfrm>
            <a:off x="3528060" y="83711975"/>
            <a:ext cx="256032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0"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personal</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freedom</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0"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social</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equality </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46766</xdr:colOff>
      <xdr:row>435</xdr:row>
      <xdr:rowOff>39145</xdr:rowOff>
    </xdr:from>
    <xdr:to>
      <xdr:col>13</xdr:col>
      <xdr:colOff>43483</xdr:colOff>
      <xdr:row>441</xdr:row>
      <xdr:rowOff>158675</xdr:rowOff>
    </xdr:to>
    <xdr:grpSp>
      <xdr:nvGrpSpPr>
        <xdr:cNvPr id="1564" name="Group 1563">
          <a:extLst>
            <a:ext uri="{FF2B5EF4-FFF2-40B4-BE49-F238E27FC236}">
              <a16:creationId xmlns:a16="http://schemas.microsoft.com/office/drawing/2014/main" xmlns="" id="{6CDB911C-95BD-4BD1-9BB8-05AE1E74DDD4}"/>
            </a:ext>
          </a:extLst>
        </xdr:cNvPr>
        <xdr:cNvGrpSpPr/>
      </xdr:nvGrpSpPr>
      <xdr:grpSpPr>
        <a:xfrm>
          <a:off x="46766" y="87116695"/>
          <a:ext cx="5940317" cy="1148230"/>
          <a:chOff x="62006" y="78045085"/>
          <a:chExt cx="6062237" cy="1171090"/>
        </a:xfrm>
      </xdr:grpSpPr>
      <xdr:sp macro="" textlink="">
        <xdr:nvSpPr>
          <xdr:cNvPr id="1565" name="Left pulling need">
            <a:extLst>
              <a:ext uri="{FF2B5EF4-FFF2-40B4-BE49-F238E27FC236}">
                <a16:creationId xmlns:a16="http://schemas.microsoft.com/office/drawing/2014/main" xmlns="" id="{07A6FA7C-996E-4FD9-BFDE-EB57E45B231E}"/>
              </a:ext>
            </a:extLst>
          </xdr:cNvPr>
          <xdr:cNvSpPr txBox="1">
            <a:spLocks/>
          </xdr:cNvSpPr>
        </xdr:nvSpPr>
        <xdr:spPr>
          <a:xfrm>
            <a:off x="71710" y="78045085"/>
            <a:ext cx="2618149"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the most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vulnerable</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to serve demand</a:t>
            </a:r>
          </a:p>
        </xdr:txBody>
      </xdr:sp>
      <xdr:sp macro="" textlink="">
        <xdr:nvSpPr>
          <xdr:cNvPr id="1566" name="Right pulling need">
            <a:extLst>
              <a:ext uri="{FF2B5EF4-FFF2-40B4-BE49-F238E27FC236}">
                <a16:creationId xmlns:a16="http://schemas.microsoft.com/office/drawing/2014/main" xmlns="" id="{DC56319F-B271-4DBE-8B19-211860E87E23}"/>
              </a:ext>
            </a:extLst>
          </xdr:cNvPr>
          <xdr:cNvSpPr txBox="1">
            <a:spLocks/>
          </xdr:cNvSpPr>
        </xdr:nvSpPr>
        <xdr:spPr>
          <a:xfrm>
            <a:off x="3558541" y="78045085"/>
            <a:ext cx="2565702"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the most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productive</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to insure supply</a:t>
            </a:r>
          </a:p>
        </xdr:txBody>
      </xdr:sp>
      <xdr:sp macro="" textlink="">
        <xdr:nvSpPr>
          <xdr:cNvPr id="1567" name="Left pulling need">
            <a:extLst>
              <a:ext uri="{FF2B5EF4-FFF2-40B4-BE49-F238E27FC236}">
                <a16:creationId xmlns:a16="http://schemas.microsoft.com/office/drawing/2014/main" xmlns="" id="{9EACFB1A-199E-4E32-A1D6-5D1B1F9F76C3}"/>
              </a:ext>
            </a:extLst>
          </xdr:cNvPr>
          <xdr:cNvSpPr txBox="1">
            <a:spLocks/>
          </xdr:cNvSpPr>
        </xdr:nvSpPr>
        <xdr:spPr>
          <a:xfrm>
            <a:off x="62006" y="78530375"/>
            <a:ext cx="228600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to serve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demand</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to</a:t>
            </a:r>
            <a:r>
              <a:rPr lang="en-US" sz="1100" spc="-40" baseline="0">
                <a:ln>
                  <a:solidFill>
                    <a:srgbClr val="002060"/>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insure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supply</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568" name="Right pulling need">
            <a:extLst>
              <a:ext uri="{FF2B5EF4-FFF2-40B4-BE49-F238E27FC236}">
                <a16:creationId xmlns:a16="http://schemas.microsoft.com/office/drawing/2014/main" xmlns="" id="{93F376CF-893E-42BB-82AB-5AD218B2B9A7}"/>
              </a:ext>
            </a:extLst>
          </xdr:cNvPr>
          <xdr:cNvSpPr txBox="1">
            <a:spLocks/>
          </xdr:cNvSpPr>
        </xdr:nvSpPr>
        <xdr:spPr>
          <a:xfrm>
            <a:off x="3832412" y="78530375"/>
            <a:ext cx="2283759"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to insure </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supply</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to </a:t>
            </a:r>
            <a:r>
              <a:rPr lang="en-US" sz="1100"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serve</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demand</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54386</xdr:colOff>
      <xdr:row>442</xdr:row>
      <xdr:rowOff>61707</xdr:rowOff>
    </xdr:from>
    <xdr:to>
      <xdr:col>13</xdr:col>
      <xdr:colOff>28691</xdr:colOff>
      <xdr:row>450</xdr:row>
      <xdr:rowOff>21515</xdr:rowOff>
    </xdr:to>
    <xdr:grpSp>
      <xdr:nvGrpSpPr>
        <xdr:cNvPr id="1569" name="Group 1568">
          <a:extLst>
            <a:ext uri="{FF2B5EF4-FFF2-40B4-BE49-F238E27FC236}">
              <a16:creationId xmlns:a16="http://schemas.microsoft.com/office/drawing/2014/main" xmlns="" id="{2641B782-E27F-459C-B585-51DD3809A45F}"/>
            </a:ext>
          </a:extLst>
        </xdr:cNvPr>
        <xdr:cNvGrpSpPr/>
      </xdr:nvGrpSpPr>
      <xdr:grpSpPr>
        <a:xfrm>
          <a:off x="54386" y="88339407"/>
          <a:ext cx="5917905" cy="1331408"/>
          <a:chOff x="62006" y="79424007"/>
          <a:chExt cx="6039825" cy="1361888"/>
        </a:xfrm>
      </xdr:grpSpPr>
      <xdr:sp macro="" textlink="">
        <xdr:nvSpPr>
          <xdr:cNvPr id="1570" name="Left pulling need">
            <a:extLst>
              <a:ext uri="{FF2B5EF4-FFF2-40B4-BE49-F238E27FC236}">
                <a16:creationId xmlns:a16="http://schemas.microsoft.com/office/drawing/2014/main" xmlns="" id="{8A02E533-2D26-400D-971C-5CF4119D8324}"/>
              </a:ext>
            </a:extLst>
          </xdr:cNvPr>
          <xdr:cNvSpPr txBox="1">
            <a:spLocks/>
          </xdr:cNvSpPr>
        </xdr:nvSpPr>
        <xdr:spPr>
          <a:xfrm>
            <a:off x="68878" y="79424007"/>
            <a:ext cx="1917999"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more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public</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goods like public assistance</a:t>
            </a:r>
          </a:p>
        </xdr:txBody>
      </xdr:sp>
      <xdr:sp macro="" textlink="">
        <xdr:nvSpPr>
          <xdr:cNvPr id="1571" name="Right pulling need">
            <a:extLst>
              <a:ext uri="{FF2B5EF4-FFF2-40B4-BE49-F238E27FC236}">
                <a16:creationId xmlns:a16="http://schemas.microsoft.com/office/drawing/2014/main" xmlns="" id="{3D66BC6B-E74A-49F0-B1B9-F954258FD868}"/>
              </a:ext>
            </a:extLst>
          </xdr:cNvPr>
          <xdr:cNvSpPr txBox="1">
            <a:spLocks/>
          </xdr:cNvSpPr>
        </xdr:nvSpPr>
        <xdr:spPr>
          <a:xfrm>
            <a:off x="4183832" y="79439247"/>
            <a:ext cx="1917999"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more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private</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goods like health insurance</a:t>
            </a:r>
          </a:p>
        </xdr:txBody>
      </xdr:sp>
      <xdr:sp macro="" textlink="">
        <xdr:nvSpPr>
          <xdr:cNvPr id="1572" name="Left pulling need">
            <a:extLst>
              <a:ext uri="{FF2B5EF4-FFF2-40B4-BE49-F238E27FC236}">
                <a16:creationId xmlns:a16="http://schemas.microsoft.com/office/drawing/2014/main" xmlns="" id="{BCAE147B-01D3-4FC8-9FC6-1CA71768F579}"/>
              </a:ext>
            </a:extLst>
          </xdr:cNvPr>
          <xdr:cNvSpPr txBox="1">
            <a:spLocks/>
          </xdr:cNvSpPr>
        </xdr:nvSpPr>
        <xdr:spPr>
          <a:xfrm>
            <a:off x="62006" y="80100095"/>
            <a:ext cx="228600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public </a:t>
            </a:r>
            <a:r>
              <a:rPr lang="en-US" sz="1100" b="0"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goods</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rgbClr val="002060"/>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private </a:t>
            </a:r>
            <a:r>
              <a:rPr lang="en-US" sz="1100" b="0"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goods</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573" name="Right pulling need">
            <a:extLst>
              <a:ext uri="{FF2B5EF4-FFF2-40B4-BE49-F238E27FC236}">
                <a16:creationId xmlns:a16="http://schemas.microsoft.com/office/drawing/2014/main" xmlns="" id="{F56C2787-77DC-4668-847C-54AEEB402C4C}"/>
              </a:ext>
            </a:extLst>
          </xdr:cNvPr>
          <xdr:cNvSpPr txBox="1">
            <a:spLocks/>
          </xdr:cNvSpPr>
        </xdr:nvSpPr>
        <xdr:spPr>
          <a:xfrm>
            <a:off x="3794312" y="80100095"/>
            <a:ext cx="2283759"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private </a:t>
            </a:r>
            <a:r>
              <a:rPr lang="en-US" sz="1100" b="0"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goods</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public </a:t>
            </a:r>
            <a:r>
              <a:rPr lang="en-US" sz="1100" b="0"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goods</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60960</xdr:colOff>
      <xdr:row>450</xdr:row>
      <xdr:rowOff>137160</xdr:rowOff>
    </xdr:from>
    <xdr:to>
      <xdr:col>13</xdr:col>
      <xdr:colOff>22860</xdr:colOff>
      <xdr:row>457</xdr:row>
      <xdr:rowOff>29135</xdr:rowOff>
    </xdr:to>
    <xdr:grpSp>
      <xdr:nvGrpSpPr>
        <xdr:cNvPr id="1574" name="Group 1573">
          <a:extLst>
            <a:ext uri="{FF2B5EF4-FFF2-40B4-BE49-F238E27FC236}">
              <a16:creationId xmlns:a16="http://schemas.microsoft.com/office/drawing/2014/main" xmlns="" id="{316E54F5-BCCE-4072-953C-A814553A51E5}"/>
            </a:ext>
          </a:extLst>
        </xdr:cNvPr>
        <xdr:cNvGrpSpPr/>
      </xdr:nvGrpSpPr>
      <xdr:grpSpPr>
        <a:xfrm>
          <a:off x="60960" y="89786460"/>
          <a:ext cx="5905500" cy="1092125"/>
          <a:chOff x="60960" y="82052160"/>
          <a:chExt cx="6027420" cy="1118795"/>
        </a:xfrm>
      </xdr:grpSpPr>
      <xdr:sp macro="" textlink="">
        <xdr:nvSpPr>
          <xdr:cNvPr id="1575" name="Left pulling need">
            <a:extLst>
              <a:ext uri="{FF2B5EF4-FFF2-40B4-BE49-F238E27FC236}">
                <a16:creationId xmlns:a16="http://schemas.microsoft.com/office/drawing/2014/main" xmlns="" id="{05ECF417-7AC2-4809-A3BA-F3A8C4A3AA66}"/>
              </a:ext>
            </a:extLst>
          </xdr:cNvPr>
          <xdr:cNvSpPr txBox="1">
            <a:spLocks/>
          </xdr:cNvSpPr>
        </xdr:nvSpPr>
        <xdr:spPr>
          <a:xfrm>
            <a:off x="60960" y="82052160"/>
            <a:ext cx="236982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our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collective</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capacity</a:t>
            </a:r>
          </a:p>
        </xdr:txBody>
      </xdr:sp>
      <xdr:sp macro="" textlink="">
        <xdr:nvSpPr>
          <xdr:cNvPr id="1576" name="Right pulling need">
            <a:extLst>
              <a:ext uri="{FF2B5EF4-FFF2-40B4-BE49-F238E27FC236}">
                <a16:creationId xmlns:a16="http://schemas.microsoft.com/office/drawing/2014/main" xmlns="" id="{F6D4412E-AF7F-493B-BB0A-1B0F8BD27C20}"/>
              </a:ext>
            </a:extLst>
          </xdr:cNvPr>
          <xdr:cNvSpPr txBox="1">
            <a:spLocks/>
          </xdr:cNvSpPr>
        </xdr:nvSpPr>
        <xdr:spPr>
          <a:xfrm>
            <a:off x="3779520" y="82052160"/>
            <a:ext cx="2308860" cy="5029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our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individual</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 capacity</a:t>
            </a:r>
          </a:p>
        </xdr:txBody>
      </xdr:sp>
      <xdr:sp macro="" textlink="">
        <xdr:nvSpPr>
          <xdr:cNvPr id="1577" name="Left pulling need">
            <a:extLst>
              <a:ext uri="{FF2B5EF4-FFF2-40B4-BE49-F238E27FC236}">
                <a16:creationId xmlns:a16="http://schemas.microsoft.com/office/drawing/2014/main" xmlns="" id="{478EC534-B244-4CD3-AEEB-03524C81B981}"/>
              </a:ext>
            </a:extLst>
          </xdr:cNvPr>
          <xdr:cNvSpPr txBox="1">
            <a:spLocks/>
          </xdr:cNvSpPr>
        </xdr:nvSpPr>
        <xdr:spPr>
          <a:xfrm>
            <a:off x="62006" y="82485155"/>
            <a:ext cx="246888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shared </a:t>
            </a:r>
            <a:r>
              <a:rPr lang="en-US" sz="1100" b="0"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capacity</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rgbClr val="002060"/>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personal</a:t>
            </a:r>
            <a:r>
              <a:rPr lang="en-US" sz="1100" b="0"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capacity</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578" name="Right pulling need">
            <a:extLst>
              <a:ext uri="{FF2B5EF4-FFF2-40B4-BE49-F238E27FC236}">
                <a16:creationId xmlns:a16="http://schemas.microsoft.com/office/drawing/2014/main" xmlns="" id="{2C393879-D8C3-422A-9A7E-0B8FFB24CA32}"/>
              </a:ext>
            </a:extLst>
          </xdr:cNvPr>
          <xdr:cNvSpPr txBox="1">
            <a:spLocks/>
          </xdr:cNvSpPr>
        </xdr:nvSpPr>
        <xdr:spPr>
          <a:xfrm>
            <a:off x="3520440" y="82485155"/>
            <a:ext cx="256032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personal</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0"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capacity</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shared </a:t>
            </a:r>
            <a:r>
              <a:rPr lang="en-US" sz="1100" b="0"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capacity</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56920</xdr:colOff>
      <xdr:row>413</xdr:row>
      <xdr:rowOff>45720</xdr:rowOff>
    </xdr:from>
    <xdr:to>
      <xdr:col>13</xdr:col>
      <xdr:colOff>61102</xdr:colOff>
      <xdr:row>420</xdr:row>
      <xdr:rowOff>172870</xdr:rowOff>
    </xdr:to>
    <xdr:grpSp>
      <xdr:nvGrpSpPr>
        <xdr:cNvPr id="1580" name="Group 1579">
          <a:extLst>
            <a:ext uri="{FF2B5EF4-FFF2-40B4-BE49-F238E27FC236}">
              <a16:creationId xmlns:a16="http://schemas.microsoft.com/office/drawing/2014/main" xmlns="" id="{03388296-06B4-4D7B-94F4-927073B75E46}"/>
            </a:ext>
          </a:extLst>
        </xdr:cNvPr>
        <xdr:cNvGrpSpPr/>
      </xdr:nvGrpSpPr>
      <xdr:grpSpPr>
        <a:xfrm>
          <a:off x="56920" y="83351370"/>
          <a:ext cx="5947782" cy="1327300"/>
          <a:chOff x="64540" y="76702920"/>
          <a:chExt cx="6069702" cy="1353970"/>
        </a:xfrm>
      </xdr:grpSpPr>
      <xdr:sp macro="" textlink="">
        <xdr:nvSpPr>
          <xdr:cNvPr id="1581" name="Left pulling need">
            <a:extLst>
              <a:ext uri="{FF2B5EF4-FFF2-40B4-BE49-F238E27FC236}">
                <a16:creationId xmlns:a16="http://schemas.microsoft.com/office/drawing/2014/main" xmlns="" id="{36D03E92-DF0D-4886-98BA-5C604B6D3B3C}"/>
              </a:ext>
            </a:extLst>
          </xdr:cNvPr>
          <xdr:cNvSpPr txBox="1">
            <a:spLocks/>
          </xdr:cNvSpPr>
        </xdr:nvSpPr>
        <xdr:spPr>
          <a:xfrm>
            <a:off x="64540" y="76702920"/>
            <a:ext cx="2148840"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more </a:t>
            </a:r>
            <a:r>
              <a:rPr lang="en-US" sz="1200" b="1" i="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inclusion </a:t>
            </a:r>
            <a:r>
              <a:rPr lang="en-US" sz="1200" b="1" kern="12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of the historically excluded</a:t>
            </a:r>
            <a:endParaRPr lang="en-US" sz="1100">
              <a:ln>
                <a:solidFill>
                  <a:schemeClr val="accent5">
                    <a:lumMod val="20000"/>
                    <a:lumOff val="80000"/>
                  </a:schemeClr>
                </a:solidFill>
              </a:ln>
              <a:solidFill>
                <a:srgbClr val="00B0F0"/>
              </a:solidFill>
              <a:effectLst>
                <a:glow rad="38100">
                  <a:srgbClr val="00206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582" name="Left pulling need">
            <a:extLst>
              <a:ext uri="{FF2B5EF4-FFF2-40B4-BE49-F238E27FC236}">
                <a16:creationId xmlns:a16="http://schemas.microsoft.com/office/drawing/2014/main" xmlns="" id="{F2738916-D743-4ABB-99AD-66FE055A9C50}"/>
              </a:ext>
            </a:extLst>
          </xdr:cNvPr>
          <xdr:cNvSpPr txBox="1">
            <a:spLocks/>
          </xdr:cNvSpPr>
        </xdr:nvSpPr>
        <xdr:spPr>
          <a:xfrm>
            <a:off x="71719" y="77371090"/>
            <a:ext cx="228600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buNone/>
            </a:pP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inclusion</a:t>
            </a:r>
            <a:r>
              <a:rPr lang="en-US" sz="11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 </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traditional </a:t>
            </a:r>
            <a:r>
              <a:rPr lang="en-US" sz="1100" b="1" i="1"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cohesion</a:t>
            </a:r>
            <a:r>
              <a:rPr lang="en-US" sz="1100" spc="-40" baseline="0">
                <a:ln>
                  <a:solidFill>
                    <a:srgbClr val="002060"/>
                  </a:solidFill>
                </a:ln>
                <a:solidFill>
                  <a:srgbClr val="0070C0"/>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583" name="Right pulling need">
            <a:extLst>
              <a:ext uri="{FF2B5EF4-FFF2-40B4-BE49-F238E27FC236}">
                <a16:creationId xmlns:a16="http://schemas.microsoft.com/office/drawing/2014/main" xmlns="" id="{796EDBA6-34FF-418C-819E-28B47CE1F120}"/>
              </a:ext>
            </a:extLst>
          </xdr:cNvPr>
          <xdr:cNvSpPr txBox="1">
            <a:spLocks/>
          </xdr:cNvSpPr>
        </xdr:nvSpPr>
        <xdr:spPr>
          <a:xfrm>
            <a:off x="3848242" y="77371090"/>
            <a:ext cx="2286000" cy="68580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buNone/>
            </a:pP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We feel the need for </a:t>
            </a:r>
            <a:r>
              <a:rPr lang="en-US" sz="1100" b="1" i="1"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cohesion</a:t>
            </a:r>
            <a:r>
              <a:rPr lang="en-US" sz="1100" spc="-4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too </a:t>
            </a:r>
            <a:r>
              <a:rPr lang="en-US" sz="1100" spc="-40">
                <a:ln>
                  <a:solidFill>
                    <a:srgbClr val="FFFF00"/>
                  </a:solidFill>
                </a:ln>
                <a:solidFill>
                  <a:srgbClr val="FFFF00"/>
                </a:solidFill>
                <a:effectLst>
                  <a:glow rad="101600">
                    <a:srgbClr val="FFFF00">
                      <a:alpha val="40000"/>
                    </a:srgbClr>
                  </a:glow>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painfully</a:t>
            </a:r>
            <a:r>
              <a:rPr lang="en-US" sz="1100" spc="-40" baseline="0">
                <a:ln>
                  <a:solidFill>
                    <a:srgbClr val="FFC1C1"/>
                  </a:solidFill>
                </a:ln>
                <a:solidFill>
                  <a:srgbClr val="FFDCD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to be persuaded by your priority for </a:t>
            </a:r>
            <a:r>
              <a:rPr lang="en-US" sz="1100"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overlooked</a:t>
            </a:r>
            <a:r>
              <a:rPr lang="en-US" sz="1100" spc="-40" baseline="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100" b="1" i="1" kern="1200" spc="-40">
                <a:ln>
                  <a:solidFill>
                    <a:schemeClr val="accent5">
                      <a:lumMod val="20000"/>
                      <a:lumOff val="80000"/>
                    </a:schemeClr>
                  </a:solidFill>
                </a:ln>
                <a:solidFill>
                  <a:schemeClr val="accent5">
                    <a:lumMod val="40000"/>
                    <a:lumOff val="60000"/>
                  </a:schemeClr>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inclusion</a:t>
            </a:r>
            <a:r>
              <a:rPr lang="en-US" sz="1100" spc="-40" baseline="0">
                <a:ln>
                  <a:solidFill>
                    <a:srgbClr val="C00000"/>
                  </a:solidFill>
                </a:ln>
                <a:solidFill>
                  <a:srgbClr val="FF3C3C"/>
                </a:solidFill>
                <a:effectLst>
                  <a:outerShdw blurRad="50800" dist="38100" dir="5400000" algn="t" rotWithShape="0">
                    <a:prstClr val="black">
                      <a:alpha val="6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100" spc="-40">
              <a:ln>
                <a:solidFill>
                  <a:srgbClr val="C00000"/>
                </a:solidFill>
              </a:ln>
              <a:solidFill>
                <a:srgbClr val="FF3C3C"/>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584" name="Right pulling need">
            <a:extLst>
              <a:ext uri="{FF2B5EF4-FFF2-40B4-BE49-F238E27FC236}">
                <a16:creationId xmlns:a16="http://schemas.microsoft.com/office/drawing/2014/main" xmlns="" id="{11D6CC44-DD4F-4AC4-BE19-A9B0F8C9E6C3}"/>
              </a:ext>
            </a:extLst>
          </xdr:cNvPr>
          <xdr:cNvSpPr txBox="1">
            <a:spLocks/>
          </xdr:cNvSpPr>
        </xdr:nvSpPr>
        <xdr:spPr>
          <a:xfrm>
            <a:off x="4013356" y="76718160"/>
            <a:ext cx="2118360" cy="685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We must prioritize more </a:t>
            </a:r>
            <a:r>
              <a:rPr lang="en-US" sz="1200" b="1" i="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cohesion </a:t>
            </a:r>
            <a:r>
              <a:rPr lang="en-US" sz="1200" b="1" kern="12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rPr>
              <a:t>of the traditionally grouped</a:t>
            </a:r>
            <a:endParaRPr lang="en-US" sz="1100">
              <a:ln>
                <a:solidFill>
                  <a:srgbClr val="FFD7DC"/>
                </a:solidFill>
              </a:ln>
              <a:solidFill>
                <a:srgbClr val="FF3C3C"/>
              </a:solidFill>
              <a:effectLst>
                <a:glow rad="76200">
                  <a:srgbClr val="C00000"/>
                </a:glow>
                <a:outerShdw blurRad="63500" dir="3600000" algn="tl" rotWithShape="0">
                  <a:srgbClr val="000000">
                    <a:alpha val="70000"/>
                  </a:srgbClr>
                </a:outerShdw>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0</xdr:col>
      <xdr:colOff>114300</xdr:colOff>
      <xdr:row>966</xdr:row>
      <xdr:rowOff>198120</xdr:rowOff>
    </xdr:from>
    <xdr:to>
      <xdr:col>12</xdr:col>
      <xdr:colOff>487680</xdr:colOff>
      <xdr:row>969</xdr:row>
      <xdr:rowOff>175260</xdr:rowOff>
    </xdr:to>
    <xdr:sp macro="" textlink="">
      <xdr:nvSpPr>
        <xdr:cNvPr id="1592" name="TextBox 1591">
          <a:extLst>
            <a:ext uri="{FF2B5EF4-FFF2-40B4-BE49-F238E27FC236}">
              <a16:creationId xmlns:a16="http://schemas.microsoft.com/office/drawing/2014/main" xmlns="" id="{F6C500B9-A9BA-403E-BB08-B337B62FB472}"/>
            </a:ext>
          </a:extLst>
        </xdr:cNvPr>
        <xdr:cNvSpPr txBox="1"/>
      </xdr:nvSpPr>
      <xdr:spPr>
        <a:xfrm>
          <a:off x="114300" y="178323240"/>
          <a:ext cx="5943600" cy="784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spc="-30" baseline="0">
              <a:solidFill>
                <a:schemeClr val="dk1"/>
              </a:solidFill>
              <a:latin typeface="Tahoma" panose="020B0604030504040204" pitchFamily="34" charset="0"/>
              <a:ea typeface="Tahoma" panose="020B0604030504040204" pitchFamily="34" charset="0"/>
              <a:cs typeface="Tahoma" panose="020B0604030504040204" pitchFamily="34" charset="0"/>
            </a:rPr>
            <a:t>Politics turns tribal when it binds the needy into camps sharing the same prioritized needs. Then rally its members into opposing any other camp prioritizing a different set of needs. Each side focuses less and less on resolving needs, keeping us all needy and stuck in pain. And in perpetual yet pointless conflict. Contrast this with </a:t>
          </a:r>
          <a:r>
            <a:rPr lang="en-US" sz="1200" spc="-30" baseline="0">
              <a:ln>
                <a:solidFill>
                  <a:schemeClr val="tx1"/>
                </a:solidFill>
              </a:ln>
              <a:solidFill>
                <a:schemeClr val="dk1"/>
              </a:solidFill>
              <a:latin typeface="Tahoma" panose="020B0604030504040204" pitchFamily="34" charset="0"/>
              <a:ea typeface="Tahoma" panose="020B0604030504040204" pitchFamily="34" charset="0"/>
              <a:cs typeface="Tahoma" panose="020B0604030504040204" pitchFamily="34" charset="0"/>
            </a:rPr>
            <a:t>Harmony Politics</a:t>
          </a:r>
          <a:r>
            <a:rPr lang="en-US" sz="1200" spc="-30" baseline="0">
              <a:solidFill>
                <a:schemeClr val="dk1"/>
              </a:solidFill>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0</xdr:col>
      <xdr:colOff>91440</xdr:colOff>
      <xdr:row>492</xdr:row>
      <xdr:rowOff>83820</xdr:rowOff>
    </xdr:from>
    <xdr:to>
      <xdr:col>6</xdr:col>
      <xdr:colOff>259080</xdr:colOff>
      <xdr:row>498</xdr:row>
      <xdr:rowOff>129540</xdr:rowOff>
    </xdr:to>
    <xdr:sp macro="" textlink="">
      <xdr:nvSpPr>
        <xdr:cNvPr id="1593" name="You believe whatever serves your needs.">
          <a:extLst>
            <a:ext uri="{FF2B5EF4-FFF2-40B4-BE49-F238E27FC236}">
              <a16:creationId xmlns:a16="http://schemas.microsoft.com/office/drawing/2014/main" xmlns="" id="{772BBF45-8012-4116-8231-D2044FFD1221}"/>
            </a:ext>
          </a:extLst>
        </xdr:cNvPr>
        <xdr:cNvSpPr txBox="1">
          <a:spLocks/>
        </xdr:cNvSpPr>
      </xdr:nvSpPr>
      <xdr:spPr>
        <a:xfrm>
          <a:off x="91440" y="90662760"/>
          <a:ext cx="2766060" cy="1097280"/>
        </a:xfrm>
        <a:prstGeom prst="rect">
          <a:avLst/>
        </a:prstGeom>
        <a:solidFill>
          <a:srgbClr val="660066">
            <a:alpha val="60000"/>
          </a:srgbClr>
        </a:solidFill>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200" b="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If you are a </a:t>
          </a:r>
          <a:r>
            <a:rPr lang="en-US" sz="1200" b="0">
              <a:ln>
                <a:solidFill>
                  <a:srgbClr val="00B0F0"/>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wide-oriented liberal</a:t>
          </a:r>
          <a:r>
            <a:rPr lang="en-US" sz="1200" b="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and you vehemently</a:t>
          </a:r>
          <a:r>
            <a:rPr lang="en-US" sz="1200" b="0" baseline="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oppose </a:t>
          </a:r>
          <a:r>
            <a:rPr lang="en-US" sz="1200" b="0" baseline="0">
              <a:ln>
                <a:solidFill>
                  <a:srgbClr val="FF7171"/>
                </a:solidFill>
              </a:ln>
              <a:solidFill>
                <a:srgbClr val="FFD7DC"/>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conservatives</a:t>
          </a:r>
          <a:r>
            <a:rPr lang="en-US" sz="1200" b="0" baseline="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you are perpetuating </a:t>
          </a:r>
          <a:r>
            <a:rPr lang="en-US" sz="1200" b="0" kern="1200" baseline="0">
              <a:ln>
                <a:solidFill>
                  <a:srgbClr val="FFFF00"/>
                </a:solidFill>
              </a:ln>
              <a:solidFill>
                <a:srgbClr val="FFFF00"/>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pain</a:t>
          </a:r>
          <a:r>
            <a:rPr lang="en-US" sz="1200" b="0" baseline="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They are not your enemy. Unresolved needs are your true foe. They directly create </a:t>
          </a:r>
          <a:r>
            <a:rPr lang="en-US" sz="1200" b="0" baseline="0">
              <a:ln>
                <a:solidFill>
                  <a:srgbClr val="FFFF00"/>
                </a:solidFill>
              </a:ln>
              <a:solidFill>
                <a:srgbClr val="FFFF00"/>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pain</a:t>
          </a:r>
          <a:r>
            <a:rPr lang="en-US" sz="1200" b="0" baseline="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200" b="0">
            <a:ln>
              <a:solidFill>
                <a:schemeClr val="accent5">
                  <a:lumMod val="20000"/>
                  <a:lumOff val="80000"/>
                </a:schemeClr>
              </a:solidFill>
            </a:ln>
            <a:solidFill>
              <a:schemeClr val="accent5">
                <a:lumMod val="20000"/>
                <a:lumOff val="80000"/>
              </a:schemeClr>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213360</xdr:colOff>
      <xdr:row>492</xdr:row>
      <xdr:rowOff>83820</xdr:rowOff>
    </xdr:from>
    <xdr:to>
      <xdr:col>13</xdr:col>
      <xdr:colOff>15240</xdr:colOff>
      <xdr:row>498</xdr:row>
      <xdr:rowOff>129540</xdr:rowOff>
    </xdr:to>
    <xdr:sp macro="" textlink="">
      <xdr:nvSpPr>
        <xdr:cNvPr id="1594" name="You believe whatever serves your needs.">
          <a:extLst>
            <a:ext uri="{FF2B5EF4-FFF2-40B4-BE49-F238E27FC236}">
              <a16:creationId xmlns:a16="http://schemas.microsoft.com/office/drawing/2014/main" xmlns="" id="{9F7D3882-F0DD-4D7E-982F-2DA323A035EE}"/>
            </a:ext>
          </a:extLst>
        </xdr:cNvPr>
        <xdr:cNvSpPr txBox="1">
          <a:spLocks/>
        </xdr:cNvSpPr>
      </xdr:nvSpPr>
      <xdr:spPr>
        <a:xfrm>
          <a:off x="3307080" y="90662760"/>
          <a:ext cx="2773680" cy="1097280"/>
        </a:xfrm>
        <a:prstGeom prst="rect">
          <a:avLst/>
        </a:prstGeom>
        <a:solidFill>
          <a:srgbClr val="660066">
            <a:alpha val="60000"/>
          </a:srgbClr>
        </a:solidFill>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100000"/>
            </a:lnSpc>
            <a:buNone/>
          </a:pPr>
          <a:r>
            <a:rPr lang="en-US" sz="1200" b="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If you are a </a:t>
          </a:r>
          <a:r>
            <a:rPr lang="en-US" sz="1200" b="0">
              <a:ln>
                <a:solidFill>
                  <a:srgbClr val="FF7171"/>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deep-oriented conservative</a:t>
          </a:r>
          <a:r>
            <a:rPr lang="en-US" sz="1200" b="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and you vehemently</a:t>
          </a:r>
          <a:r>
            <a:rPr lang="en-US" sz="1200" b="0" baseline="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oppose </a:t>
          </a:r>
          <a:r>
            <a:rPr lang="en-US" sz="1200" b="0" baseline="0">
              <a:ln>
                <a:solidFill>
                  <a:srgbClr val="00B0F0"/>
                </a:solidFill>
              </a:ln>
              <a:solidFill>
                <a:schemeClr val="accent5">
                  <a:lumMod val="20000"/>
                  <a:lumOff val="80000"/>
                </a:schemeClr>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liberals</a:t>
          </a:r>
          <a:r>
            <a:rPr lang="en-US" sz="1200" b="0" baseline="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you are perpetuating </a:t>
          </a:r>
          <a:r>
            <a:rPr lang="en-US" sz="1200" b="0" kern="1200">
              <a:ln>
                <a:solidFill>
                  <a:srgbClr val="FFFF00"/>
                </a:solidFill>
              </a:ln>
              <a:solidFill>
                <a:srgbClr val="FFFF00"/>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pain</a:t>
          </a:r>
          <a:r>
            <a:rPr lang="en-US" sz="1200" b="0" kern="120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They are not your enemy. Unresolved needs are your true foe. They directly create your </a:t>
          </a:r>
          <a:r>
            <a:rPr lang="en-US" sz="1200" b="0" kern="1200">
              <a:ln>
                <a:solidFill>
                  <a:srgbClr val="FFFF00"/>
                </a:solidFill>
              </a:ln>
              <a:solidFill>
                <a:srgbClr val="FFFF00"/>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pain</a:t>
          </a:r>
          <a:r>
            <a:rPr lang="en-US" sz="1200" b="0" kern="1200">
              <a:ln>
                <a:solidFill>
                  <a:srgbClr val="FFD7DC"/>
                </a:solidFill>
              </a:ln>
              <a:solidFill>
                <a:srgbClr val="FFD7DC"/>
              </a:solidFill>
              <a:effectLst>
                <a:outerShdw blurRad="50800" dist="38100" dir="8100000" algn="t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0</xdr:col>
      <xdr:colOff>22860</xdr:colOff>
      <xdr:row>640</xdr:row>
      <xdr:rowOff>7620</xdr:rowOff>
    </xdr:from>
    <xdr:to>
      <xdr:col>13</xdr:col>
      <xdr:colOff>68580</xdr:colOff>
      <xdr:row>645</xdr:row>
      <xdr:rowOff>29633</xdr:rowOff>
    </xdr:to>
    <xdr:sp macro="" textlink="">
      <xdr:nvSpPr>
        <xdr:cNvPr id="1604" name="TextBox 1603">
          <a:extLst>
            <a:ext uri="{FF2B5EF4-FFF2-40B4-BE49-F238E27FC236}">
              <a16:creationId xmlns:a16="http://schemas.microsoft.com/office/drawing/2014/main" xmlns="" id="{5ECC9EA9-9058-4D82-918E-59859CC74525}"/>
            </a:ext>
          </a:extLst>
        </xdr:cNvPr>
        <xdr:cNvSpPr txBox="1"/>
      </xdr:nvSpPr>
      <xdr:spPr>
        <a:xfrm>
          <a:off x="22860" y="125981460"/>
          <a:ext cx="6111240" cy="89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latin typeface="Tahoma" panose="020B0604030504040204" pitchFamily="34" charset="0"/>
              <a:ea typeface="Tahoma" panose="020B0604030504040204" pitchFamily="34" charset="0"/>
              <a:cs typeface="Tahoma" panose="020B0604030504040204" pitchFamily="34" charset="0"/>
            </a:rPr>
            <a:t>The visible</a:t>
          </a:r>
          <a:r>
            <a:rPr lang="en-US" sz="1100" baseline="0">
              <a:latin typeface="Tahoma" panose="020B0604030504040204" pitchFamily="34" charset="0"/>
              <a:ea typeface="Tahoma" panose="020B0604030504040204" pitchFamily="34" charset="0"/>
              <a:cs typeface="Tahoma" panose="020B0604030504040204" pitchFamily="34" charset="0"/>
            </a:rPr>
            <a:t> </a:t>
          </a:r>
          <a:r>
            <a:rPr lang="en-US" sz="1100">
              <a:latin typeface="Tahoma" panose="020B0604030504040204" pitchFamily="34" charset="0"/>
              <a:ea typeface="Tahoma" panose="020B0604030504040204" pitchFamily="34" charset="0"/>
              <a:cs typeface="Tahoma" panose="020B0604030504040204" pitchFamily="34" charset="0"/>
            </a:rPr>
            <a:t>political spectrum expresses</a:t>
          </a:r>
          <a:r>
            <a:rPr lang="en-US" sz="1100" baseline="0">
              <a:latin typeface="Tahoma" panose="020B0604030504040204" pitchFamily="34" charset="0"/>
              <a:ea typeface="Tahoma" panose="020B0604030504040204" pitchFamily="34" charset="0"/>
              <a:cs typeface="Tahoma" panose="020B0604030504040204" pitchFamily="34" charset="0"/>
            </a:rPr>
            <a:t> an invisible </a:t>
          </a:r>
          <a:r>
            <a:rPr lang="en-US" sz="1100" b="0" i="1" baseline="0">
              <a:latin typeface="Tahoma" panose="020B0604030504040204" pitchFamily="34" charset="0"/>
              <a:ea typeface="Tahoma" panose="020B0604030504040204" pitchFamily="34" charset="0"/>
              <a:cs typeface="Tahoma" panose="020B0604030504040204" pitchFamily="34" charset="0"/>
            </a:rPr>
            <a:t>psychosocial orientation continuum</a:t>
          </a:r>
          <a:r>
            <a:rPr lang="en-US" sz="1100" baseline="0">
              <a:latin typeface="Tahoma" panose="020B0604030504040204" pitchFamily="34" charset="0"/>
              <a:ea typeface="Tahoma" panose="020B0604030504040204" pitchFamily="34" charset="0"/>
              <a:cs typeface="Tahoma" panose="020B0604030504040204" pitchFamily="34" charset="0"/>
            </a:rPr>
            <a:t>. </a:t>
          </a:r>
          <a:endParaRPr lang="en-US" sz="1100">
            <a:latin typeface="Tahoma" panose="020B0604030504040204" pitchFamily="34" charset="0"/>
            <a:ea typeface="Tahoma" panose="020B0604030504040204" pitchFamily="34" charset="0"/>
            <a:cs typeface="Tahoma" panose="020B0604030504040204" pitchFamily="34" charset="0"/>
          </a:endParaRPr>
        </a:p>
        <a:p>
          <a:pPr algn="l"/>
          <a:r>
            <a:rPr lang="en-US" sz="1100">
              <a:latin typeface="Tahoma" panose="020B0604030504040204" pitchFamily="34" charset="0"/>
              <a:ea typeface="Tahoma" panose="020B0604030504040204" pitchFamily="34" charset="0"/>
              <a:cs typeface="Tahoma" panose="020B0604030504040204" pitchFamily="34" charset="0"/>
            </a:rPr>
            <a:t>The </a:t>
          </a:r>
          <a:r>
            <a:rPr lang="en-US" sz="1100" i="1">
              <a:latin typeface="Tahoma" panose="020B0604030504040204" pitchFamily="34" charset="0"/>
              <a:ea typeface="Tahoma" panose="020B0604030504040204" pitchFamily="34" charset="0"/>
              <a:cs typeface="Tahoma" panose="020B0604030504040204" pitchFamily="34" charset="0"/>
            </a:rPr>
            <a:t>less</a:t>
          </a:r>
          <a:r>
            <a:rPr lang="en-US" sz="1100">
              <a:latin typeface="Tahoma" panose="020B0604030504040204" pitchFamily="34" charset="0"/>
              <a:ea typeface="Tahoma" panose="020B0604030504040204" pitchFamily="34" charset="0"/>
              <a:cs typeface="Tahoma" panose="020B0604030504040204" pitchFamily="34" charset="0"/>
            </a:rPr>
            <a:t> your </a:t>
          </a:r>
          <a:r>
            <a:rPr lang="en-US" sz="1100">
              <a:ln>
                <a:solidFill>
                  <a:srgbClr val="7030A0"/>
                </a:solidFill>
              </a:ln>
              <a:solidFill>
                <a:srgbClr val="CC66FF"/>
              </a:solidFill>
              <a:latin typeface="Tahoma" panose="020B0604030504040204" pitchFamily="34" charset="0"/>
              <a:ea typeface="Tahoma" panose="020B0604030504040204" pitchFamily="34" charset="0"/>
              <a:cs typeface="Tahoma" panose="020B0604030504040204" pitchFamily="34" charset="0"/>
            </a:rPr>
            <a:t>social-needs</a:t>
          </a:r>
          <a:r>
            <a:rPr lang="en-US" sz="1100">
              <a:latin typeface="Tahoma" panose="020B0604030504040204" pitchFamily="34" charset="0"/>
              <a:ea typeface="Tahoma" panose="020B0604030504040204" pitchFamily="34" charset="0"/>
              <a:cs typeface="Tahoma" panose="020B0604030504040204" pitchFamily="34" charset="0"/>
            </a:rPr>
            <a:t> resolve in your current social situation, the further </a:t>
          </a:r>
          <a:r>
            <a:rPr lang="en-US" sz="1100">
              <a:ln>
                <a:solidFill>
                  <a:srgbClr val="0070C0"/>
                </a:solidFill>
              </a:ln>
              <a:solidFill>
                <a:srgbClr val="00B0F0"/>
              </a:solidFill>
              <a:latin typeface="Tahoma" panose="020B0604030504040204" pitchFamily="34" charset="0"/>
              <a:ea typeface="Tahoma" panose="020B0604030504040204" pitchFamily="34" charset="0"/>
              <a:cs typeface="Tahoma" panose="020B0604030504040204" pitchFamily="34" charset="0"/>
            </a:rPr>
            <a:t>leftward</a:t>
          </a:r>
          <a:r>
            <a:rPr lang="en-US" sz="1100">
              <a:latin typeface="Tahoma" panose="020B0604030504040204" pitchFamily="34" charset="0"/>
              <a:ea typeface="Tahoma" panose="020B0604030504040204" pitchFamily="34" charset="0"/>
              <a:cs typeface="Tahoma" panose="020B0604030504040204" pitchFamily="34" charset="0"/>
            </a:rPr>
            <a:t> you </a:t>
          </a:r>
          <a:r>
            <a:rPr lang="en-US" sz="1100" spc="-10">
              <a:latin typeface="Tahoma" panose="020B0604030504040204" pitchFamily="34" charset="0"/>
              <a:ea typeface="Tahoma" panose="020B0604030504040204" pitchFamily="34" charset="0"/>
              <a:cs typeface="Tahoma" panose="020B0604030504040204" pitchFamily="34" charset="0"/>
            </a:rPr>
            <a:t>find yourself.</a:t>
          </a:r>
          <a:r>
            <a:rPr lang="en-US" sz="1100" spc="-10" baseline="0">
              <a:latin typeface="Tahoma" panose="020B0604030504040204" pitchFamily="34" charset="0"/>
              <a:ea typeface="Tahoma" panose="020B0604030504040204" pitchFamily="34" charset="0"/>
              <a:cs typeface="Tahoma" panose="020B0604030504040204" pitchFamily="34" charset="0"/>
            </a:rPr>
            <a:t> The </a:t>
          </a:r>
          <a:r>
            <a:rPr lang="en-US" sz="1100" i="1" spc="-10" baseline="0">
              <a:latin typeface="Tahoma" panose="020B0604030504040204" pitchFamily="34" charset="0"/>
              <a:ea typeface="Tahoma" panose="020B0604030504040204" pitchFamily="34" charset="0"/>
              <a:cs typeface="Tahoma" panose="020B0604030504040204" pitchFamily="34" charset="0"/>
            </a:rPr>
            <a:t>more</a:t>
          </a:r>
          <a:r>
            <a:rPr lang="en-US" sz="1100" spc="-10" baseline="0">
              <a:latin typeface="Tahoma" panose="020B0604030504040204" pitchFamily="34" charset="0"/>
              <a:ea typeface="Tahoma" panose="020B0604030504040204" pitchFamily="34" charset="0"/>
              <a:cs typeface="Tahoma" panose="020B0604030504040204" pitchFamily="34" charset="0"/>
            </a:rPr>
            <a:t> provoked by your social situation to guard your </a:t>
          </a:r>
          <a:r>
            <a:rPr lang="en-US" sz="1100" spc="-10" baseline="0">
              <a:ln>
                <a:solidFill>
                  <a:srgbClr val="7030A0"/>
                </a:solidFill>
              </a:ln>
              <a:solidFill>
                <a:srgbClr val="CC66FF"/>
              </a:solidFill>
              <a:latin typeface="Tahoma" panose="020B0604030504040204" pitchFamily="34" charset="0"/>
              <a:ea typeface="Tahoma" panose="020B0604030504040204" pitchFamily="34" charset="0"/>
              <a:cs typeface="Tahoma" panose="020B0604030504040204" pitchFamily="34" charset="0"/>
            </a:rPr>
            <a:t>social-needs</a:t>
          </a:r>
          <a:r>
            <a:rPr lang="en-US" sz="1100" baseline="0">
              <a:latin typeface="Tahoma" panose="020B0604030504040204" pitchFamily="34" charset="0"/>
              <a:ea typeface="Tahoma" panose="020B0604030504040204" pitchFamily="34" charset="0"/>
              <a:cs typeface="Tahoma" panose="020B0604030504040204" pitchFamily="34" charset="0"/>
            </a:rPr>
            <a:t>, the further </a:t>
          </a:r>
          <a:r>
            <a:rPr lang="en-US" sz="1100" baseline="0">
              <a:ln>
                <a:solidFill>
                  <a:srgbClr val="C00000"/>
                </a:solidFill>
              </a:ln>
              <a:solidFill>
                <a:srgbClr val="FF0000"/>
              </a:solidFill>
              <a:latin typeface="Tahoma" panose="020B0604030504040204" pitchFamily="34" charset="0"/>
              <a:ea typeface="Tahoma" panose="020B0604030504040204" pitchFamily="34" charset="0"/>
              <a:cs typeface="Tahoma" panose="020B0604030504040204" pitchFamily="34" charset="0"/>
            </a:rPr>
            <a:t>rightward</a:t>
          </a:r>
          <a:r>
            <a:rPr lang="en-US" sz="1100" baseline="0">
              <a:latin typeface="Tahoma" panose="020B0604030504040204" pitchFamily="34" charset="0"/>
              <a:ea typeface="Tahoma" panose="020B0604030504040204" pitchFamily="34" charset="0"/>
              <a:cs typeface="Tahoma" panose="020B0604030504040204" pitchFamily="34" charset="0"/>
            </a:rPr>
            <a:t> you find yourself. Your needs drive the direction of your politics.</a:t>
          </a:r>
        </a:p>
      </xdr:txBody>
    </xdr:sp>
    <xdr:clientData/>
  </xdr:twoCellAnchor>
  <xdr:twoCellAnchor>
    <xdr:from>
      <xdr:col>0</xdr:col>
      <xdr:colOff>99060</xdr:colOff>
      <xdr:row>721</xdr:row>
      <xdr:rowOff>99061</xdr:rowOff>
    </xdr:from>
    <xdr:to>
      <xdr:col>12</xdr:col>
      <xdr:colOff>472440</xdr:colOff>
      <xdr:row>726</xdr:row>
      <xdr:rowOff>22861</xdr:rowOff>
    </xdr:to>
    <xdr:sp macro="" textlink="">
      <xdr:nvSpPr>
        <xdr:cNvPr id="1609" name="TextBox 1608">
          <a:extLst>
            <a:ext uri="{FF2B5EF4-FFF2-40B4-BE49-F238E27FC236}">
              <a16:creationId xmlns:a16="http://schemas.microsoft.com/office/drawing/2014/main" xmlns="" id="{9587DD9A-E8FE-4BAF-8256-67FCCE351C02}"/>
            </a:ext>
          </a:extLst>
        </xdr:cNvPr>
        <xdr:cNvSpPr txBox="1"/>
      </xdr:nvSpPr>
      <xdr:spPr>
        <a:xfrm>
          <a:off x="99060" y="132222241"/>
          <a:ext cx="59436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spcAft>
              <a:spcPts val="600"/>
            </a:spcAft>
          </a:pPr>
          <a:r>
            <a:rPr lang="en-US" sz="2000" b="1">
              <a:latin typeface="Verdana" panose="020B0604030504040204" pitchFamily="34" charset="0"/>
              <a:ea typeface="Verdana" panose="020B0604030504040204" pitchFamily="34" charset="0"/>
            </a:rPr>
            <a:t>Hating elites does</a:t>
          </a:r>
          <a:r>
            <a:rPr lang="en-US" sz="2000" b="1" baseline="0">
              <a:latin typeface="Verdana" panose="020B0604030504040204" pitchFamily="34" charset="0"/>
              <a:ea typeface="Verdana" panose="020B0604030504040204" pitchFamily="34" charset="0"/>
            </a:rPr>
            <a:t> not really help</a:t>
          </a:r>
          <a:endParaRPr lang="en-US" sz="2000" b="1">
            <a:latin typeface="Verdana" panose="020B0604030504040204" pitchFamily="34" charset="0"/>
            <a:ea typeface="Verdana" panose="020B0604030504040204" pitchFamily="34" charset="0"/>
          </a:endParaRPr>
        </a:p>
        <a:p>
          <a:pPr algn="l"/>
          <a:r>
            <a:rPr lang="en-US" sz="1200" spc="20">
              <a:latin typeface="Tahoma" panose="020B0604030504040204" pitchFamily="34" charset="0"/>
              <a:ea typeface="Tahoma" panose="020B0604030504040204" pitchFamily="34" charset="0"/>
              <a:cs typeface="Tahoma" panose="020B0604030504040204" pitchFamily="34" charset="0"/>
            </a:rPr>
            <a:t>Let's be clear. Political elites</a:t>
          </a:r>
          <a:r>
            <a:rPr lang="en-US" sz="1200" spc="20" baseline="0">
              <a:latin typeface="Tahoma" panose="020B0604030504040204" pitchFamily="34" charset="0"/>
              <a:ea typeface="Tahoma" panose="020B0604030504040204" pitchFamily="34" charset="0"/>
              <a:cs typeface="Tahoma" panose="020B0604030504040204" pitchFamily="34" charset="0"/>
            </a:rPr>
            <a:t> as a lot are not innately flawed. They are a product of </a:t>
          </a:r>
          <a:r>
            <a:rPr lang="en-US" sz="1200" spc="10" baseline="0">
              <a:latin typeface="Tahoma" panose="020B0604030504040204" pitchFamily="34" charset="0"/>
              <a:ea typeface="Tahoma" panose="020B0604030504040204" pitchFamily="34" charset="0"/>
              <a:cs typeface="Tahoma" panose="020B0604030504040204" pitchFamily="34" charset="0"/>
            </a:rPr>
            <a:t>our</a:t>
          </a:r>
          <a:r>
            <a:rPr lang="en-US" sz="1200" spc="20" baseline="0">
              <a:latin typeface="Tahoma" panose="020B0604030504040204" pitchFamily="34" charset="0"/>
              <a:ea typeface="Tahoma" panose="020B0604030504040204" pitchFamily="34" charset="0"/>
              <a:cs typeface="Tahoma" panose="020B0604030504040204" pitchFamily="34" charset="0"/>
            </a:rPr>
            <a:t> </a:t>
          </a:r>
          <a:r>
            <a:rPr lang="en-US" sz="1200" spc="10" baseline="0">
              <a:latin typeface="Tahoma" panose="020B0604030504040204" pitchFamily="34" charset="0"/>
              <a:ea typeface="Tahoma" panose="020B0604030504040204" pitchFamily="34" charset="0"/>
              <a:cs typeface="Tahoma" panose="020B0604030504040204" pitchFamily="34" charset="0"/>
            </a:rPr>
            <a:t>large impersonal society. Such politics plays less of a role in small tribal societies. </a:t>
          </a:r>
        </a:p>
        <a:p>
          <a:pPr algn="l"/>
          <a:endParaRPr lang="en-US" sz="120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30480</xdr:colOff>
      <xdr:row>624</xdr:row>
      <xdr:rowOff>45720</xdr:rowOff>
    </xdr:from>
    <xdr:to>
      <xdr:col>12</xdr:col>
      <xdr:colOff>434340</xdr:colOff>
      <xdr:row>628</xdr:row>
      <xdr:rowOff>167640</xdr:rowOff>
    </xdr:to>
    <xdr:sp macro="" textlink="">
      <xdr:nvSpPr>
        <xdr:cNvPr id="1610" name="You believe whatever serves your needs.">
          <a:extLst>
            <a:ext uri="{FF2B5EF4-FFF2-40B4-BE49-F238E27FC236}">
              <a16:creationId xmlns:a16="http://schemas.microsoft.com/office/drawing/2014/main" xmlns="" id="{231487A3-D2E5-4FE8-955D-793AD9D1DB25}"/>
            </a:ext>
          </a:extLst>
        </xdr:cNvPr>
        <xdr:cNvSpPr txBox="1">
          <a:spLocks/>
        </xdr:cNvSpPr>
      </xdr:nvSpPr>
      <xdr:spPr>
        <a:xfrm>
          <a:off x="152400" y="123093480"/>
          <a:ext cx="5852160" cy="822960"/>
        </a:xfrm>
        <a:prstGeom prst="rect">
          <a:avLst/>
        </a:prstGeom>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800" b="1" spc="2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Your </a:t>
          </a:r>
          <a:r>
            <a:rPr lang="en-US" sz="1800" b="1" spc="20">
              <a:ln w="9525">
                <a:solidFill>
                  <a:srgbClr val="FFFF00"/>
                </a:solidFill>
              </a:ln>
              <a:solidFill>
                <a:srgbClr val="FFFF00"/>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pain</a:t>
          </a:r>
          <a:r>
            <a:rPr lang="en-US" sz="1800" b="1" spc="2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is not like their </a:t>
          </a:r>
          <a:r>
            <a:rPr lang="en-US" sz="1800" b="1" spc="20">
              <a:ln w="9525">
                <a:solidFill>
                  <a:srgbClr val="FFFF00"/>
                </a:solidFill>
              </a:ln>
              <a:solidFill>
                <a:srgbClr val="FFFF00"/>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pain</a:t>
          </a:r>
          <a:r>
            <a:rPr lang="en-US" sz="1800" b="1" spc="2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So why expect</a:t>
          </a:r>
          <a:r>
            <a:rPr lang="en-US" sz="1800" b="1" spc="2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a:t>
          </a:r>
          <a:r>
            <a:rPr lang="en-US" sz="1800" b="1" i="0" spc="70" baseline="0">
              <a:ln w="9525">
                <a:solidFill>
                  <a:srgbClr val="F0CDFF"/>
                </a:solidFill>
              </a:ln>
              <a:solidFill>
                <a:srgbClr val="FF99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one-size-fits-all politics</a:t>
          </a:r>
          <a:r>
            <a:rPr lang="en-US" sz="1800" b="1" i="1" spc="7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a:t>
          </a:r>
          <a:r>
            <a:rPr lang="en-US" sz="1800" b="1" spc="2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to relieve your </a:t>
          </a:r>
          <a:r>
            <a:rPr lang="en-US" sz="1800" b="1" kern="1200" spc="20">
              <a:ln w="9525">
                <a:solidFill>
                  <a:srgbClr val="FFFF00"/>
                </a:solidFill>
              </a:ln>
              <a:solidFill>
                <a:srgbClr val="FFFF00"/>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pain</a:t>
          </a:r>
          <a:r>
            <a:rPr lang="en-US" sz="1800" b="1" spc="2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a:t>
          </a:r>
          <a:endParaRPr lang="en-US" sz="1800" b="1" kern="1200" spc="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37336</xdr:colOff>
      <xdr:row>628</xdr:row>
      <xdr:rowOff>97478</xdr:rowOff>
    </xdr:from>
    <xdr:to>
      <xdr:col>13</xdr:col>
      <xdr:colOff>64335</xdr:colOff>
      <xdr:row>640</xdr:row>
      <xdr:rowOff>0</xdr:rowOff>
    </xdr:to>
    <xdr:grpSp>
      <xdr:nvGrpSpPr>
        <xdr:cNvPr id="1611" name="Group 1610">
          <a:extLst>
            <a:ext uri="{FF2B5EF4-FFF2-40B4-BE49-F238E27FC236}">
              <a16:creationId xmlns:a16="http://schemas.microsoft.com/office/drawing/2014/main" xmlns="" id="{B818A065-A5BD-467B-AF0A-5CB5C6E8E3D8}"/>
            </a:ext>
          </a:extLst>
        </xdr:cNvPr>
        <xdr:cNvGrpSpPr/>
      </xdr:nvGrpSpPr>
      <xdr:grpSpPr>
        <a:xfrm>
          <a:off x="37336" y="121379303"/>
          <a:ext cx="5970599" cy="1959922"/>
          <a:chOff x="295784" y="107859518"/>
          <a:chExt cx="5607875" cy="2021867"/>
        </a:xfrm>
      </xdr:grpSpPr>
      <xdr:grpSp>
        <xdr:nvGrpSpPr>
          <xdr:cNvPr id="1612" name="Group 1611">
            <a:extLst>
              <a:ext uri="{FF2B5EF4-FFF2-40B4-BE49-F238E27FC236}">
                <a16:creationId xmlns:a16="http://schemas.microsoft.com/office/drawing/2014/main" xmlns="" id="{69DACA2A-FE4E-420A-A16C-D195A7AE4E99}"/>
              </a:ext>
            </a:extLst>
          </xdr:cNvPr>
          <xdr:cNvGrpSpPr>
            <a:grpSpLocks noChangeAspect="1"/>
          </xdr:cNvGrpSpPr>
        </xdr:nvGrpSpPr>
        <xdr:grpSpPr>
          <a:xfrm>
            <a:off x="3672553" y="107859518"/>
            <a:ext cx="790042" cy="1982459"/>
            <a:chOff x="14944724" y="104774999"/>
            <a:chExt cx="1371601" cy="3409948"/>
          </a:xfrm>
        </xdr:grpSpPr>
        <xdr:grpSp>
          <xdr:nvGrpSpPr>
            <xdr:cNvPr id="1799" name="Group 1798">
              <a:extLst>
                <a:ext uri="{FF2B5EF4-FFF2-40B4-BE49-F238E27FC236}">
                  <a16:creationId xmlns:a16="http://schemas.microsoft.com/office/drawing/2014/main" xmlns="" id="{A54B8AE6-7DEF-4BA8-841A-93EC7CC16473}"/>
                </a:ext>
              </a:extLst>
            </xdr:cNvPr>
            <xdr:cNvGrpSpPr/>
          </xdr:nvGrpSpPr>
          <xdr:grpSpPr>
            <a:xfrm>
              <a:off x="14944724" y="105441747"/>
              <a:ext cx="1053296" cy="2743200"/>
              <a:chOff x="14944724" y="105441747"/>
              <a:chExt cx="1053296" cy="2743200"/>
            </a:xfrm>
          </xdr:grpSpPr>
          <xdr:grpSp>
            <xdr:nvGrpSpPr>
              <xdr:cNvPr id="1801" name="Group 1800">
                <a:extLst>
                  <a:ext uri="{FF2B5EF4-FFF2-40B4-BE49-F238E27FC236}">
                    <a16:creationId xmlns:a16="http://schemas.microsoft.com/office/drawing/2014/main" xmlns="" id="{1591427A-6B7C-41AE-9946-050C301BDB70}"/>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806" name="Rectangle: Rounded Corners 1805">
                  <a:extLst>
                    <a:ext uri="{FF2B5EF4-FFF2-40B4-BE49-F238E27FC236}">
                      <a16:creationId xmlns:a16="http://schemas.microsoft.com/office/drawing/2014/main" xmlns="" id="{7455EB70-B1EB-4357-AB90-C44C4EE58768}"/>
                    </a:ext>
                  </a:extLst>
                </xdr:cNvPr>
                <xdr:cNvSpPr/>
              </xdr:nvSpPr>
              <xdr:spPr>
                <a:xfrm>
                  <a:off x="4819649"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807" name="Rectangle: Rounded Corners 1806">
                  <a:extLst>
                    <a:ext uri="{FF2B5EF4-FFF2-40B4-BE49-F238E27FC236}">
                      <a16:creationId xmlns:a16="http://schemas.microsoft.com/office/drawing/2014/main" xmlns="" id="{68CB2572-B38F-407A-9C18-6252DCE0E495}"/>
                    </a:ext>
                  </a:extLst>
                </xdr:cNvPr>
                <xdr:cNvSpPr/>
              </xdr:nvSpPr>
              <xdr:spPr>
                <a:xfrm>
                  <a:off x="6962774"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808" name="Rectangle: Rounded Corners 1807">
                  <a:extLst>
                    <a:ext uri="{FF2B5EF4-FFF2-40B4-BE49-F238E27FC236}">
                      <a16:creationId xmlns:a16="http://schemas.microsoft.com/office/drawing/2014/main" xmlns="" id="{3ECCDA98-C989-40A7-BFD5-A7A7287B80E2}"/>
                    </a:ext>
                  </a:extLst>
                </xdr:cNvPr>
                <xdr:cNvSpPr/>
              </xdr:nvSpPr>
              <xdr:spPr>
                <a:xfrm rot="16200000">
                  <a:off x="5553075" y="105336972"/>
                  <a:ext cx="1133477" cy="2581278"/>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818" name="Rectangle: Rounded Corners 1817">
                  <a:extLst>
                    <a:ext uri="{FF2B5EF4-FFF2-40B4-BE49-F238E27FC236}">
                      <a16:creationId xmlns:a16="http://schemas.microsoft.com/office/drawing/2014/main" xmlns="" id="{C9E42090-60B9-45B8-B3D5-069B1A7C6DD5}"/>
                    </a:ext>
                  </a:extLst>
                </xdr:cNvPr>
                <xdr:cNvSpPr/>
              </xdr:nvSpPr>
              <xdr:spPr>
                <a:xfrm rot="16200000">
                  <a:off x="5557838" y="104751184"/>
                  <a:ext cx="1133477" cy="1143003"/>
                </a:xfrm>
                <a:prstGeom prst="roundRect">
                  <a:avLst>
                    <a:gd name="adj" fmla="val 47917"/>
                  </a:avLst>
                </a:prstGeom>
                <a:solidFill>
                  <a:srgbClr val="FF99CC"/>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820" name="Rectangle: Rounded Corners 1819">
                  <a:extLst>
                    <a:ext uri="{FF2B5EF4-FFF2-40B4-BE49-F238E27FC236}">
                      <a16:creationId xmlns:a16="http://schemas.microsoft.com/office/drawing/2014/main" xmlns="" id="{CEAB9CB5-39FE-49B8-B8E8-94C841233459}"/>
                    </a:ext>
                  </a:extLst>
                </xdr:cNvPr>
                <xdr:cNvSpPr/>
              </xdr:nvSpPr>
              <xdr:spPr>
                <a:xfrm rot="16200000">
                  <a:off x="5210177" y="107203872"/>
                  <a:ext cx="1828799" cy="1143003"/>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890" name="Rectangle: Rounded Corners 1889">
                  <a:extLst>
                    <a:ext uri="{FF2B5EF4-FFF2-40B4-BE49-F238E27FC236}">
                      <a16:creationId xmlns:a16="http://schemas.microsoft.com/office/drawing/2014/main" xmlns="" id="{AD379F5B-DF5B-40E7-9866-B6BAD283414B}"/>
                    </a:ext>
                  </a:extLst>
                </xdr:cNvPr>
                <xdr:cNvSpPr/>
              </xdr:nvSpPr>
              <xdr:spPr>
                <a:xfrm>
                  <a:off x="541972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891" name="Rectangle: Rounded Corners 1890">
                  <a:extLst>
                    <a:ext uri="{FF2B5EF4-FFF2-40B4-BE49-F238E27FC236}">
                      <a16:creationId xmlns:a16="http://schemas.microsoft.com/office/drawing/2014/main" xmlns="" id="{F9D78CED-71BE-4DB5-82F7-67A16B90C8EC}"/>
                    </a:ext>
                  </a:extLst>
                </xdr:cNvPr>
                <xdr:cNvSpPr/>
              </xdr:nvSpPr>
              <xdr:spPr>
                <a:xfrm>
                  <a:off x="620077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802" name="Group 1801">
                <a:extLst>
                  <a:ext uri="{FF2B5EF4-FFF2-40B4-BE49-F238E27FC236}">
                    <a16:creationId xmlns:a16="http://schemas.microsoft.com/office/drawing/2014/main" xmlns="" id="{6F122E68-FCC0-454F-8A36-8EF562310044}"/>
                  </a:ext>
                </a:extLst>
              </xdr:cNvPr>
              <xdr:cNvGrpSpPr/>
            </xdr:nvGrpSpPr>
            <xdr:grpSpPr>
              <a:xfrm>
                <a:off x="15001875" y="106064797"/>
                <a:ext cx="953589" cy="1109382"/>
                <a:chOff x="-11112" y="0"/>
                <a:chExt cx="1112519" cy="1371600"/>
              </a:xfrm>
            </xdr:grpSpPr>
            <xdr:sp macro="" textlink="">
              <xdr:nvSpPr>
                <xdr:cNvPr id="1803" name="Rectangle 1802">
                  <a:extLst>
                    <a:ext uri="{FF2B5EF4-FFF2-40B4-BE49-F238E27FC236}">
                      <a16:creationId xmlns:a16="http://schemas.microsoft.com/office/drawing/2014/main" xmlns="" id="{E86DBBFD-0920-4A69-A3FB-7C414C51E246}"/>
                    </a:ext>
                  </a:extLst>
                </xdr:cNvPr>
                <xdr:cNvSpPr/>
              </xdr:nvSpPr>
              <xdr:spPr>
                <a:xfrm>
                  <a:off x="-11112" y="0"/>
                  <a:ext cx="457200" cy="1371600"/>
                </a:xfrm>
                <a:prstGeom prst="rect">
                  <a:avLst/>
                </a:prstGeom>
                <a:gradFill>
                  <a:gsLst>
                    <a:gs pos="0">
                      <a:schemeClr val="bg1">
                        <a:lumMod val="95000"/>
                      </a:schemeClr>
                    </a:gs>
                    <a:gs pos="44000">
                      <a:schemeClr val="bg1">
                        <a:lumMod val="95000"/>
                      </a:schemeClr>
                    </a:gs>
                    <a:gs pos="45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804" name="Rectangle 1803">
                  <a:extLst>
                    <a:ext uri="{FF2B5EF4-FFF2-40B4-BE49-F238E27FC236}">
                      <a16:creationId xmlns:a16="http://schemas.microsoft.com/office/drawing/2014/main" xmlns="" id="{6678FADE-8153-4CBB-96E1-2E6144960CD7}"/>
                    </a:ext>
                  </a:extLst>
                </xdr:cNvPr>
                <xdr:cNvSpPr/>
              </xdr:nvSpPr>
              <xdr:spPr>
                <a:xfrm>
                  <a:off x="644207" y="0"/>
                  <a:ext cx="457200" cy="1371600"/>
                </a:xfrm>
                <a:prstGeom prst="rect">
                  <a:avLst/>
                </a:prstGeom>
                <a:gradFill>
                  <a:gsLst>
                    <a:gs pos="0">
                      <a:schemeClr val="bg1">
                        <a:lumMod val="95000"/>
                      </a:schemeClr>
                    </a:gs>
                    <a:gs pos="35000">
                      <a:schemeClr val="bg1">
                        <a:lumMod val="95000"/>
                      </a:schemeClr>
                    </a:gs>
                    <a:gs pos="36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805" name="Straight Connector 1804">
                  <a:extLst>
                    <a:ext uri="{FF2B5EF4-FFF2-40B4-BE49-F238E27FC236}">
                      <a16:creationId xmlns:a16="http://schemas.microsoft.com/office/drawing/2014/main" xmlns="" id="{CE6D4623-0939-4D7E-AA07-23021D82BC3A}"/>
                    </a:ext>
                  </a:extLst>
                </xdr:cNvPr>
                <xdr:cNvCxnSpPr/>
              </xdr:nvCxnSpPr>
              <xdr:spPr>
                <a:xfrm rot="600000" flipV="1">
                  <a:off x="446043" y="515148"/>
                  <a:ext cx="203729" cy="129739"/>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800" name="Thought Bubble: Cloud 1799">
              <a:extLst>
                <a:ext uri="{FF2B5EF4-FFF2-40B4-BE49-F238E27FC236}">
                  <a16:creationId xmlns:a16="http://schemas.microsoft.com/office/drawing/2014/main" xmlns="" id="{AA0E29A6-434C-421F-B15F-5521F72DCC1E}"/>
                </a:ext>
              </a:extLst>
            </xdr:cNvPr>
            <xdr:cNvSpPr/>
          </xdr:nvSpPr>
          <xdr:spPr>
            <a:xfrm>
              <a:off x="15144750"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613" name="Group 1612">
            <a:extLst>
              <a:ext uri="{FF2B5EF4-FFF2-40B4-BE49-F238E27FC236}">
                <a16:creationId xmlns:a16="http://schemas.microsoft.com/office/drawing/2014/main" xmlns="" id="{7219D1F8-21B0-466C-AB51-CE94C52FBC7B}"/>
              </a:ext>
            </a:extLst>
          </xdr:cNvPr>
          <xdr:cNvGrpSpPr>
            <a:grpSpLocks noChangeAspect="1"/>
          </xdr:cNvGrpSpPr>
        </xdr:nvGrpSpPr>
        <xdr:grpSpPr>
          <a:xfrm>
            <a:off x="5228833" y="107882313"/>
            <a:ext cx="674826" cy="1982459"/>
            <a:chOff x="14921419" y="104774999"/>
            <a:chExt cx="1171575" cy="3409948"/>
          </a:xfrm>
        </xdr:grpSpPr>
        <xdr:grpSp>
          <xdr:nvGrpSpPr>
            <xdr:cNvPr id="1785" name="Group 1784">
              <a:extLst>
                <a:ext uri="{FF2B5EF4-FFF2-40B4-BE49-F238E27FC236}">
                  <a16:creationId xmlns:a16="http://schemas.microsoft.com/office/drawing/2014/main" xmlns="" id="{D95E192F-06D9-4BB9-8658-DD2C78246F03}"/>
                </a:ext>
              </a:extLst>
            </xdr:cNvPr>
            <xdr:cNvGrpSpPr/>
          </xdr:nvGrpSpPr>
          <xdr:grpSpPr>
            <a:xfrm>
              <a:off x="14944724" y="105441747"/>
              <a:ext cx="1053296" cy="2743200"/>
              <a:chOff x="14944724" y="105441747"/>
              <a:chExt cx="1053296" cy="2743200"/>
            </a:xfrm>
          </xdr:grpSpPr>
          <xdr:grpSp>
            <xdr:nvGrpSpPr>
              <xdr:cNvPr id="1787" name="Group 1786">
                <a:extLst>
                  <a:ext uri="{FF2B5EF4-FFF2-40B4-BE49-F238E27FC236}">
                    <a16:creationId xmlns:a16="http://schemas.microsoft.com/office/drawing/2014/main" xmlns="" id="{43AFB0AB-80ED-4D8E-817E-7925DB99E25A}"/>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792" name="Rectangle: Rounded Corners 1791">
                  <a:extLst>
                    <a:ext uri="{FF2B5EF4-FFF2-40B4-BE49-F238E27FC236}">
                      <a16:creationId xmlns:a16="http://schemas.microsoft.com/office/drawing/2014/main" xmlns="" id="{76A27AD4-DEBA-4322-86F1-7F476D044584}"/>
                    </a:ext>
                  </a:extLst>
                </xdr:cNvPr>
                <xdr:cNvSpPr/>
              </xdr:nvSpPr>
              <xdr:spPr>
                <a:xfrm>
                  <a:off x="4819649"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93" name="Rectangle: Rounded Corners 1792">
                  <a:extLst>
                    <a:ext uri="{FF2B5EF4-FFF2-40B4-BE49-F238E27FC236}">
                      <a16:creationId xmlns:a16="http://schemas.microsoft.com/office/drawing/2014/main" xmlns="" id="{D2800319-4B36-42A0-8613-BC5E2A09F088}"/>
                    </a:ext>
                  </a:extLst>
                </xdr:cNvPr>
                <xdr:cNvSpPr/>
              </xdr:nvSpPr>
              <xdr:spPr>
                <a:xfrm>
                  <a:off x="6962774"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94" name="Rectangle: Rounded Corners 1793">
                  <a:extLst>
                    <a:ext uri="{FF2B5EF4-FFF2-40B4-BE49-F238E27FC236}">
                      <a16:creationId xmlns:a16="http://schemas.microsoft.com/office/drawing/2014/main" xmlns="" id="{07081328-69AE-4B72-8321-8617F670B502}"/>
                    </a:ext>
                  </a:extLst>
                </xdr:cNvPr>
                <xdr:cNvSpPr/>
              </xdr:nvSpPr>
              <xdr:spPr>
                <a:xfrm rot="16200000">
                  <a:off x="5553075" y="105336972"/>
                  <a:ext cx="1133477" cy="2581278"/>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95" name="Rectangle: Rounded Corners 1794">
                  <a:extLst>
                    <a:ext uri="{FF2B5EF4-FFF2-40B4-BE49-F238E27FC236}">
                      <a16:creationId xmlns:a16="http://schemas.microsoft.com/office/drawing/2014/main" xmlns="" id="{031A7615-842F-477F-9273-3CC3554D4568}"/>
                    </a:ext>
                  </a:extLst>
                </xdr:cNvPr>
                <xdr:cNvSpPr/>
              </xdr:nvSpPr>
              <xdr:spPr>
                <a:xfrm rot="16200000">
                  <a:off x="5557838" y="104751184"/>
                  <a:ext cx="1133477" cy="1143003"/>
                </a:xfrm>
                <a:prstGeom prst="roundRect">
                  <a:avLst>
                    <a:gd name="adj" fmla="val 47917"/>
                  </a:avLst>
                </a:prstGeom>
                <a:solidFill>
                  <a:srgbClr val="FF000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96" name="Rectangle: Rounded Corners 1795">
                  <a:extLst>
                    <a:ext uri="{FF2B5EF4-FFF2-40B4-BE49-F238E27FC236}">
                      <a16:creationId xmlns:a16="http://schemas.microsoft.com/office/drawing/2014/main" xmlns="" id="{7477682D-E9B6-4D96-BFF2-B7C4DC7EC7D3}"/>
                    </a:ext>
                  </a:extLst>
                </xdr:cNvPr>
                <xdr:cNvSpPr/>
              </xdr:nvSpPr>
              <xdr:spPr>
                <a:xfrm rot="16200000">
                  <a:off x="5210177" y="107203872"/>
                  <a:ext cx="1828799" cy="1143003"/>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97" name="Rectangle: Rounded Corners 1796">
                  <a:extLst>
                    <a:ext uri="{FF2B5EF4-FFF2-40B4-BE49-F238E27FC236}">
                      <a16:creationId xmlns:a16="http://schemas.microsoft.com/office/drawing/2014/main" xmlns="" id="{21EDBF3D-AAD7-4045-971B-49EF70949EBB}"/>
                    </a:ext>
                  </a:extLst>
                </xdr:cNvPr>
                <xdr:cNvSpPr/>
              </xdr:nvSpPr>
              <xdr:spPr>
                <a:xfrm>
                  <a:off x="541972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98" name="Rectangle: Rounded Corners 1797">
                  <a:extLst>
                    <a:ext uri="{FF2B5EF4-FFF2-40B4-BE49-F238E27FC236}">
                      <a16:creationId xmlns:a16="http://schemas.microsoft.com/office/drawing/2014/main" xmlns="" id="{ACCFA752-87E8-44A9-83D8-D65F64FD6972}"/>
                    </a:ext>
                  </a:extLst>
                </xdr:cNvPr>
                <xdr:cNvSpPr/>
              </xdr:nvSpPr>
              <xdr:spPr>
                <a:xfrm>
                  <a:off x="620077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788" name="Group 1787">
                <a:extLst>
                  <a:ext uri="{FF2B5EF4-FFF2-40B4-BE49-F238E27FC236}">
                    <a16:creationId xmlns:a16="http://schemas.microsoft.com/office/drawing/2014/main" xmlns="" id="{2084A574-4122-46FF-9C77-765E57CD9260}"/>
                  </a:ext>
                </a:extLst>
              </xdr:cNvPr>
              <xdr:cNvGrpSpPr/>
            </xdr:nvGrpSpPr>
            <xdr:grpSpPr>
              <a:xfrm>
                <a:off x="15001875" y="106064797"/>
                <a:ext cx="953589" cy="1109382"/>
                <a:chOff x="-11112" y="0"/>
                <a:chExt cx="1112519" cy="1371600"/>
              </a:xfrm>
            </xdr:grpSpPr>
            <xdr:sp macro="" textlink="">
              <xdr:nvSpPr>
                <xdr:cNvPr id="1789" name="Rectangle 1788">
                  <a:extLst>
                    <a:ext uri="{FF2B5EF4-FFF2-40B4-BE49-F238E27FC236}">
                      <a16:creationId xmlns:a16="http://schemas.microsoft.com/office/drawing/2014/main" xmlns="" id="{0D0151FB-4B82-4ADF-8684-2D6381506FC7}"/>
                    </a:ext>
                  </a:extLst>
                </xdr:cNvPr>
                <xdr:cNvSpPr/>
              </xdr:nvSpPr>
              <xdr:spPr>
                <a:xfrm>
                  <a:off x="-11112" y="0"/>
                  <a:ext cx="457200" cy="1371600"/>
                </a:xfrm>
                <a:prstGeom prst="rect">
                  <a:avLst/>
                </a:prstGeom>
                <a:gradFill>
                  <a:gsLst>
                    <a:gs pos="0">
                      <a:schemeClr val="bg1">
                        <a:lumMod val="95000"/>
                      </a:schemeClr>
                    </a:gs>
                    <a:gs pos="89000">
                      <a:schemeClr val="bg1">
                        <a:lumMod val="95000"/>
                      </a:schemeClr>
                    </a:gs>
                    <a:gs pos="9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790" name="Rectangle 1789">
                  <a:extLst>
                    <a:ext uri="{FF2B5EF4-FFF2-40B4-BE49-F238E27FC236}">
                      <a16:creationId xmlns:a16="http://schemas.microsoft.com/office/drawing/2014/main" xmlns="" id="{8C568561-FCAC-460E-97C7-4F7F7A679958}"/>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791" name="Straight Connector 1790">
                  <a:extLst>
                    <a:ext uri="{FF2B5EF4-FFF2-40B4-BE49-F238E27FC236}">
                      <a16:creationId xmlns:a16="http://schemas.microsoft.com/office/drawing/2014/main" xmlns="" id="{83B5F3CF-22D6-4BE1-95D2-34D501FD3674}"/>
                    </a:ext>
                  </a:extLst>
                </xdr:cNvPr>
                <xdr:cNvCxnSpPr/>
              </xdr:nvCxnSpPr>
              <xdr:spPr>
                <a:xfrm rot="20700000" flipV="1">
                  <a:off x="422466" y="1008713"/>
                  <a:ext cx="240771" cy="194458"/>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786" name="Thought Bubble: Cloud 1785">
              <a:extLst>
                <a:ext uri="{FF2B5EF4-FFF2-40B4-BE49-F238E27FC236}">
                  <a16:creationId xmlns:a16="http://schemas.microsoft.com/office/drawing/2014/main" xmlns="" id="{DA86887F-D435-4C1D-AA5C-0586CB56A531}"/>
                </a:ext>
              </a:extLst>
            </xdr:cNvPr>
            <xdr:cNvSpPr/>
          </xdr:nvSpPr>
          <xdr:spPr>
            <a:xfrm>
              <a:off x="14921419"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614" name="Group 1613">
            <a:extLst>
              <a:ext uri="{FF2B5EF4-FFF2-40B4-BE49-F238E27FC236}">
                <a16:creationId xmlns:a16="http://schemas.microsoft.com/office/drawing/2014/main" xmlns="" id="{A0159C9D-DBEB-4B22-AA5A-939010C1FE34}"/>
              </a:ext>
            </a:extLst>
          </xdr:cNvPr>
          <xdr:cNvGrpSpPr>
            <a:grpSpLocks noChangeAspect="1"/>
          </xdr:cNvGrpSpPr>
        </xdr:nvGrpSpPr>
        <xdr:grpSpPr>
          <a:xfrm>
            <a:off x="1817843" y="107859616"/>
            <a:ext cx="753916" cy="1968592"/>
            <a:chOff x="13365162" y="104827427"/>
            <a:chExt cx="1308883" cy="3386095"/>
          </a:xfrm>
        </xdr:grpSpPr>
        <xdr:grpSp>
          <xdr:nvGrpSpPr>
            <xdr:cNvPr id="1680" name="Group 1679">
              <a:extLst>
                <a:ext uri="{FF2B5EF4-FFF2-40B4-BE49-F238E27FC236}">
                  <a16:creationId xmlns:a16="http://schemas.microsoft.com/office/drawing/2014/main" xmlns="" id="{3509CA22-5791-4C83-9D1F-758CF1B10810}"/>
                </a:ext>
              </a:extLst>
            </xdr:cNvPr>
            <xdr:cNvGrpSpPr/>
          </xdr:nvGrpSpPr>
          <xdr:grpSpPr>
            <a:xfrm>
              <a:off x="13620749" y="105470322"/>
              <a:ext cx="1053296" cy="2743200"/>
              <a:chOff x="13620749" y="105470322"/>
              <a:chExt cx="1053296" cy="2743200"/>
            </a:xfrm>
          </xdr:grpSpPr>
          <xdr:grpSp>
            <xdr:nvGrpSpPr>
              <xdr:cNvPr id="1682" name="Group 1681">
                <a:extLst>
                  <a:ext uri="{FF2B5EF4-FFF2-40B4-BE49-F238E27FC236}">
                    <a16:creationId xmlns:a16="http://schemas.microsoft.com/office/drawing/2014/main" xmlns="" id="{9399118D-182F-4125-97D1-289942BFF980}"/>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778" name="Rectangle: Rounded Corners 1777">
                  <a:extLst>
                    <a:ext uri="{FF2B5EF4-FFF2-40B4-BE49-F238E27FC236}">
                      <a16:creationId xmlns:a16="http://schemas.microsoft.com/office/drawing/2014/main" xmlns="" id="{CD29A9FE-AB0B-47F2-93B8-D0F3F0437D7E}"/>
                    </a:ext>
                  </a:extLst>
                </xdr:cNvPr>
                <xdr:cNvSpPr/>
              </xdr:nvSpPr>
              <xdr:spPr>
                <a:xfrm>
                  <a:off x="4819649"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79" name="Rectangle: Rounded Corners 1778">
                  <a:extLst>
                    <a:ext uri="{FF2B5EF4-FFF2-40B4-BE49-F238E27FC236}">
                      <a16:creationId xmlns:a16="http://schemas.microsoft.com/office/drawing/2014/main" xmlns="" id="{02875C2D-1B7D-4B4A-A486-25802975EF9F}"/>
                    </a:ext>
                  </a:extLst>
                </xdr:cNvPr>
                <xdr:cNvSpPr/>
              </xdr:nvSpPr>
              <xdr:spPr>
                <a:xfrm>
                  <a:off x="6962774"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80" name="Rectangle: Rounded Corners 1779">
                  <a:extLst>
                    <a:ext uri="{FF2B5EF4-FFF2-40B4-BE49-F238E27FC236}">
                      <a16:creationId xmlns:a16="http://schemas.microsoft.com/office/drawing/2014/main" xmlns="" id="{59A588B3-C0AD-426F-8314-C0F1C8EA253D}"/>
                    </a:ext>
                  </a:extLst>
                </xdr:cNvPr>
                <xdr:cNvSpPr/>
              </xdr:nvSpPr>
              <xdr:spPr>
                <a:xfrm rot="16200000">
                  <a:off x="5553075" y="105336972"/>
                  <a:ext cx="1133477" cy="2581278"/>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81" name="Rectangle: Rounded Corners 1780">
                  <a:extLst>
                    <a:ext uri="{FF2B5EF4-FFF2-40B4-BE49-F238E27FC236}">
                      <a16:creationId xmlns:a16="http://schemas.microsoft.com/office/drawing/2014/main" xmlns="" id="{2E9FF653-74C6-4B5C-9AF7-256A14C4C4DD}"/>
                    </a:ext>
                  </a:extLst>
                </xdr:cNvPr>
                <xdr:cNvSpPr/>
              </xdr:nvSpPr>
              <xdr:spPr>
                <a:xfrm rot="16200000">
                  <a:off x="5557838" y="104751184"/>
                  <a:ext cx="1133477" cy="1143003"/>
                </a:xfrm>
                <a:prstGeom prst="roundRect">
                  <a:avLst>
                    <a:gd name="adj" fmla="val 47917"/>
                  </a:avLst>
                </a:prstGeom>
                <a:solidFill>
                  <a:srgbClr val="CCCCFF"/>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82" name="Rectangle: Rounded Corners 1781">
                  <a:extLst>
                    <a:ext uri="{FF2B5EF4-FFF2-40B4-BE49-F238E27FC236}">
                      <a16:creationId xmlns:a16="http://schemas.microsoft.com/office/drawing/2014/main" xmlns="" id="{BCC02987-030C-4E91-876E-AEAB1DF689F0}"/>
                    </a:ext>
                  </a:extLst>
                </xdr:cNvPr>
                <xdr:cNvSpPr/>
              </xdr:nvSpPr>
              <xdr:spPr>
                <a:xfrm rot="16200000">
                  <a:off x="5210177" y="107203872"/>
                  <a:ext cx="1828799" cy="1143003"/>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83" name="Rectangle: Rounded Corners 1782">
                  <a:extLst>
                    <a:ext uri="{FF2B5EF4-FFF2-40B4-BE49-F238E27FC236}">
                      <a16:creationId xmlns:a16="http://schemas.microsoft.com/office/drawing/2014/main" xmlns="" id="{5332156D-2F7A-40D5-9EB0-EB06E2586A59}"/>
                    </a:ext>
                  </a:extLst>
                </xdr:cNvPr>
                <xdr:cNvSpPr/>
              </xdr:nvSpPr>
              <xdr:spPr>
                <a:xfrm>
                  <a:off x="541972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784" name="Rectangle: Rounded Corners 1783">
                  <a:extLst>
                    <a:ext uri="{FF2B5EF4-FFF2-40B4-BE49-F238E27FC236}">
                      <a16:creationId xmlns:a16="http://schemas.microsoft.com/office/drawing/2014/main" xmlns="" id="{C806E878-6A99-4AC0-8706-0500CFC09ACF}"/>
                    </a:ext>
                  </a:extLst>
                </xdr:cNvPr>
                <xdr:cNvSpPr/>
              </xdr:nvSpPr>
              <xdr:spPr>
                <a:xfrm>
                  <a:off x="620077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683" name="Group 1682">
                <a:extLst>
                  <a:ext uri="{FF2B5EF4-FFF2-40B4-BE49-F238E27FC236}">
                    <a16:creationId xmlns:a16="http://schemas.microsoft.com/office/drawing/2014/main" xmlns="" id="{E00B8352-2838-4211-94AE-17AA78B28194}"/>
                  </a:ext>
                </a:extLst>
              </xdr:cNvPr>
              <xdr:cNvGrpSpPr/>
            </xdr:nvGrpSpPr>
            <xdr:grpSpPr>
              <a:xfrm>
                <a:off x="13679805" y="106093372"/>
                <a:ext cx="953589" cy="1109382"/>
                <a:chOff x="0" y="0"/>
                <a:chExt cx="1112520" cy="1371600"/>
              </a:xfrm>
            </xdr:grpSpPr>
            <xdr:sp macro="" textlink="">
              <xdr:nvSpPr>
                <xdr:cNvPr id="1684" name="Rectangle 1683">
                  <a:extLst>
                    <a:ext uri="{FF2B5EF4-FFF2-40B4-BE49-F238E27FC236}">
                      <a16:creationId xmlns:a16="http://schemas.microsoft.com/office/drawing/2014/main" xmlns="" id="{5DCE77C9-A866-456B-BBDF-37C1EC2BDA3C}"/>
                    </a:ext>
                  </a:extLst>
                </xdr:cNvPr>
                <xdr:cNvSpPr/>
              </xdr:nvSpPr>
              <xdr:spPr>
                <a:xfrm>
                  <a:off x="0" y="0"/>
                  <a:ext cx="457200" cy="1371600"/>
                </a:xfrm>
                <a:prstGeom prst="rect">
                  <a:avLst/>
                </a:prstGeom>
                <a:gradFill>
                  <a:gsLst>
                    <a:gs pos="0">
                      <a:schemeClr val="bg1">
                        <a:lumMod val="95000"/>
                      </a:schemeClr>
                    </a:gs>
                    <a:gs pos="35000">
                      <a:schemeClr val="bg1">
                        <a:lumMod val="95000"/>
                      </a:schemeClr>
                    </a:gs>
                    <a:gs pos="37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685" name="Rectangle 1684">
                  <a:extLst>
                    <a:ext uri="{FF2B5EF4-FFF2-40B4-BE49-F238E27FC236}">
                      <a16:creationId xmlns:a16="http://schemas.microsoft.com/office/drawing/2014/main" xmlns="" id="{188231D2-520C-4B15-A22F-DE19A6424D9B}"/>
                    </a:ext>
                  </a:extLst>
                </xdr:cNvPr>
                <xdr:cNvSpPr/>
              </xdr:nvSpPr>
              <xdr:spPr>
                <a:xfrm>
                  <a:off x="655320" y="0"/>
                  <a:ext cx="457200" cy="1371600"/>
                </a:xfrm>
                <a:prstGeom prst="rect">
                  <a:avLst/>
                </a:prstGeom>
                <a:gradFill>
                  <a:gsLst>
                    <a:gs pos="0">
                      <a:schemeClr val="bg1">
                        <a:lumMod val="95000"/>
                      </a:schemeClr>
                    </a:gs>
                    <a:gs pos="44000">
                      <a:schemeClr val="bg1">
                        <a:lumMod val="95000"/>
                      </a:schemeClr>
                    </a:gs>
                    <a:gs pos="45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777" name="Straight Connector 1776">
                  <a:extLst>
                    <a:ext uri="{FF2B5EF4-FFF2-40B4-BE49-F238E27FC236}">
                      <a16:creationId xmlns:a16="http://schemas.microsoft.com/office/drawing/2014/main" xmlns="" id="{3E9FB6C2-D345-4EF2-9FFD-CFB9D4295B45}"/>
                    </a:ext>
                  </a:extLst>
                </xdr:cNvPr>
                <xdr:cNvCxnSpPr/>
              </xdr:nvCxnSpPr>
              <xdr:spPr>
                <a:xfrm rot="21000000" flipH="1" flipV="1">
                  <a:off x="457297" y="501127"/>
                  <a:ext cx="185208" cy="129741"/>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681" name="Thought Bubble: Cloud 1680">
              <a:extLst>
                <a:ext uri="{FF2B5EF4-FFF2-40B4-BE49-F238E27FC236}">
                  <a16:creationId xmlns:a16="http://schemas.microsoft.com/office/drawing/2014/main" xmlns="" id="{0A6561DB-5CE2-4826-871E-5F7715587F78}"/>
                </a:ext>
              </a:extLst>
            </xdr:cNvPr>
            <xdr:cNvSpPr/>
          </xdr:nvSpPr>
          <xdr:spPr>
            <a:xfrm flipH="1">
              <a:off x="13365162" y="104827427"/>
              <a:ext cx="1171576"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615" name="Group 1614">
            <a:extLst>
              <a:ext uri="{FF2B5EF4-FFF2-40B4-BE49-F238E27FC236}">
                <a16:creationId xmlns:a16="http://schemas.microsoft.com/office/drawing/2014/main" xmlns="" id="{FD3F93A3-EDE9-46CA-BB62-E1A536516FA6}"/>
              </a:ext>
            </a:extLst>
          </xdr:cNvPr>
          <xdr:cNvGrpSpPr>
            <a:grpSpLocks noChangeAspect="1"/>
          </xdr:cNvGrpSpPr>
        </xdr:nvGrpSpPr>
        <xdr:grpSpPr>
          <a:xfrm>
            <a:off x="295784" y="107882306"/>
            <a:ext cx="674825" cy="1999079"/>
            <a:chOff x="13527313" y="104774987"/>
            <a:chExt cx="1171575" cy="3438535"/>
          </a:xfrm>
        </xdr:grpSpPr>
        <xdr:grpSp>
          <xdr:nvGrpSpPr>
            <xdr:cNvPr id="1666" name="Group 1665">
              <a:extLst>
                <a:ext uri="{FF2B5EF4-FFF2-40B4-BE49-F238E27FC236}">
                  <a16:creationId xmlns:a16="http://schemas.microsoft.com/office/drawing/2014/main" xmlns="" id="{CE337022-86C5-4E04-BC00-4E79A175D108}"/>
                </a:ext>
              </a:extLst>
            </xdr:cNvPr>
            <xdr:cNvGrpSpPr/>
          </xdr:nvGrpSpPr>
          <xdr:grpSpPr>
            <a:xfrm>
              <a:off x="13620749" y="105470322"/>
              <a:ext cx="1053296" cy="2743200"/>
              <a:chOff x="13620749" y="105470322"/>
              <a:chExt cx="1053296" cy="2743200"/>
            </a:xfrm>
          </xdr:grpSpPr>
          <xdr:grpSp>
            <xdr:nvGrpSpPr>
              <xdr:cNvPr id="1668" name="Group 1667">
                <a:extLst>
                  <a:ext uri="{FF2B5EF4-FFF2-40B4-BE49-F238E27FC236}">
                    <a16:creationId xmlns:a16="http://schemas.microsoft.com/office/drawing/2014/main" xmlns="" id="{C1FD6D12-8515-4B45-A7F4-FA6B5FB1DC18}"/>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673" name="Rectangle: Rounded Corners 1672">
                  <a:extLst>
                    <a:ext uri="{FF2B5EF4-FFF2-40B4-BE49-F238E27FC236}">
                      <a16:creationId xmlns:a16="http://schemas.microsoft.com/office/drawing/2014/main" xmlns="" id="{B7E7C72A-3218-4171-9AA6-733C10BDFB39}"/>
                    </a:ext>
                  </a:extLst>
                </xdr:cNvPr>
                <xdr:cNvSpPr/>
              </xdr:nvSpPr>
              <xdr:spPr>
                <a:xfrm>
                  <a:off x="4819649"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74" name="Rectangle: Rounded Corners 1673">
                  <a:extLst>
                    <a:ext uri="{FF2B5EF4-FFF2-40B4-BE49-F238E27FC236}">
                      <a16:creationId xmlns:a16="http://schemas.microsoft.com/office/drawing/2014/main" xmlns="" id="{3457D797-FFC5-4C52-888F-5B18EE14DCE0}"/>
                    </a:ext>
                  </a:extLst>
                </xdr:cNvPr>
                <xdr:cNvSpPr/>
              </xdr:nvSpPr>
              <xdr:spPr>
                <a:xfrm>
                  <a:off x="6962774"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75" name="Rectangle: Rounded Corners 1674">
                  <a:extLst>
                    <a:ext uri="{FF2B5EF4-FFF2-40B4-BE49-F238E27FC236}">
                      <a16:creationId xmlns:a16="http://schemas.microsoft.com/office/drawing/2014/main" xmlns="" id="{6D62B2DF-C3EA-4848-A457-D0B48012EFA3}"/>
                    </a:ext>
                  </a:extLst>
                </xdr:cNvPr>
                <xdr:cNvSpPr/>
              </xdr:nvSpPr>
              <xdr:spPr>
                <a:xfrm rot="16200000">
                  <a:off x="5553075" y="105336972"/>
                  <a:ext cx="1133477" cy="2581278"/>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76" name="Rectangle: Rounded Corners 1675">
                  <a:extLst>
                    <a:ext uri="{FF2B5EF4-FFF2-40B4-BE49-F238E27FC236}">
                      <a16:creationId xmlns:a16="http://schemas.microsoft.com/office/drawing/2014/main" xmlns="" id="{4D29175D-114A-49DB-8A06-8185E02BE4AE}"/>
                    </a:ext>
                  </a:extLst>
                </xdr:cNvPr>
                <xdr:cNvSpPr/>
              </xdr:nvSpPr>
              <xdr:spPr>
                <a:xfrm rot="16200000">
                  <a:off x="5557838" y="104751184"/>
                  <a:ext cx="1133477" cy="1143003"/>
                </a:xfrm>
                <a:prstGeom prst="roundRect">
                  <a:avLst>
                    <a:gd name="adj" fmla="val 47917"/>
                  </a:avLst>
                </a:prstGeom>
                <a:solidFill>
                  <a:srgbClr val="0070C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77" name="Rectangle: Rounded Corners 1676">
                  <a:extLst>
                    <a:ext uri="{FF2B5EF4-FFF2-40B4-BE49-F238E27FC236}">
                      <a16:creationId xmlns:a16="http://schemas.microsoft.com/office/drawing/2014/main" xmlns="" id="{6BEEFFF9-45AD-4370-9989-3A179B494D50}"/>
                    </a:ext>
                  </a:extLst>
                </xdr:cNvPr>
                <xdr:cNvSpPr/>
              </xdr:nvSpPr>
              <xdr:spPr>
                <a:xfrm rot="16200000">
                  <a:off x="5210177" y="107203872"/>
                  <a:ext cx="1828799" cy="1143003"/>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78" name="Rectangle: Rounded Corners 1677">
                  <a:extLst>
                    <a:ext uri="{FF2B5EF4-FFF2-40B4-BE49-F238E27FC236}">
                      <a16:creationId xmlns:a16="http://schemas.microsoft.com/office/drawing/2014/main" xmlns="" id="{5BE12F00-BB8C-436C-9B0C-C1560A03E614}"/>
                    </a:ext>
                  </a:extLst>
                </xdr:cNvPr>
                <xdr:cNvSpPr/>
              </xdr:nvSpPr>
              <xdr:spPr>
                <a:xfrm>
                  <a:off x="541972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79" name="Rectangle: Rounded Corners 1678">
                  <a:extLst>
                    <a:ext uri="{FF2B5EF4-FFF2-40B4-BE49-F238E27FC236}">
                      <a16:creationId xmlns:a16="http://schemas.microsoft.com/office/drawing/2014/main" xmlns="" id="{F0312301-7BFA-4137-A2A5-140262329556}"/>
                    </a:ext>
                  </a:extLst>
                </xdr:cNvPr>
                <xdr:cNvSpPr/>
              </xdr:nvSpPr>
              <xdr:spPr>
                <a:xfrm>
                  <a:off x="620077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669" name="Group 1668">
                <a:extLst>
                  <a:ext uri="{FF2B5EF4-FFF2-40B4-BE49-F238E27FC236}">
                    <a16:creationId xmlns:a16="http://schemas.microsoft.com/office/drawing/2014/main" xmlns="" id="{A60DE2C1-F5BC-4BD4-9CC7-923032CDE50F}"/>
                  </a:ext>
                </a:extLst>
              </xdr:cNvPr>
              <xdr:cNvGrpSpPr/>
            </xdr:nvGrpSpPr>
            <xdr:grpSpPr>
              <a:xfrm>
                <a:off x="13679805" y="106093372"/>
                <a:ext cx="953589" cy="1109382"/>
                <a:chOff x="0" y="0"/>
                <a:chExt cx="1112520" cy="1371600"/>
              </a:xfrm>
            </xdr:grpSpPr>
            <xdr:sp macro="" textlink="">
              <xdr:nvSpPr>
                <xdr:cNvPr id="1670" name="Rectangle 1669">
                  <a:extLst>
                    <a:ext uri="{FF2B5EF4-FFF2-40B4-BE49-F238E27FC236}">
                      <a16:creationId xmlns:a16="http://schemas.microsoft.com/office/drawing/2014/main" xmlns="" id="{A4929323-9363-43A2-AF0E-D08E1CF869E6}"/>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671" name="Rectangle 1670">
                  <a:extLst>
                    <a:ext uri="{FF2B5EF4-FFF2-40B4-BE49-F238E27FC236}">
                      <a16:creationId xmlns:a16="http://schemas.microsoft.com/office/drawing/2014/main" xmlns="" id="{5D672E13-90DF-4249-8ADC-9C8F54F59BA7}"/>
                    </a:ext>
                  </a:extLst>
                </xdr:cNvPr>
                <xdr:cNvSpPr/>
              </xdr:nvSpPr>
              <xdr:spPr>
                <a:xfrm>
                  <a:off x="655320" y="0"/>
                  <a:ext cx="457200" cy="1371600"/>
                </a:xfrm>
                <a:prstGeom prst="rect">
                  <a:avLst/>
                </a:prstGeom>
                <a:gradFill>
                  <a:gsLst>
                    <a:gs pos="0">
                      <a:schemeClr val="bg1">
                        <a:lumMod val="95000"/>
                      </a:schemeClr>
                    </a:gs>
                    <a:gs pos="89000">
                      <a:schemeClr val="bg1">
                        <a:lumMod val="95000"/>
                      </a:schemeClr>
                    </a:gs>
                    <a:gs pos="9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672" name="Straight Connector 1671">
                  <a:extLst>
                    <a:ext uri="{FF2B5EF4-FFF2-40B4-BE49-F238E27FC236}">
                      <a16:creationId xmlns:a16="http://schemas.microsoft.com/office/drawing/2014/main" xmlns="" id="{2F1A1691-2793-4D68-AE30-0C2DAEACD422}"/>
                    </a:ext>
                  </a:extLst>
                </xdr:cNvPr>
                <xdr:cNvCxnSpPr/>
              </xdr:nvCxnSpPr>
              <xdr:spPr>
                <a:xfrm rot="900000" flipH="1" flipV="1">
                  <a:off x="433060" y="1005572"/>
                  <a:ext cx="240771" cy="194458"/>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667" name="Thought Bubble: Cloud 1666">
              <a:extLst>
                <a:ext uri="{FF2B5EF4-FFF2-40B4-BE49-F238E27FC236}">
                  <a16:creationId xmlns:a16="http://schemas.microsoft.com/office/drawing/2014/main" xmlns="" id="{40FC3C8F-D382-4698-8596-B690C122FC0E}"/>
                </a:ext>
              </a:extLst>
            </xdr:cNvPr>
            <xdr:cNvSpPr/>
          </xdr:nvSpPr>
          <xdr:spPr>
            <a:xfrm flipH="1">
              <a:off x="13527313" y="104774987"/>
              <a:ext cx="1171575"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616" name="Group 1615">
            <a:extLst>
              <a:ext uri="{FF2B5EF4-FFF2-40B4-BE49-F238E27FC236}">
                <a16:creationId xmlns:a16="http://schemas.microsoft.com/office/drawing/2014/main" xmlns="" id="{B75C70FA-FF27-4C59-8F0D-996CA1ED1FAD}"/>
              </a:ext>
            </a:extLst>
          </xdr:cNvPr>
          <xdr:cNvGrpSpPr>
            <a:grpSpLocks noChangeAspect="1"/>
          </xdr:cNvGrpSpPr>
        </xdr:nvGrpSpPr>
        <xdr:grpSpPr>
          <a:xfrm>
            <a:off x="1037033" y="107867116"/>
            <a:ext cx="719366" cy="1999072"/>
            <a:chOff x="13425142" y="104774999"/>
            <a:chExt cx="1248903" cy="3438523"/>
          </a:xfrm>
        </xdr:grpSpPr>
        <xdr:grpSp>
          <xdr:nvGrpSpPr>
            <xdr:cNvPr id="1635" name="Group 1634">
              <a:extLst>
                <a:ext uri="{FF2B5EF4-FFF2-40B4-BE49-F238E27FC236}">
                  <a16:creationId xmlns:a16="http://schemas.microsoft.com/office/drawing/2014/main" xmlns="" id="{C479CBB2-8457-43F5-8B2F-F410835ABB55}"/>
                </a:ext>
              </a:extLst>
            </xdr:cNvPr>
            <xdr:cNvGrpSpPr/>
          </xdr:nvGrpSpPr>
          <xdr:grpSpPr>
            <a:xfrm>
              <a:off x="13620749" y="105470322"/>
              <a:ext cx="1053296" cy="2743200"/>
              <a:chOff x="13620749" y="105470322"/>
              <a:chExt cx="1053296" cy="2743200"/>
            </a:xfrm>
          </xdr:grpSpPr>
          <xdr:grpSp>
            <xdr:nvGrpSpPr>
              <xdr:cNvPr id="1637" name="Group 1636">
                <a:extLst>
                  <a:ext uri="{FF2B5EF4-FFF2-40B4-BE49-F238E27FC236}">
                    <a16:creationId xmlns:a16="http://schemas.microsoft.com/office/drawing/2014/main" xmlns="" id="{EFB88303-C9DD-4FA4-92C2-A56207652502}"/>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659" name="Rectangle: Rounded Corners 1658">
                  <a:extLst>
                    <a:ext uri="{FF2B5EF4-FFF2-40B4-BE49-F238E27FC236}">
                      <a16:creationId xmlns:a16="http://schemas.microsoft.com/office/drawing/2014/main" xmlns="" id="{A8B05539-0952-4D7A-A2DC-7543CC502513}"/>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60" name="Rectangle: Rounded Corners 1659">
                  <a:extLst>
                    <a:ext uri="{FF2B5EF4-FFF2-40B4-BE49-F238E27FC236}">
                      <a16:creationId xmlns:a16="http://schemas.microsoft.com/office/drawing/2014/main" xmlns="" id="{8C7F8E13-56AD-4911-9AA8-73B936DEE468}"/>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61" name="Rectangle: Rounded Corners 1660">
                  <a:extLst>
                    <a:ext uri="{FF2B5EF4-FFF2-40B4-BE49-F238E27FC236}">
                      <a16:creationId xmlns:a16="http://schemas.microsoft.com/office/drawing/2014/main" xmlns="" id="{48F0B704-99F4-4D6C-99CF-B6ED5E0300FE}"/>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62" name="Rectangle: Rounded Corners 1661">
                  <a:extLst>
                    <a:ext uri="{FF2B5EF4-FFF2-40B4-BE49-F238E27FC236}">
                      <a16:creationId xmlns:a16="http://schemas.microsoft.com/office/drawing/2014/main" xmlns="" id="{6D747576-69BA-4910-8097-8BEE3D3B94DC}"/>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63" name="Rectangle: Rounded Corners 1662">
                  <a:extLst>
                    <a:ext uri="{FF2B5EF4-FFF2-40B4-BE49-F238E27FC236}">
                      <a16:creationId xmlns:a16="http://schemas.microsoft.com/office/drawing/2014/main" xmlns="" id="{C90C2EBD-29E9-410D-8919-038473238A41}"/>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64" name="Rectangle: Rounded Corners 1663">
                  <a:extLst>
                    <a:ext uri="{FF2B5EF4-FFF2-40B4-BE49-F238E27FC236}">
                      <a16:creationId xmlns:a16="http://schemas.microsoft.com/office/drawing/2014/main" xmlns="" id="{680C91C1-BE0A-4DA2-BF4A-BB0D0A42D2EB}"/>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65" name="Rectangle: Rounded Corners 1664">
                  <a:extLst>
                    <a:ext uri="{FF2B5EF4-FFF2-40B4-BE49-F238E27FC236}">
                      <a16:creationId xmlns:a16="http://schemas.microsoft.com/office/drawing/2014/main" xmlns="" id="{25D45D27-7D96-4865-A679-F6DD8B782D61}"/>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638" name="Group 1637">
                <a:extLst>
                  <a:ext uri="{FF2B5EF4-FFF2-40B4-BE49-F238E27FC236}">
                    <a16:creationId xmlns:a16="http://schemas.microsoft.com/office/drawing/2014/main" xmlns="" id="{1F5D5092-1035-4C09-85B7-B4D4A93BCDDF}"/>
                  </a:ext>
                </a:extLst>
              </xdr:cNvPr>
              <xdr:cNvGrpSpPr/>
            </xdr:nvGrpSpPr>
            <xdr:grpSpPr>
              <a:xfrm>
                <a:off x="13679805" y="106093372"/>
                <a:ext cx="953589" cy="1109382"/>
                <a:chOff x="0" y="0"/>
                <a:chExt cx="1112520" cy="1371600"/>
              </a:xfrm>
            </xdr:grpSpPr>
            <xdr:sp macro="" textlink="">
              <xdr:nvSpPr>
                <xdr:cNvPr id="1656" name="Rectangle 1655">
                  <a:extLst>
                    <a:ext uri="{FF2B5EF4-FFF2-40B4-BE49-F238E27FC236}">
                      <a16:creationId xmlns:a16="http://schemas.microsoft.com/office/drawing/2014/main" xmlns="" id="{98778764-EF3C-4EF6-90DA-4F4F95B5946A}"/>
                    </a:ext>
                  </a:extLst>
                </xdr:cNvPr>
                <xdr:cNvSpPr/>
              </xdr:nvSpPr>
              <xdr:spPr>
                <a:xfrm>
                  <a:off x="0" y="0"/>
                  <a:ext cx="457200" cy="1371600"/>
                </a:xfrm>
                <a:prstGeom prst="rect">
                  <a:avLst/>
                </a:prstGeom>
                <a:gradFill>
                  <a:gsLst>
                    <a:gs pos="0">
                      <a:schemeClr val="bg1">
                        <a:lumMod val="95000"/>
                      </a:schemeClr>
                    </a:gs>
                    <a:gs pos="59000">
                      <a:schemeClr val="bg1">
                        <a:lumMod val="95000"/>
                      </a:schemeClr>
                    </a:gs>
                    <a:gs pos="6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657" name="Rectangle 1656">
                  <a:extLst>
                    <a:ext uri="{FF2B5EF4-FFF2-40B4-BE49-F238E27FC236}">
                      <a16:creationId xmlns:a16="http://schemas.microsoft.com/office/drawing/2014/main" xmlns="" id="{A47E3E11-D326-4276-A400-45402F84DF61}"/>
                    </a:ext>
                  </a:extLst>
                </xdr:cNvPr>
                <xdr:cNvSpPr/>
              </xdr:nvSpPr>
              <xdr:spPr>
                <a:xfrm>
                  <a:off x="655320"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658" name="Straight Connector 1657">
                  <a:extLst>
                    <a:ext uri="{FF2B5EF4-FFF2-40B4-BE49-F238E27FC236}">
                      <a16:creationId xmlns:a16="http://schemas.microsoft.com/office/drawing/2014/main" xmlns="" id="{FA7BED96-6E22-4260-9DAF-E0FA93819605}"/>
                    </a:ext>
                  </a:extLst>
                </xdr:cNvPr>
                <xdr:cNvCxnSpPr/>
              </xdr:nvCxnSpPr>
              <xdr:spPr>
                <a:xfrm flipH="1" flipV="1">
                  <a:off x="457200" y="838924"/>
                  <a:ext cx="198121" cy="129741"/>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636" name="Thought Bubble: Cloud 1635">
              <a:extLst>
                <a:ext uri="{FF2B5EF4-FFF2-40B4-BE49-F238E27FC236}">
                  <a16:creationId xmlns:a16="http://schemas.microsoft.com/office/drawing/2014/main" xmlns="" id="{7F895885-FA00-419B-B1F8-1120795DF363}"/>
                </a:ext>
              </a:extLst>
            </xdr:cNvPr>
            <xdr:cNvSpPr/>
          </xdr:nvSpPr>
          <xdr:spPr>
            <a:xfrm flipH="1">
              <a:off x="13425142" y="104774999"/>
              <a:ext cx="1171577"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617" name="Group 1616">
            <a:extLst>
              <a:ext uri="{FF2B5EF4-FFF2-40B4-BE49-F238E27FC236}">
                <a16:creationId xmlns:a16="http://schemas.microsoft.com/office/drawing/2014/main" xmlns="" id="{D7AD57AE-C5D0-47F8-B631-E5365D4181F8}"/>
              </a:ext>
            </a:extLst>
          </xdr:cNvPr>
          <xdr:cNvGrpSpPr>
            <a:grpSpLocks noChangeAspect="1"/>
          </xdr:cNvGrpSpPr>
        </xdr:nvGrpSpPr>
        <xdr:grpSpPr>
          <a:xfrm>
            <a:off x="4449782" y="107882313"/>
            <a:ext cx="733342" cy="1982459"/>
            <a:chOff x="14944724" y="104774999"/>
            <a:chExt cx="1273165" cy="3409948"/>
          </a:xfrm>
        </xdr:grpSpPr>
        <xdr:grpSp>
          <xdr:nvGrpSpPr>
            <xdr:cNvPr id="1618" name="Group 1617">
              <a:extLst>
                <a:ext uri="{FF2B5EF4-FFF2-40B4-BE49-F238E27FC236}">
                  <a16:creationId xmlns:a16="http://schemas.microsoft.com/office/drawing/2014/main" xmlns="" id="{740E9A82-3F0D-42AF-9755-41FEC57F0DF7}"/>
                </a:ext>
              </a:extLst>
            </xdr:cNvPr>
            <xdr:cNvGrpSpPr/>
          </xdr:nvGrpSpPr>
          <xdr:grpSpPr>
            <a:xfrm>
              <a:off x="14944724" y="105441747"/>
              <a:ext cx="1053296" cy="2743200"/>
              <a:chOff x="14944724" y="105441747"/>
              <a:chExt cx="1053296" cy="2743200"/>
            </a:xfrm>
          </xdr:grpSpPr>
          <xdr:grpSp>
            <xdr:nvGrpSpPr>
              <xdr:cNvPr id="1620" name="Group 1619">
                <a:extLst>
                  <a:ext uri="{FF2B5EF4-FFF2-40B4-BE49-F238E27FC236}">
                    <a16:creationId xmlns:a16="http://schemas.microsoft.com/office/drawing/2014/main" xmlns="" id="{F0D7B53B-CED1-4FEA-BA25-6005351E1FC3}"/>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625" name="Rectangle: Rounded Corners 1624">
                  <a:extLst>
                    <a:ext uri="{FF2B5EF4-FFF2-40B4-BE49-F238E27FC236}">
                      <a16:creationId xmlns:a16="http://schemas.microsoft.com/office/drawing/2014/main" xmlns="" id="{4CD8311A-4D3D-4427-936E-CE55A004FAB2}"/>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26" name="Rectangle: Rounded Corners 1625">
                  <a:extLst>
                    <a:ext uri="{FF2B5EF4-FFF2-40B4-BE49-F238E27FC236}">
                      <a16:creationId xmlns:a16="http://schemas.microsoft.com/office/drawing/2014/main" xmlns="" id="{92C23A47-8750-4258-977C-10AE0A7EA0F7}"/>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27" name="Rectangle: Rounded Corners 1626">
                  <a:extLst>
                    <a:ext uri="{FF2B5EF4-FFF2-40B4-BE49-F238E27FC236}">
                      <a16:creationId xmlns:a16="http://schemas.microsoft.com/office/drawing/2014/main" xmlns="" id="{C63BD84C-5E2E-44B6-8AE6-FB26CB0AA349}"/>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28" name="Rectangle: Rounded Corners 1627">
                  <a:extLst>
                    <a:ext uri="{FF2B5EF4-FFF2-40B4-BE49-F238E27FC236}">
                      <a16:creationId xmlns:a16="http://schemas.microsoft.com/office/drawing/2014/main" xmlns="" id="{562178B7-28B3-47C5-81F2-B691ACB4DEC0}"/>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29" name="Rectangle: Rounded Corners 1628">
                  <a:extLst>
                    <a:ext uri="{FF2B5EF4-FFF2-40B4-BE49-F238E27FC236}">
                      <a16:creationId xmlns:a16="http://schemas.microsoft.com/office/drawing/2014/main" xmlns="" id="{0282C2F2-D082-41BE-84BA-413B78557D98}"/>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30" name="Rectangle: Rounded Corners 1629">
                  <a:extLst>
                    <a:ext uri="{FF2B5EF4-FFF2-40B4-BE49-F238E27FC236}">
                      <a16:creationId xmlns:a16="http://schemas.microsoft.com/office/drawing/2014/main" xmlns="" id="{768EBFB6-FACB-4879-B35C-ACEE3AD1BF9D}"/>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634" name="Rectangle: Rounded Corners 1633">
                  <a:extLst>
                    <a:ext uri="{FF2B5EF4-FFF2-40B4-BE49-F238E27FC236}">
                      <a16:creationId xmlns:a16="http://schemas.microsoft.com/office/drawing/2014/main" xmlns="" id="{76D62148-40C0-49C4-8C04-E4E62F698776}"/>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621" name="Group 1620">
                <a:extLst>
                  <a:ext uri="{FF2B5EF4-FFF2-40B4-BE49-F238E27FC236}">
                    <a16:creationId xmlns:a16="http://schemas.microsoft.com/office/drawing/2014/main" xmlns="" id="{5298CEEC-DF99-47AD-B62F-C19753970CDF}"/>
                  </a:ext>
                </a:extLst>
              </xdr:cNvPr>
              <xdr:cNvGrpSpPr/>
            </xdr:nvGrpSpPr>
            <xdr:grpSpPr>
              <a:xfrm>
                <a:off x="15001875" y="106064797"/>
                <a:ext cx="953589" cy="1109382"/>
                <a:chOff x="-11112" y="0"/>
                <a:chExt cx="1112519" cy="1371600"/>
              </a:xfrm>
            </xdr:grpSpPr>
            <xdr:sp macro="" textlink="">
              <xdr:nvSpPr>
                <xdr:cNvPr id="1622" name="Rectangle 1621">
                  <a:extLst>
                    <a:ext uri="{FF2B5EF4-FFF2-40B4-BE49-F238E27FC236}">
                      <a16:creationId xmlns:a16="http://schemas.microsoft.com/office/drawing/2014/main" xmlns="" id="{B09711C6-A443-4AE5-BD68-680F3B928A30}"/>
                    </a:ext>
                  </a:extLst>
                </xdr:cNvPr>
                <xdr:cNvSpPr/>
              </xdr:nvSpPr>
              <xdr:spPr>
                <a:xfrm>
                  <a:off x="-11112"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623" name="Rectangle 1622">
                  <a:extLst>
                    <a:ext uri="{FF2B5EF4-FFF2-40B4-BE49-F238E27FC236}">
                      <a16:creationId xmlns:a16="http://schemas.microsoft.com/office/drawing/2014/main" xmlns="" id="{D1FCA10E-615A-4274-B395-4AA7DD7CF244}"/>
                    </a:ext>
                  </a:extLst>
                </xdr:cNvPr>
                <xdr:cNvSpPr/>
              </xdr:nvSpPr>
              <xdr:spPr>
                <a:xfrm>
                  <a:off x="644207" y="0"/>
                  <a:ext cx="457200" cy="1371600"/>
                </a:xfrm>
                <a:prstGeom prst="rect">
                  <a:avLst/>
                </a:prstGeom>
                <a:gradFill>
                  <a:gsLst>
                    <a:gs pos="0">
                      <a:schemeClr val="bg1">
                        <a:lumMod val="95000"/>
                      </a:schemeClr>
                    </a:gs>
                    <a:gs pos="59000">
                      <a:schemeClr val="bg1">
                        <a:lumMod val="95000"/>
                      </a:schemeClr>
                    </a:gs>
                    <a:gs pos="6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624" name="Straight Connector 1623">
                  <a:extLst>
                    <a:ext uri="{FF2B5EF4-FFF2-40B4-BE49-F238E27FC236}">
                      <a16:creationId xmlns:a16="http://schemas.microsoft.com/office/drawing/2014/main" xmlns="" id="{CD24917F-3BFE-4051-B5CB-63BF93D3ED08}"/>
                    </a:ext>
                  </a:extLst>
                </xdr:cNvPr>
                <xdr:cNvCxnSpPr/>
              </xdr:nvCxnSpPr>
              <xdr:spPr>
                <a:xfrm flipV="1">
                  <a:off x="446087" y="837497"/>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619" name="Thought Bubble: Cloud 1618">
              <a:extLst>
                <a:ext uri="{FF2B5EF4-FFF2-40B4-BE49-F238E27FC236}">
                  <a16:creationId xmlns:a16="http://schemas.microsoft.com/office/drawing/2014/main" xmlns="" id="{8A2AEFED-2658-439A-9DFF-4127038327D1}"/>
                </a:ext>
              </a:extLst>
            </xdr:cNvPr>
            <xdr:cNvSpPr/>
          </xdr:nvSpPr>
          <xdr:spPr>
            <a:xfrm>
              <a:off x="15046314"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clientData/>
  </xdr:twoCellAnchor>
  <xdr:twoCellAnchor>
    <xdr:from>
      <xdr:col>0</xdr:col>
      <xdr:colOff>106680</xdr:colOff>
      <xdr:row>544</xdr:row>
      <xdr:rowOff>83820</xdr:rowOff>
    </xdr:from>
    <xdr:to>
      <xdr:col>13</xdr:col>
      <xdr:colOff>30480</xdr:colOff>
      <xdr:row>548</xdr:row>
      <xdr:rowOff>22860</xdr:rowOff>
    </xdr:to>
    <xdr:sp macro="" textlink="">
      <xdr:nvSpPr>
        <xdr:cNvPr id="2277" name="psychosocial reduction">
          <a:extLst>
            <a:ext uri="{FF2B5EF4-FFF2-40B4-BE49-F238E27FC236}">
              <a16:creationId xmlns:a16="http://schemas.microsoft.com/office/drawing/2014/main" xmlns="" id="{0D5301D2-4498-49C8-AD4A-9DDEA3B55CB0}"/>
            </a:ext>
          </a:extLst>
        </xdr:cNvPr>
        <xdr:cNvSpPr txBox="1"/>
      </xdr:nvSpPr>
      <xdr:spPr>
        <a:xfrm>
          <a:off x="106680" y="99982020"/>
          <a:ext cx="5989320" cy="640080"/>
        </a:xfrm>
        <a:prstGeom prst="rect">
          <a:avLst/>
        </a:prstGeom>
        <a:solidFill>
          <a:srgbClr val="3C1E5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18288"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spc="1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Are you in so much </a:t>
          </a:r>
          <a:r>
            <a:rPr lang="en-US" sz="1200" spc="10" baseline="0">
              <a:ln>
                <a:solidFill>
                  <a:srgbClr val="FFFF00"/>
                </a:solidFill>
              </a:ln>
              <a:solidFill>
                <a:srgbClr val="FFFF00"/>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pain</a:t>
          </a:r>
          <a:r>
            <a:rPr lang="en-US" sz="1200" spc="1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that you can't relate to the </a:t>
          </a:r>
          <a:r>
            <a:rPr lang="en-US" sz="1200" spc="10" baseline="0">
              <a:ln>
                <a:solidFill>
                  <a:srgbClr val="FFFF00"/>
                </a:solidFill>
              </a:ln>
              <a:solidFill>
                <a:srgbClr val="FFFF00"/>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pain</a:t>
          </a:r>
          <a:r>
            <a:rPr lang="en-US" sz="1200" spc="1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in others different from you</a:t>
          </a:r>
          <a:r>
            <a:rPr lang="en-US" sz="12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The </a:t>
          </a:r>
          <a:r>
            <a:rPr lang="en-US" sz="1200" b="1" i="1"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more</a:t>
          </a:r>
          <a:r>
            <a:rPr lang="en-US" sz="12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you oppose another's need, the </a:t>
          </a:r>
          <a:r>
            <a:rPr lang="en-US" sz="1200" b="1" i="1"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more</a:t>
          </a:r>
          <a:r>
            <a:rPr lang="en-US" sz="12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a:t>
          </a:r>
          <a:r>
            <a:rPr lang="en-US" sz="1200" baseline="0">
              <a:ln>
                <a:solidFill>
                  <a:srgbClr val="FFFF00"/>
                </a:solidFill>
              </a:ln>
              <a:solidFill>
                <a:srgbClr val="FFFF00"/>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pain</a:t>
          </a:r>
          <a:r>
            <a:rPr lang="en-US" sz="12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you perpetuate. Theirs and your own. The other side is </a:t>
          </a:r>
          <a:r>
            <a:rPr lang="en-US" sz="1200" i="1"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not</a:t>
          </a:r>
          <a:r>
            <a:rPr lang="en-US" sz="12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rPr>
            <a:t> the enemy. Unresolved needs are your true foe.</a:t>
          </a:r>
          <a:endParaRPr lang="en-US" sz="1400" baseline="0">
            <a:ln>
              <a:solidFill>
                <a:srgbClr val="FFD7DC"/>
              </a:solidFill>
            </a:ln>
            <a:solidFill>
              <a:srgbClr val="FF99FF"/>
            </a:solidFill>
            <a:effectLst>
              <a:glow rad="50800">
                <a:srgbClr val="7030A0"/>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53340</xdr:colOff>
      <xdr:row>507</xdr:row>
      <xdr:rowOff>89498</xdr:rowOff>
    </xdr:from>
    <xdr:to>
      <xdr:col>13</xdr:col>
      <xdr:colOff>7620</xdr:colOff>
      <xdr:row>544</xdr:row>
      <xdr:rowOff>5678</xdr:rowOff>
    </xdr:to>
    <xdr:sp macro="" textlink="">
      <xdr:nvSpPr>
        <xdr:cNvPr id="2294" name="TextBox 2293">
          <a:extLst>
            <a:ext uri="{FF2B5EF4-FFF2-40B4-BE49-F238E27FC236}">
              <a16:creationId xmlns:a16="http://schemas.microsoft.com/office/drawing/2014/main" xmlns="" id="{7B88E9B9-8228-4431-82AD-053B68D4C2D7}"/>
            </a:ext>
          </a:extLst>
        </xdr:cNvPr>
        <xdr:cNvSpPr txBox="1"/>
      </xdr:nvSpPr>
      <xdr:spPr>
        <a:xfrm>
          <a:off x="3147060" y="102067958"/>
          <a:ext cx="2926080" cy="6400800"/>
        </a:xfrm>
        <a:prstGeom prst="rect">
          <a:avLst/>
        </a:prstGeom>
        <a:solidFill>
          <a:srgbClr val="FFFF00">
            <a:alpha val="67000"/>
          </a:srgb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45720" rIns="45720" rtlCol="0" anchor="t"/>
        <a:lstStyle/>
        <a:p>
          <a:pPr>
            <a:spcAft>
              <a:spcPts val="600"/>
            </a:spcAft>
          </a:pPr>
          <a:r>
            <a:rPr lang="en-US" sz="1400" b="1" baseline="0">
              <a:latin typeface="Tahoma" panose="020B0604030504040204" pitchFamily="34" charset="0"/>
              <a:ea typeface="Tahoma" panose="020B0604030504040204" pitchFamily="34" charset="0"/>
              <a:cs typeface="Tahoma" panose="020B0604030504040204" pitchFamily="34" charset="0"/>
            </a:rPr>
            <a:t>IF </a:t>
          </a:r>
          <a:r>
            <a:rPr lang="en-US" sz="1400" b="1" baseline="0">
              <a:ln>
                <a:solidFill>
                  <a:srgbClr val="C00000"/>
                </a:solidFill>
              </a:ln>
              <a:solidFill>
                <a:srgbClr val="C80000"/>
              </a:solidFill>
              <a:latin typeface="Tahoma" panose="020B0604030504040204" pitchFamily="34" charset="0"/>
              <a:ea typeface="Tahoma" panose="020B0604030504040204" pitchFamily="34" charset="0"/>
              <a:cs typeface="Tahoma" panose="020B0604030504040204" pitchFamily="34" charset="0"/>
            </a:rPr>
            <a:t>DEEP-ORIENTED</a:t>
          </a:r>
          <a:r>
            <a:rPr lang="en-US" sz="1400" b="1" baseline="0">
              <a:latin typeface="Tahoma" panose="020B0604030504040204" pitchFamily="34" charset="0"/>
              <a:ea typeface="Tahoma" panose="020B0604030504040204" pitchFamily="34" charset="0"/>
              <a:cs typeface="Tahoma" panose="020B0604030504040204" pitchFamily="34" charset="0"/>
            </a:rPr>
            <a:t> ON THE POLITICAL </a:t>
          </a:r>
          <a:r>
            <a:rPr lang="en-US" sz="1400" b="1" i="1" baseline="0">
              <a:ln>
                <a:solidFill>
                  <a:srgbClr val="C00000"/>
                </a:solidFill>
              </a:ln>
              <a:solidFill>
                <a:srgbClr val="C80000"/>
              </a:solidFill>
              <a:latin typeface="Tahoma" panose="020B0604030504040204" pitchFamily="34" charset="0"/>
              <a:ea typeface="Tahoma" panose="020B0604030504040204" pitchFamily="34" charset="0"/>
              <a:cs typeface="Tahoma" panose="020B0604030504040204" pitchFamily="34" charset="0"/>
            </a:rPr>
            <a:t>RIGHT</a:t>
          </a:r>
          <a:r>
            <a:rPr lang="en-US" sz="1400" b="1" baseline="0">
              <a:latin typeface="Tahoma" panose="020B0604030504040204" pitchFamily="34" charset="0"/>
              <a:ea typeface="Tahoma" panose="020B0604030504040204" pitchFamily="34" charset="0"/>
              <a:cs typeface="Tahoma" panose="020B0604030504040204" pitchFamily="34" charset="0"/>
            </a:rPr>
            <a:t>, LISTEN TO THE </a:t>
          </a:r>
          <a:r>
            <a:rPr lang="en-US" sz="1400" b="1" spc="0" baseline="0">
              <a:ln>
                <a:solidFill>
                  <a:srgbClr val="0070C0"/>
                </a:solidFill>
              </a:ln>
              <a:solidFill>
                <a:schemeClr val="accent5">
                  <a:lumMod val="75000"/>
                </a:schemeClr>
              </a:solidFill>
              <a:latin typeface="Tahoma" panose="020B0604030504040204" pitchFamily="34" charset="0"/>
              <a:ea typeface="Tahoma" panose="020B0604030504040204" pitchFamily="34" charset="0"/>
              <a:cs typeface="Tahoma" panose="020B0604030504040204" pitchFamily="34" charset="0"/>
            </a:rPr>
            <a:t>WIDE-ORIENTED</a:t>
          </a:r>
        </a:p>
        <a:p>
          <a:pPr lvl="0">
            <a:spcBef>
              <a:spcPts val="900"/>
            </a:spcBef>
            <a:spcAft>
              <a:spcPts val="900"/>
            </a:spcAft>
          </a:pPr>
          <a:r>
            <a:rPr lang="en-US" sz="1200" baseline="0">
              <a:latin typeface="Arial Black" panose="020B0A04020102020204" pitchFamily="34" charset="0"/>
              <a:ea typeface="Tahoma" panose="020B0604030504040204" pitchFamily="34" charset="0"/>
              <a:cs typeface="Tahoma" panose="020B0604030504040204" pitchFamily="34" charset="0"/>
            </a:rPr>
            <a:t>Can you feel their </a:t>
          </a:r>
          <a:r>
            <a:rPr lang="en-US" sz="1200" baseline="0">
              <a:ln>
                <a:solidFill>
                  <a:srgbClr val="FFFF00"/>
                </a:solidFill>
              </a:ln>
              <a:solidFill>
                <a:srgbClr val="FFFF00"/>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pain</a:t>
          </a:r>
          <a:r>
            <a:rPr lang="en-US" sz="1200" baseline="0">
              <a:latin typeface="Arial Black" panose="020B0A04020102020204" pitchFamily="34" charset="0"/>
              <a:ea typeface="Tahoma" panose="020B0604030504040204" pitchFamily="34" charset="0"/>
              <a:cs typeface="Tahoma" panose="020B0604030504040204" pitchFamily="34" charset="0"/>
            </a:rPr>
            <a:t> without insisting they feel yours first?</a:t>
          </a:r>
        </a:p>
        <a:p>
          <a:pPr>
            <a:spcBef>
              <a:spcPts val="0"/>
            </a:spcBef>
            <a:spcAft>
              <a:spcPts val="1200"/>
            </a:spcAft>
          </a:pPr>
          <a:r>
            <a:rPr lang="en-US" sz="1400" baseline="0">
              <a:latin typeface="Tahoma" panose="020B0604030504040204" pitchFamily="34" charset="0"/>
              <a:ea typeface="Tahoma" panose="020B0604030504040204" pitchFamily="34" charset="0"/>
              <a:cs typeface="Tahoma" panose="020B0604030504040204" pitchFamily="34" charset="0"/>
            </a:rPr>
            <a:t>Their complaint of </a:t>
          </a:r>
          <a:r>
            <a:rPr lang="en-US" sz="1400" baseline="0">
              <a:ln>
                <a:solidFill>
                  <a:srgbClr val="0070C0"/>
                </a:solidFill>
              </a:ln>
              <a:solidFill>
                <a:srgbClr val="0070C0"/>
              </a:solidFill>
              <a:latin typeface="Tahoma" panose="020B0604030504040204" pitchFamily="34" charset="0"/>
              <a:ea typeface="Tahoma" panose="020B0604030504040204" pitchFamily="34" charset="0"/>
              <a:cs typeface="Tahoma" panose="020B0604030504040204" pitchFamily="34" charset="0"/>
            </a:rPr>
            <a:t>systemic</a:t>
          </a:r>
          <a:r>
            <a:rPr lang="en-US" sz="1400" baseline="0">
              <a:latin typeface="Tahoma" panose="020B0604030504040204" pitchFamily="34" charset="0"/>
              <a:ea typeface="Tahoma" panose="020B0604030504040204" pitchFamily="34" charset="0"/>
              <a:cs typeface="Tahoma" panose="020B0604030504040204" pitchFamily="34" charset="0"/>
            </a:rPr>
            <a:t> </a:t>
          </a:r>
          <a:r>
            <a:rPr lang="en-US" sz="1400" b="1" baseline="0">
              <a:solidFill>
                <a:srgbClr val="0070C0"/>
              </a:solidFill>
              <a:latin typeface="Tahoma" panose="020B0604030504040204" pitchFamily="34" charset="0"/>
              <a:ea typeface="Tahoma" panose="020B0604030504040204" pitchFamily="34" charset="0"/>
              <a:cs typeface="Tahoma" panose="020B0604030504040204" pitchFamily="34" charset="0"/>
            </a:rPr>
            <a:t>oppression</a:t>
          </a:r>
          <a:r>
            <a:rPr lang="en-US" sz="1400" baseline="0">
              <a:latin typeface="Tahoma" panose="020B0604030504040204" pitchFamily="34" charset="0"/>
              <a:ea typeface="Tahoma" panose="020B0604030504040204" pitchFamily="34" charset="0"/>
              <a:cs typeface="Tahoma" panose="020B0604030504040204" pitchFamily="34" charset="0"/>
            </a:rPr>
            <a:t> is painfully real. </a:t>
          </a:r>
        </a:p>
        <a:p>
          <a:r>
            <a:rPr lang="en-US" sz="1100" baseline="0">
              <a:latin typeface="Tahoma" panose="020B0604030504040204" pitchFamily="34" charset="0"/>
              <a:ea typeface="Tahoma" panose="020B0604030504040204" pitchFamily="34" charset="0"/>
              <a:cs typeface="Tahoma" panose="020B0604030504040204" pitchFamily="34" charset="0"/>
            </a:rPr>
            <a:t>They struggle to warn you of </a:t>
          </a:r>
          <a:r>
            <a:rPr lang="en-US" sz="1100" baseline="0">
              <a:ln>
                <a:solidFill>
                  <a:srgbClr val="0070C0"/>
                </a:solidFill>
              </a:ln>
              <a:solidFill>
                <a:srgbClr val="0070C0"/>
              </a:solidFill>
              <a:latin typeface="Tahoma" panose="020B0604030504040204" pitchFamily="34" charset="0"/>
              <a:ea typeface="Tahoma" panose="020B0604030504040204" pitchFamily="34" charset="0"/>
              <a:cs typeface="Tahoma" panose="020B0604030504040204" pitchFamily="34" charset="0"/>
            </a:rPr>
            <a:t>recurring</a:t>
          </a:r>
          <a:r>
            <a:rPr lang="en-US" sz="1100" baseline="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rPr>
            <a:t> </a:t>
          </a:r>
          <a:r>
            <a:rPr lang="en-US" sz="1100" baseline="0">
              <a:ln>
                <a:solidFill>
                  <a:srgbClr val="0070C0"/>
                </a:solidFill>
              </a:ln>
              <a:solidFill>
                <a:srgbClr val="0070C0"/>
              </a:solidFill>
              <a:latin typeface="Tahoma" panose="020B0604030504040204" pitchFamily="34" charset="0"/>
              <a:ea typeface="Tahoma" panose="020B0604030504040204" pitchFamily="34" charset="0"/>
              <a:cs typeface="Tahoma" panose="020B0604030504040204" pitchFamily="34" charset="0"/>
            </a:rPr>
            <a:t>trauma</a:t>
          </a:r>
          <a:r>
            <a:rPr lang="en-US" sz="1100" baseline="0">
              <a:latin typeface="Tahoma" panose="020B0604030504040204" pitchFamily="34" charset="0"/>
              <a:ea typeface="Tahoma" panose="020B0604030504040204" pitchFamily="34" charset="0"/>
              <a:cs typeface="Tahoma" panose="020B0604030504040204" pitchFamily="34" charset="0"/>
            </a:rPr>
            <a:t> they endure from violent forms of recurring social exclusion for being different, disadvantaged, dejected. </a:t>
          </a:r>
        </a:p>
        <a:p>
          <a:r>
            <a:rPr lang="en-US" sz="1100" baseline="0">
              <a:solidFill>
                <a:schemeClr val="dk1"/>
              </a:solidFill>
              <a:effectLst>
                <a:glow rad="38100">
                  <a:srgbClr val="00B050"/>
                </a:glow>
              </a:effectLst>
              <a:latin typeface="Tahoma" panose="020B0604030504040204" pitchFamily="34" charset="0"/>
              <a:ea typeface="Tahoma" panose="020B0604030504040204" pitchFamily="34" charset="0"/>
              <a:cs typeface="Tahoma" panose="020B0604030504040204" pitchFamily="34" charset="0"/>
            </a:rPr>
            <a:t>They invite you to be part of the solution, </a:t>
          </a:r>
          <a:r>
            <a:rPr lang="en-US" sz="1100" baseline="0">
              <a:solidFill>
                <a:schemeClr val="dk1"/>
              </a:solidFill>
              <a:effectLst>
                <a:glow rad="38100">
                  <a:srgbClr val="FFFF00"/>
                </a:glow>
              </a:effectLst>
              <a:latin typeface="Tahoma" panose="020B0604030504040204" pitchFamily="34" charset="0"/>
              <a:ea typeface="Tahoma" panose="020B0604030504040204" pitchFamily="34" charset="0"/>
              <a:cs typeface="Tahoma" panose="020B0604030504040204" pitchFamily="34" charset="0"/>
            </a:rPr>
            <a:t>and not complicit with the problem</a:t>
          </a:r>
          <a:r>
            <a:rPr lang="en-US" sz="1100" baseline="0">
              <a:latin typeface="Tahoma" panose="020B0604030504040204" pitchFamily="34" charset="0"/>
              <a:ea typeface="Tahoma" panose="020B0604030504040204" pitchFamily="34" charset="0"/>
              <a:cs typeface="Tahoma" panose="020B0604030504040204" pitchFamily="34" charset="0"/>
            </a:rPr>
            <a:t>.</a:t>
          </a:r>
        </a:p>
        <a:p>
          <a:endParaRPr lang="en-US" sz="1200" baseline="0">
            <a:latin typeface="Tahoma" panose="020B0604030504040204" pitchFamily="34" charset="0"/>
            <a:ea typeface="Tahoma" panose="020B0604030504040204" pitchFamily="34" charset="0"/>
            <a:cs typeface="Tahoma" panose="020B0604030504040204" pitchFamily="34" charset="0"/>
          </a:endParaRPr>
        </a:p>
        <a:p>
          <a:r>
            <a:rPr lang="en-US" sz="1800" baseline="0">
              <a:latin typeface="Tahoma" panose="020B0604030504040204" pitchFamily="34" charset="0"/>
              <a:ea typeface="Tahoma" panose="020B0604030504040204" pitchFamily="34" charset="0"/>
              <a:cs typeface="Tahoma" panose="020B0604030504040204" pitchFamily="34" charset="0"/>
            </a:rPr>
            <a:t>They must </a:t>
          </a:r>
          <a:r>
            <a:rPr lang="en-US" sz="1800" b="1" baseline="0">
              <a:solidFill>
                <a:srgbClr val="0070C0"/>
              </a:solidFill>
              <a:latin typeface="Tahoma" panose="020B0604030504040204" pitchFamily="34" charset="0"/>
              <a:ea typeface="Tahoma" panose="020B0604030504040204" pitchFamily="34" charset="0"/>
              <a:cs typeface="Tahoma" panose="020B0604030504040204" pitchFamily="34" charset="0"/>
            </a:rPr>
            <a:t>relieve</a:t>
          </a:r>
          <a:r>
            <a:rPr lang="en-US" sz="1800" baseline="0">
              <a:latin typeface="Tahoma" panose="020B0604030504040204" pitchFamily="34" charset="0"/>
              <a:ea typeface="Tahoma" panose="020B0604030504040204" pitchFamily="34" charset="0"/>
              <a:cs typeface="Tahoma" panose="020B0604030504040204" pitchFamily="34" charset="0"/>
            </a:rPr>
            <a:t> their</a:t>
          </a:r>
          <a:r>
            <a:rPr lang="en-US" sz="1600" baseline="0">
              <a:latin typeface="Tahoma" panose="020B0604030504040204" pitchFamily="34" charset="0"/>
              <a:ea typeface="Tahoma" panose="020B0604030504040204" pitchFamily="34" charset="0"/>
              <a:cs typeface="Tahoma" panose="020B0604030504040204" pitchFamily="34" charset="0"/>
            </a:rPr>
            <a:t> </a:t>
          </a:r>
          <a:r>
            <a:rPr lang="en-US" sz="1600" i="1" baseline="0">
              <a:latin typeface="Tahoma" panose="020B0604030504040204" pitchFamily="34" charset="0"/>
              <a:ea typeface="Tahoma" panose="020B0604030504040204" pitchFamily="34" charset="0"/>
              <a:cs typeface="Tahoma" panose="020B0604030504040204" pitchFamily="34" charset="0"/>
            </a:rPr>
            <a:t>less</a:t>
          </a:r>
          <a:r>
            <a:rPr lang="en-US" sz="1600" baseline="0">
              <a:latin typeface="Tahoma" panose="020B0604030504040204" pitchFamily="34" charset="0"/>
              <a:ea typeface="Tahoma" panose="020B0604030504040204" pitchFamily="34" charset="0"/>
              <a:cs typeface="Tahoma" panose="020B0604030504040204" pitchFamily="34" charset="0"/>
            </a:rPr>
            <a:t> resolved social-needs.</a:t>
          </a:r>
        </a:p>
        <a:p>
          <a:pPr>
            <a:spcBef>
              <a:spcPts val="600"/>
            </a:spcBef>
            <a:spcAft>
              <a:spcPts val="600"/>
            </a:spcAft>
          </a:pPr>
          <a:r>
            <a:rPr lang="en-US" sz="1100" baseline="0">
              <a:solidFill>
                <a:srgbClr val="0070C0"/>
              </a:solidFill>
              <a:latin typeface="Tahoma" panose="020B0604030504040204" pitchFamily="34" charset="0"/>
              <a:ea typeface="Tahoma" panose="020B0604030504040204" pitchFamily="34" charset="0"/>
              <a:cs typeface="Tahoma" panose="020B0604030504040204" pitchFamily="34" charset="0"/>
            </a:rPr>
            <a:t>They must struggle for equality, they must seek social programs, they must count on government to intercede for the vulnerable, they must push back against historical discrimination with identity politics using tools like intersectionality, multiculturalism and microagressions. </a:t>
          </a:r>
        </a:p>
        <a:p>
          <a:r>
            <a:rPr lang="en-US" sz="1300" spc="-50" baseline="0">
              <a:latin typeface="Tahoma" panose="020B0604030504040204" pitchFamily="34" charset="0"/>
              <a:ea typeface="Tahoma" panose="020B0604030504040204" pitchFamily="34" charset="0"/>
              <a:cs typeface="Tahoma" panose="020B0604030504040204" pitchFamily="34" charset="0"/>
            </a:rPr>
            <a:t>They must because their lives count on these to </a:t>
          </a:r>
          <a:r>
            <a:rPr lang="en-US" sz="1300" b="1" spc="-50" baseline="0">
              <a:solidFill>
                <a:srgbClr val="0070C0"/>
              </a:solidFill>
              <a:latin typeface="Tahoma" panose="020B0604030504040204" pitchFamily="34" charset="0"/>
              <a:ea typeface="Tahoma" panose="020B0604030504040204" pitchFamily="34" charset="0"/>
              <a:cs typeface="Tahoma" panose="020B0604030504040204" pitchFamily="34" charset="0"/>
            </a:rPr>
            <a:t>relieve</a:t>
          </a:r>
          <a:r>
            <a:rPr lang="en-US" sz="1300" spc="-50" baseline="0">
              <a:latin typeface="Tahoma" panose="020B0604030504040204" pitchFamily="34" charset="0"/>
              <a:ea typeface="Tahoma" panose="020B0604030504040204" pitchFamily="34" charset="0"/>
              <a:cs typeface="Tahoma" panose="020B0604030504040204" pitchFamily="34" charset="0"/>
            </a:rPr>
            <a:t> their painfully impacted social-needs. How this painfully impacts you is a separate matter, covered below.</a:t>
          </a:r>
        </a:p>
      </xdr:txBody>
    </xdr:sp>
    <xdr:clientData/>
  </xdr:twoCellAnchor>
  <xdr:twoCellAnchor>
    <xdr:from>
      <xdr:col>1</xdr:col>
      <xdr:colOff>15240</xdr:colOff>
      <xdr:row>507</xdr:row>
      <xdr:rowOff>89497</xdr:rowOff>
    </xdr:from>
    <xdr:to>
      <xdr:col>6</xdr:col>
      <xdr:colOff>464820</xdr:colOff>
      <xdr:row>544</xdr:row>
      <xdr:rowOff>5677</xdr:rowOff>
    </xdr:to>
    <xdr:sp macro="" textlink="">
      <xdr:nvSpPr>
        <xdr:cNvPr id="2295" name="TextBox 2294">
          <a:extLst>
            <a:ext uri="{FF2B5EF4-FFF2-40B4-BE49-F238E27FC236}">
              <a16:creationId xmlns:a16="http://schemas.microsoft.com/office/drawing/2014/main" xmlns="" id="{93BD7C59-B957-4B3B-8C0A-76D873532117}"/>
            </a:ext>
          </a:extLst>
        </xdr:cNvPr>
        <xdr:cNvSpPr txBox="1"/>
      </xdr:nvSpPr>
      <xdr:spPr>
        <a:xfrm>
          <a:off x="137160" y="102067957"/>
          <a:ext cx="2926080" cy="6400800"/>
        </a:xfrm>
        <a:prstGeom prst="rect">
          <a:avLst/>
        </a:prstGeom>
        <a:solidFill>
          <a:srgbClr val="FFFF00">
            <a:alpha val="67000"/>
          </a:srgb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45720" rIns="45720" rtlCol="0" anchor="t"/>
        <a:lstStyle/>
        <a:p>
          <a:pPr algn="r">
            <a:spcAft>
              <a:spcPts val="600"/>
            </a:spcAft>
          </a:pPr>
          <a:r>
            <a:rPr lang="en-US" sz="1400" b="1" spc="-20" baseline="0">
              <a:solidFill>
                <a:schemeClr val="dk1"/>
              </a:solidFill>
              <a:latin typeface="Tahoma" panose="020B0604030504040204" pitchFamily="34" charset="0"/>
              <a:ea typeface="Tahoma" panose="020B0604030504040204" pitchFamily="34" charset="0"/>
              <a:cs typeface="Tahoma" panose="020B0604030504040204" pitchFamily="34" charset="0"/>
            </a:rPr>
            <a:t>IF </a:t>
          </a:r>
          <a:r>
            <a:rPr lang="en-US" sz="1400" b="1" spc="-20" baseline="0">
              <a:ln>
                <a:solidFill>
                  <a:srgbClr val="0070C0"/>
                </a:solidFill>
              </a:ln>
              <a:solidFill>
                <a:schemeClr val="accent5">
                  <a:lumMod val="75000"/>
                </a:schemeClr>
              </a:solidFill>
              <a:latin typeface="Tahoma" panose="020B0604030504040204" pitchFamily="34" charset="0"/>
              <a:ea typeface="Tahoma" panose="020B0604030504040204" pitchFamily="34" charset="0"/>
              <a:cs typeface="Tahoma" panose="020B0604030504040204" pitchFamily="34" charset="0"/>
            </a:rPr>
            <a:t>WIDE-ORIENTED</a:t>
          </a:r>
          <a:r>
            <a:rPr lang="en-US" sz="1400" b="1" spc="-20" baseline="0">
              <a:solidFill>
                <a:schemeClr val="dk1"/>
              </a:solidFill>
              <a:latin typeface="Tahoma" panose="020B0604030504040204" pitchFamily="34" charset="0"/>
              <a:ea typeface="Tahoma" panose="020B0604030504040204" pitchFamily="34" charset="0"/>
              <a:cs typeface="Tahoma" panose="020B0604030504040204" pitchFamily="34" charset="0"/>
            </a:rPr>
            <a:t> ON THE </a:t>
          </a:r>
          <a:r>
            <a:rPr lang="en-US" sz="1400" b="1" baseline="0">
              <a:solidFill>
                <a:schemeClr val="dk1"/>
              </a:solidFill>
              <a:latin typeface="Tahoma" panose="020B0604030504040204" pitchFamily="34" charset="0"/>
              <a:ea typeface="Tahoma" panose="020B0604030504040204" pitchFamily="34" charset="0"/>
              <a:cs typeface="Tahoma" panose="020B0604030504040204" pitchFamily="34" charset="0"/>
            </a:rPr>
            <a:t>POLITICAL </a:t>
          </a:r>
          <a:r>
            <a:rPr lang="en-US" sz="1400" b="1" i="1" spc="0" baseline="0">
              <a:ln>
                <a:solidFill>
                  <a:srgbClr val="0070C0"/>
                </a:solidFill>
              </a:ln>
              <a:solidFill>
                <a:schemeClr val="accent5">
                  <a:lumMod val="75000"/>
                </a:schemeClr>
              </a:solidFill>
              <a:latin typeface="Tahoma" panose="020B0604030504040204" pitchFamily="34" charset="0"/>
              <a:ea typeface="Tahoma" panose="020B0604030504040204" pitchFamily="34" charset="0"/>
              <a:cs typeface="Tahoma" panose="020B0604030504040204" pitchFamily="34" charset="0"/>
            </a:rPr>
            <a:t>LEFT</a:t>
          </a:r>
          <a:r>
            <a:rPr lang="en-US" sz="1400" b="1" baseline="0">
              <a:solidFill>
                <a:schemeClr val="dk1"/>
              </a:solidFill>
              <a:latin typeface="Tahoma" panose="020B0604030504040204" pitchFamily="34" charset="0"/>
              <a:ea typeface="Tahoma" panose="020B0604030504040204" pitchFamily="34" charset="0"/>
              <a:cs typeface="Tahoma" panose="020B0604030504040204" pitchFamily="34" charset="0"/>
            </a:rPr>
            <a:t>, LISTEN TO THE </a:t>
          </a:r>
          <a:r>
            <a:rPr lang="en-US" sz="1400" b="1" baseline="0">
              <a:ln>
                <a:solidFill>
                  <a:srgbClr val="C00000"/>
                </a:solidFill>
              </a:ln>
              <a:solidFill>
                <a:srgbClr val="C80000"/>
              </a:solidFill>
              <a:latin typeface="Tahoma" panose="020B0604030504040204" pitchFamily="34" charset="0"/>
              <a:ea typeface="Tahoma" panose="020B0604030504040204" pitchFamily="34" charset="0"/>
              <a:cs typeface="Tahoma" panose="020B0604030504040204" pitchFamily="34" charset="0"/>
            </a:rPr>
            <a:t>DEEP-ORIENTED</a:t>
          </a:r>
        </a:p>
        <a:p>
          <a:pPr lvl="0" algn="r">
            <a:spcBef>
              <a:spcPts val="900"/>
            </a:spcBef>
            <a:spcAft>
              <a:spcPts val="900"/>
            </a:spcAft>
          </a:pPr>
          <a:r>
            <a:rPr lang="en-US" sz="1200" baseline="0">
              <a:solidFill>
                <a:schemeClr val="dk1"/>
              </a:solidFill>
              <a:latin typeface="Arial Black" panose="020B0A04020102020204" pitchFamily="34" charset="0"/>
              <a:ea typeface="Tahoma" panose="020B0604030504040204" pitchFamily="34" charset="0"/>
              <a:cs typeface="Tahoma" panose="020B0604030504040204" pitchFamily="34" charset="0"/>
            </a:rPr>
            <a:t>Can you feel their </a:t>
          </a:r>
          <a:r>
            <a:rPr lang="en-US" sz="1200" baseline="0">
              <a:ln>
                <a:solidFill>
                  <a:srgbClr val="FFFF00"/>
                </a:solidFill>
              </a:ln>
              <a:solidFill>
                <a:srgbClr val="FFFF00"/>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pain</a:t>
          </a:r>
          <a:r>
            <a:rPr lang="en-US" sz="1200" baseline="0">
              <a:solidFill>
                <a:schemeClr val="dk1"/>
              </a:solidFill>
              <a:latin typeface="Arial Black" panose="020B0A04020102020204" pitchFamily="34" charset="0"/>
              <a:ea typeface="Tahoma" panose="020B0604030504040204" pitchFamily="34" charset="0"/>
              <a:cs typeface="Tahoma" panose="020B0604030504040204" pitchFamily="34" charset="0"/>
            </a:rPr>
            <a:t> without insisting they feel yours first?</a:t>
          </a:r>
        </a:p>
        <a:p>
          <a:pPr algn="r">
            <a:spcBef>
              <a:spcPts val="0"/>
            </a:spcBef>
            <a:spcAft>
              <a:spcPts val="1200"/>
            </a:spcAft>
          </a:pPr>
          <a:r>
            <a:rPr lang="en-US" sz="1400" baseline="0">
              <a:solidFill>
                <a:schemeClr val="dk1"/>
              </a:solidFill>
              <a:latin typeface="Tahoma" panose="020B0604030504040204" pitchFamily="34" charset="0"/>
              <a:ea typeface="Tahoma" panose="020B0604030504040204" pitchFamily="34" charset="0"/>
              <a:cs typeface="Tahoma" panose="020B0604030504040204" pitchFamily="34" charset="0"/>
            </a:rPr>
            <a:t>Their resistance to </a:t>
          </a:r>
          <a:r>
            <a:rPr lang="en-US" sz="1400" baseline="0">
              <a:ln>
                <a:solidFill>
                  <a:srgbClr val="C80000"/>
                </a:solidFill>
              </a:ln>
              <a:solidFill>
                <a:srgbClr val="C00000"/>
              </a:solidFill>
              <a:latin typeface="Tahoma" panose="020B0604030504040204" pitchFamily="34" charset="0"/>
              <a:ea typeface="Tahoma" panose="020B0604030504040204" pitchFamily="34" charset="0"/>
              <a:cs typeface="Tahoma" panose="020B0604030504040204" pitchFamily="34" charset="0"/>
            </a:rPr>
            <a:t>government</a:t>
          </a:r>
          <a:r>
            <a:rPr lang="en-US" sz="140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400" b="1" baseline="0">
              <a:solidFill>
                <a:srgbClr val="C80000"/>
              </a:solidFill>
              <a:latin typeface="Tahoma" panose="020B0604030504040204" pitchFamily="34" charset="0"/>
              <a:ea typeface="Tahoma" panose="020B0604030504040204" pitchFamily="34" charset="0"/>
              <a:cs typeface="Tahoma" panose="020B0604030504040204" pitchFamily="34" charset="0"/>
            </a:rPr>
            <a:t>tyranny</a:t>
          </a:r>
          <a:r>
            <a:rPr lang="en-US" sz="140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400" baseline="0">
              <a:latin typeface="Tahoma" panose="020B0604030504040204" pitchFamily="34" charset="0"/>
              <a:ea typeface="Tahoma" panose="020B0604030504040204" pitchFamily="34" charset="0"/>
              <a:cs typeface="Tahoma" panose="020B0604030504040204" pitchFamily="34" charset="0"/>
            </a:rPr>
            <a:t>is painfully real.</a:t>
          </a:r>
          <a:r>
            <a:rPr lang="en-US" sz="1100" baseline="0">
              <a:latin typeface="Tahoma" panose="020B0604030504040204" pitchFamily="34" charset="0"/>
              <a:ea typeface="Tahoma" panose="020B0604030504040204" pitchFamily="34" charset="0"/>
              <a:cs typeface="Tahoma" panose="020B0604030504040204" pitchFamily="34" charset="0"/>
            </a:rPr>
            <a:t> </a:t>
          </a:r>
        </a:p>
        <a:p>
          <a:pPr algn="r"/>
          <a:r>
            <a:rPr lang="en-US" sz="1100" baseline="0">
              <a:latin typeface="Tahoma" panose="020B0604030504040204" pitchFamily="34" charset="0"/>
              <a:ea typeface="Tahoma" panose="020B0604030504040204" pitchFamily="34" charset="0"/>
              <a:cs typeface="Tahoma" panose="020B0604030504040204" pitchFamily="34" charset="0"/>
            </a:rPr>
            <a:t>They struggle to warn you of </a:t>
          </a:r>
          <a:r>
            <a:rPr lang="en-US" sz="1100" baseline="0">
              <a:ln>
                <a:solidFill>
                  <a:srgbClr val="C80000"/>
                </a:solidFill>
              </a:ln>
              <a:solidFill>
                <a:srgbClr val="C00000"/>
              </a:solidFill>
              <a:latin typeface="Tahoma" panose="020B0604030504040204" pitchFamily="34" charset="0"/>
              <a:ea typeface="Tahoma" panose="020B0604030504040204" pitchFamily="34" charset="0"/>
              <a:cs typeface="Tahoma" panose="020B0604030504040204" pitchFamily="34" charset="0"/>
            </a:rPr>
            <a:t>mounting</a:t>
          </a:r>
          <a:r>
            <a:rPr lang="en-US" sz="1100" baseline="0">
              <a:ln>
                <a:solidFill>
                  <a:srgbClr val="C80000"/>
                </a:solidFill>
              </a:ln>
              <a:latin typeface="Tahoma" panose="020B0604030504040204" pitchFamily="34" charset="0"/>
              <a:ea typeface="Tahoma" panose="020B0604030504040204" pitchFamily="34" charset="0"/>
              <a:cs typeface="Tahoma" panose="020B0604030504040204" pitchFamily="34" charset="0"/>
            </a:rPr>
            <a:t> </a:t>
          </a:r>
          <a:r>
            <a:rPr lang="en-US" sz="1100" baseline="0">
              <a:ln>
                <a:solidFill>
                  <a:srgbClr val="C80000"/>
                </a:solidFill>
              </a:ln>
              <a:solidFill>
                <a:srgbClr val="C00000"/>
              </a:solidFill>
              <a:latin typeface="Tahoma" panose="020B0604030504040204" pitchFamily="34" charset="0"/>
              <a:ea typeface="Tahoma" panose="020B0604030504040204" pitchFamily="34" charset="0"/>
              <a:cs typeface="Tahoma" panose="020B0604030504040204" pitchFamily="34" charset="0"/>
            </a:rPr>
            <a:t>disintegration</a:t>
          </a:r>
          <a:r>
            <a:rPr lang="en-US" sz="1100" baseline="0">
              <a:latin typeface="Tahoma" panose="020B0604030504040204" pitchFamily="34" charset="0"/>
              <a:ea typeface="Tahoma" panose="020B0604030504040204" pitchFamily="34" charset="0"/>
              <a:cs typeface="Tahoma" panose="020B0604030504040204" pitchFamily="34" charset="0"/>
            </a:rPr>
            <a:t> they endure from coercive government pressures on their once cohesive families, neighborhoods, towns. </a:t>
          </a:r>
          <a:r>
            <a:rPr lang="en-US" sz="1100" baseline="0">
              <a:effectLst>
                <a:glow rad="38100">
                  <a:srgbClr val="00B050"/>
                </a:glow>
              </a:effectLst>
              <a:latin typeface="Tahoma" panose="020B0604030504040204" pitchFamily="34" charset="0"/>
              <a:ea typeface="Tahoma" panose="020B0604030504040204" pitchFamily="34" charset="0"/>
              <a:cs typeface="Tahoma" panose="020B0604030504040204" pitchFamily="34" charset="0"/>
            </a:rPr>
            <a:t>They invite you to be part of the solution, </a:t>
          </a:r>
          <a:r>
            <a:rPr lang="en-US" sz="1100" baseline="0">
              <a:effectLst>
                <a:glow rad="38100">
                  <a:srgbClr val="FFFF00"/>
                </a:glow>
              </a:effectLst>
              <a:latin typeface="Tahoma" panose="020B0604030504040204" pitchFamily="34" charset="0"/>
              <a:ea typeface="Tahoma" panose="020B0604030504040204" pitchFamily="34" charset="0"/>
              <a:cs typeface="Tahoma" panose="020B0604030504040204" pitchFamily="34" charset="0"/>
            </a:rPr>
            <a:t>and not complicit with the problem</a:t>
          </a:r>
          <a:r>
            <a:rPr lang="en-US" sz="1100" baseline="0">
              <a:latin typeface="Tahoma" panose="020B0604030504040204" pitchFamily="34" charset="0"/>
              <a:ea typeface="Tahoma" panose="020B0604030504040204" pitchFamily="34" charset="0"/>
              <a:cs typeface="Tahoma" panose="020B0604030504040204" pitchFamily="34" charset="0"/>
            </a:rPr>
            <a:t>.</a:t>
          </a:r>
        </a:p>
        <a:p>
          <a:pPr algn="r"/>
          <a:endParaRPr lang="en-US" sz="1200" baseline="0">
            <a:latin typeface="Tahoma" panose="020B0604030504040204" pitchFamily="34" charset="0"/>
            <a:ea typeface="Tahoma" panose="020B0604030504040204" pitchFamily="34" charset="0"/>
            <a:cs typeface="Tahoma" panose="020B0604030504040204" pitchFamily="34" charset="0"/>
          </a:endParaRPr>
        </a:p>
        <a:p>
          <a:pPr algn="r"/>
          <a:r>
            <a:rPr lang="en-US" sz="1800" baseline="0">
              <a:latin typeface="Tahoma" panose="020B0604030504040204" pitchFamily="34" charset="0"/>
              <a:ea typeface="Tahoma" panose="020B0604030504040204" pitchFamily="34" charset="0"/>
              <a:cs typeface="Tahoma" panose="020B0604030504040204" pitchFamily="34" charset="0"/>
            </a:rPr>
            <a:t>They must </a:t>
          </a:r>
          <a:r>
            <a:rPr lang="en-US" sz="1800" b="1" baseline="0">
              <a:solidFill>
                <a:srgbClr val="C80000"/>
              </a:solidFill>
              <a:latin typeface="Tahoma" panose="020B0604030504040204" pitchFamily="34" charset="0"/>
              <a:ea typeface="Tahoma" panose="020B0604030504040204" pitchFamily="34" charset="0"/>
              <a:cs typeface="Tahoma" panose="020B0604030504040204" pitchFamily="34" charset="0"/>
            </a:rPr>
            <a:t>guard</a:t>
          </a:r>
          <a:r>
            <a:rPr lang="en-US" sz="1800" baseline="0">
              <a:latin typeface="Tahoma" panose="020B0604030504040204" pitchFamily="34" charset="0"/>
              <a:ea typeface="Tahoma" panose="020B0604030504040204" pitchFamily="34" charset="0"/>
              <a:cs typeface="Tahoma" panose="020B0604030504040204" pitchFamily="34" charset="0"/>
            </a:rPr>
            <a:t> their </a:t>
          </a:r>
          <a:r>
            <a:rPr lang="en-US" sz="1600" i="1" baseline="0">
              <a:latin typeface="Tahoma" panose="020B0604030504040204" pitchFamily="34" charset="0"/>
              <a:ea typeface="Tahoma" panose="020B0604030504040204" pitchFamily="34" charset="0"/>
              <a:cs typeface="Tahoma" panose="020B0604030504040204" pitchFamily="34" charset="0"/>
            </a:rPr>
            <a:t>more</a:t>
          </a:r>
          <a:r>
            <a:rPr lang="en-US" sz="1600" baseline="0">
              <a:latin typeface="Tahoma" panose="020B0604030504040204" pitchFamily="34" charset="0"/>
              <a:ea typeface="Tahoma" panose="020B0604030504040204" pitchFamily="34" charset="0"/>
              <a:cs typeface="Tahoma" panose="020B0604030504040204" pitchFamily="34" charset="0"/>
            </a:rPr>
            <a:t> resolved social-needs. </a:t>
          </a:r>
        </a:p>
        <a:p>
          <a:pPr algn="r">
            <a:spcBef>
              <a:spcPts val="600"/>
            </a:spcBef>
            <a:spcAft>
              <a:spcPts val="600"/>
            </a:spcAft>
          </a:pPr>
          <a:r>
            <a:rPr lang="en-US" sz="1100" baseline="0">
              <a:solidFill>
                <a:srgbClr val="C00000"/>
              </a:solidFill>
              <a:latin typeface="Tahoma" panose="020B0604030504040204" pitchFamily="34" charset="0"/>
              <a:ea typeface="Tahoma" panose="020B0604030504040204" pitchFamily="34" charset="0"/>
              <a:cs typeface="Tahoma" panose="020B0604030504040204" pitchFamily="34" charset="0"/>
            </a:rPr>
            <a:t>They must conserve their traditionally loyal relationships, they must guard their loved ones from individual threats of violence, they must protect their hard-earned property, they must preserve free enterprise, and resist any outside threats to their working way of cohesive life. </a:t>
          </a:r>
          <a:r>
            <a:rPr lang="en-US" sz="1100" baseline="0">
              <a:solidFill>
                <a:schemeClr val="dk1"/>
              </a:solidFill>
              <a:latin typeface="Tahoma" panose="020B0604030504040204" pitchFamily="34" charset="0"/>
              <a:ea typeface="Tahoma" panose="020B0604030504040204" pitchFamily="34" charset="0"/>
              <a:cs typeface="Tahoma" panose="020B0604030504040204" pitchFamily="34" charset="0"/>
            </a:rPr>
            <a:t> </a:t>
          </a:r>
        </a:p>
        <a:p>
          <a:pPr algn="r"/>
          <a:r>
            <a:rPr lang="en-US" sz="1300" spc="-50" baseline="0">
              <a:latin typeface="Tahoma" panose="020B0604030504040204" pitchFamily="34" charset="0"/>
              <a:ea typeface="Tahoma" panose="020B0604030504040204" pitchFamily="34" charset="0"/>
              <a:cs typeface="Tahoma" panose="020B0604030504040204" pitchFamily="34" charset="0"/>
            </a:rPr>
            <a:t>They must because their lives count on these to </a:t>
          </a:r>
          <a:r>
            <a:rPr lang="en-US" sz="1300" b="1" spc="-50" baseline="0">
              <a:solidFill>
                <a:srgbClr val="C80000"/>
              </a:solidFill>
              <a:latin typeface="Tahoma" panose="020B0604030504040204" pitchFamily="34" charset="0"/>
              <a:ea typeface="Tahoma" panose="020B0604030504040204" pitchFamily="34" charset="0"/>
              <a:cs typeface="Tahoma" panose="020B0604030504040204" pitchFamily="34" charset="0"/>
            </a:rPr>
            <a:t>guard</a:t>
          </a:r>
          <a:r>
            <a:rPr lang="en-US" sz="1300" spc="-50" baseline="0">
              <a:latin typeface="Tahoma" panose="020B0604030504040204" pitchFamily="34" charset="0"/>
              <a:ea typeface="Tahoma" panose="020B0604030504040204" pitchFamily="34" charset="0"/>
              <a:cs typeface="Tahoma" panose="020B0604030504040204" pitchFamily="34" charset="0"/>
            </a:rPr>
            <a:t> their painfully impacted social-needs. How this painfully impacts </a:t>
          </a:r>
          <a:r>
            <a:rPr lang="en-US" sz="1300" spc="-60" baseline="0">
              <a:latin typeface="Tahoma" panose="020B0604030504040204" pitchFamily="34" charset="0"/>
              <a:ea typeface="Tahoma" panose="020B0604030504040204" pitchFamily="34" charset="0"/>
              <a:cs typeface="Tahoma" panose="020B0604030504040204" pitchFamily="34" charset="0"/>
            </a:rPr>
            <a:t>you is a separate matter,</a:t>
          </a:r>
          <a:r>
            <a:rPr lang="en-US" sz="1300" spc="-50" baseline="0">
              <a:latin typeface="Tahoma" panose="020B0604030504040204" pitchFamily="34" charset="0"/>
              <a:ea typeface="Tahoma" panose="020B0604030504040204" pitchFamily="34" charset="0"/>
              <a:cs typeface="Tahoma" panose="020B0604030504040204" pitchFamily="34" charset="0"/>
            </a:rPr>
            <a:t> covered below.</a:t>
          </a:r>
        </a:p>
      </xdr:txBody>
    </xdr:sp>
    <xdr:clientData/>
  </xdr:twoCellAnchor>
  <xdr:twoCellAnchor>
    <xdr:from>
      <xdr:col>1</xdr:col>
      <xdr:colOff>30480</xdr:colOff>
      <xdr:row>548</xdr:row>
      <xdr:rowOff>91440</xdr:rowOff>
    </xdr:from>
    <xdr:to>
      <xdr:col>12</xdr:col>
      <xdr:colOff>434340</xdr:colOff>
      <xdr:row>552</xdr:row>
      <xdr:rowOff>76200</xdr:rowOff>
    </xdr:to>
    <xdr:sp macro="" textlink="">
      <xdr:nvSpPr>
        <xdr:cNvPr id="18" name="Rectangle: Rounded Corners 17">
          <a:extLst>
            <a:ext uri="{FF2B5EF4-FFF2-40B4-BE49-F238E27FC236}">
              <a16:creationId xmlns:a16="http://schemas.microsoft.com/office/drawing/2014/main" xmlns="" id="{5062E54A-BB19-43AB-9341-3F0C2D76B71B}"/>
            </a:ext>
          </a:extLst>
        </xdr:cNvPr>
        <xdr:cNvSpPr/>
      </xdr:nvSpPr>
      <xdr:spPr>
        <a:xfrm>
          <a:off x="152400" y="92247720"/>
          <a:ext cx="5852160" cy="685800"/>
        </a:xfrm>
        <a:prstGeom prst="roundRect">
          <a:avLst>
            <a:gd name="adj" fmla="val 31111"/>
          </a:avLst>
        </a:prstGeom>
        <a:solidFill>
          <a:srgbClr val="7030A0"/>
        </a:solidFill>
        <a:ln w="28575">
          <a:solidFill>
            <a:srgbClr val="FF99FF"/>
          </a:solidFill>
        </a:ln>
        <a:effectLst>
          <a:outerShdw blurRad="50800" dist="38100" dir="5400000" algn="t" rotWithShape="0">
            <a:prstClr val="black">
              <a:alpha val="40000"/>
            </a:prstClr>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85800" tIns="0" rIns="6858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baseline="0">
              <a:solidFill>
                <a:srgbClr val="FF99FF"/>
              </a:solidFill>
              <a:effectLst>
                <a:outerShdw blurRad="50800" dist="38100" dir="5400000" algn="t" rotWithShape="0">
                  <a:srgbClr val="000000">
                    <a:alpha val="40000"/>
                  </a:srgbClr>
                </a:outerShdw>
              </a:effectLst>
              <a:latin typeface="Tahoma" panose="020B0604030504040204" pitchFamily="34" charset="0"/>
              <a:ea typeface="Tahoma" panose="020B0604030504040204" pitchFamily="34" charset="0"/>
              <a:cs typeface="Tahoma" panose="020B0604030504040204" pitchFamily="34" charset="0"/>
            </a:rPr>
            <a:t>Those forcibly opposing the needs of another easily becomes the evil they fear in the other.</a:t>
          </a:r>
          <a:endParaRPr lang="en-US" sz="1400">
            <a:solidFill>
              <a:srgbClr val="FF99FF"/>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25615</xdr:colOff>
      <xdr:row>461</xdr:row>
      <xdr:rowOff>30461</xdr:rowOff>
    </xdr:from>
    <xdr:to>
      <xdr:col>6</xdr:col>
      <xdr:colOff>444715</xdr:colOff>
      <xdr:row>483</xdr:row>
      <xdr:rowOff>91362</xdr:rowOff>
    </xdr:to>
    <xdr:grpSp>
      <xdr:nvGrpSpPr>
        <xdr:cNvPr id="2338" name="Group 2337">
          <a:extLst>
            <a:ext uri="{FF2B5EF4-FFF2-40B4-BE49-F238E27FC236}">
              <a16:creationId xmlns:a16="http://schemas.microsoft.com/office/drawing/2014/main" xmlns="" id="{5A93CEDA-41D1-49CE-875C-53C04FE02B54}"/>
            </a:ext>
          </a:extLst>
        </xdr:cNvPr>
        <xdr:cNvGrpSpPr>
          <a:grpSpLocks noChangeAspect="1"/>
        </xdr:cNvGrpSpPr>
      </xdr:nvGrpSpPr>
      <xdr:grpSpPr>
        <a:xfrm>
          <a:off x="25615" y="91775261"/>
          <a:ext cx="2962275" cy="3832801"/>
          <a:chOff x="16390877" y="104371619"/>
          <a:chExt cx="3394451" cy="4176376"/>
        </a:xfrm>
      </xdr:grpSpPr>
      <xdr:sp macro="" textlink="">
        <xdr:nvSpPr>
          <xdr:cNvPr id="2340" name="Speech Bubble: Oval 2339">
            <a:extLst>
              <a:ext uri="{FF2B5EF4-FFF2-40B4-BE49-F238E27FC236}">
                <a16:creationId xmlns:a16="http://schemas.microsoft.com/office/drawing/2014/main" xmlns="" id="{90DC84F4-928F-4D86-A22E-E122EE6EABEA}"/>
              </a:ext>
            </a:extLst>
          </xdr:cNvPr>
          <xdr:cNvSpPr/>
        </xdr:nvSpPr>
        <xdr:spPr>
          <a:xfrm>
            <a:off x="16390877" y="104371619"/>
            <a:ext cx="3394451" cy="926292"/>
          </a:xfrm>
          <a:prstGeom prst="wedgeEllipseCallout">
            <a:avLst>
              <a:gd name="adj1" fmla="val -26576"/>
              <a:gd name="adj2" fmla="val 97459"/>
            </a:avLst>
          </a:prstGeom>
          <a:solidFill>
            <a:srgbClr val="0070C0"/>
          </a:solidFill>
          <a:ln>
            <a:solidFill>
              <a:srgbClr val="0070C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nvGrpSpPr>
          <xdr:cNvPr id="2339" name="Group 2338">
            <a:extLst>
              <a:ext uri="{FF2B5EF4-FFF2-40B4-BE49-F238E27FC236}">
                <a16:creationId xmlns:a16="http://schemas.microsoft.com/office/drawing/2014/main" xmlns="" id="{A8C40032-0C1E-4334-AE1C-E34948B06BB7}"/>
              </a:ext>
            </a:extLst>
          </xdr:cNvPr>
          <xdr:cNvGrpSpPr/>
        </xdr:nvGrpSpPr>
        <xdr:grpSpPr>
          <a:xfrm>
            <a:off x="16602074" y="105804805"/>
            <a:ext cx="1053296" cy="2743190"/>
            <a:chOff x="16602074" y="105804805"/>
            <a:chExt cx="1053296" cy="2743190"/>
          </a:xfrm>
        </xdr:grpSpPr>
        <xdr:grpSp>
          <xdr:nvGrpSpPr>
            <xdr:cNvPr id="2341" name="Group 2340">
              <a:extLst>
                <a:ext uri="{FF2B5EF4-FFF2-40B4-BE49-F238E27FC236}">
                  <a16:creationId xmlns:a16="http://schemas.microsoft.com/office/drawing/2014/main" xmlns="" id="{70502AAB-3390-48D6-9A8A-988F6DA5D7A9}"/>
                </a:ext>
              </a:extLst>
            </xdr:cNvPr>
            <xdr:cNvGrpSpPr>
              <a:grpSpLocks noChangeAspect="1"/>
            </xdr:cNvGrpSpPr>
          </xdr:nvGrpSpPr>
          <xdr:grpSpPr>
            <a:xfrm>
              <a:off x="16602074" y="105804805"/>
              <a:ext cx="1053296" cy="2743190"/>
              <a:chOff x="4819649" y="105558344"/>
              <a:chExt cx="2600325" cy="6772262"/>
            </a:xfrm>
            <a:solidFill>
              <a:srgbClr val="00B0F0"/>
            </a:solidFill>
          </xdr:grpSpPr>
          <xdr:sp macro="" textlink="">
            <xdr:nvSpPr>
              <xdr:cNvPr id="2346" name="Rectangle: Rounded Corners 2345">
                <a:extLst>
                  <a:ext uri="{FF2B5EF4-FFF2-40B4-BE49-F238E27FC236}">
                    <a16:creationId xmlns:a16="http://schemas.microsoft.com/office/drawing/2014/main" xmlns="" id="{5DC0A090-CD18-4E0E-BEED-8B6C035CE1C2}"/>
                  </a:ext>
                </a:extLst>
              </xdr:cNvPr>
              <xdr:cNvSpPr/>
            </xdr:nvSpPr>
            <xdr:spPr>
              <a:xfrm>
                <a:off x="4819649" y="107206134"/>
                <a:ext cx="457199" cy="2286005"/>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47" name="Rectangle: Rounded Corners 2346">
                <a:extLst>
                  <a:ext uri="{FF2B5EF4-FFF2-40B4-BE49-F238E27FC236}">
                    <a16:creationId xmlns:a16="http://schemas.microsoft.com/office/drawing/2014/main" xmlns="" id="{7040D19A-387F-4371-81A3-866AA131F35A}"/>
                  </a:ext>
                </a:extLst>
              </xdr:cNvPr>
              <xdr:cNvSpPr/>
            </xdr:nvSpPr>
            <xdr:spPr>
              <a:xfrm>
                <a:off x="6962775" y="107206134"/>
                <a:ext cx="457199" cy="2286005"/>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48" name="Rectangle: Rounded Corners 2347">
                <a:extLst>
                  <a:ext uri="{FF2B5EF4-FFF2-40B4-BE49-F238E27FC236}">
                    <a16:creationId xmlns:a16="http://schemas.microsoft.com/office/drawing/2014/main" xmlns="" id="{3F9BE4B4-C3FF-4721-B011-14351BFE27B8}"/>
                  </a:ext>
                </a:extLst>
              </xdr:cNvPr>
              <xdr:cNvSpPr/>
            </xdr:nvSpPr>
            <xdr:spPr>
              <a:xfrm rot="16200000">
                <a:off x="5553073" y="106139349"/>
                <a:ext cx="1133480" cy="2581277"/>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49" name="Rectangle: Rounded Corners 2348">
                <a:extLst>
                  <a:ext uri="{FF2B5EF4-FFF2-40B4-BE49-F238E27FC236}">
                    <a16:creationId xmlns:a16="http://schemas.microsoft.com/office/drawing/2014/main" xmlns="" id="{E68CCF10-88F6-4E3C-9C38-4B78C0767D55}"/>
                  </a:ext>
                </a:extLst>
              </xdr:cNvPr>
              <xdr:cNvSpPr/>
            </xdr:nvSpPr>
            <xdr:spPr>
              <a:xfrm rot="16200000">
                <a:off x="5557836" y="105553582"/>
                <a:ext cx="1133480"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50" name="Rectangle: Rounded Corners 2349">
                <a:extLst>
                  <a:ext uri="{FF2B5EF4-FFF2-40B4-BE49-F238E27FC236}">
                    <a16:creationId xmlns:a16="http://schemas.microsoft.com/office/drawing/2014/main" xmlns="" id="{507CBA5E-094D-49EC-B692-73A348ADED74}"/>
                  </a:ext>
                </a:extLst>
              </xdr:cNvPr>
              <xdr:cNvSpPr/>
            </xdr:nvSpPr>
            <xdr:spPr>
              <a:xfrm rot="16200000">
                <a:off x="5210177" y="108006242"/>
                <a:ext cx="1828801"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51" name="Rectangle: Rounded Corners 2350">
                <a:extLst>
                  <a:ext uri="{FF2B5EF4-FFF2-40B4-BE49-F238E27FC236}">
                    <a16:creationId xmlns:a16="http://schemas.microsoft.com/office/drawing/2014/main" xmlns="" id="{1D3477AE-79F8-43CC-9B1C-D88128635236}"/>
                  </a:ext>
                </a:extLst>
              </xdr:cNvPr>
              <xdr:cNvSpPr/>
            </xdr:nvSpPr>
            <xdr:spPr>
              <a:xfrm>
                <a:off x="5419726" y="107301392"/>
                <a:ext cx="640079" cy="5029214"/>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52" name="Rectangle: Rounded Corners 2351">
                <a:extLst>
                  <a:ext uri="{FF2B5EF4-FFF2-40B4-BE49-F238E27FC236}">
                    <a16:creationId xmlns:a16="http://schemas.microsoft.com/office/drawing/2014/main" xmlns="" id="{C4DB890A-B445-4B1E-ADB1-30592E95C439}"/>
                  </a:ext>
                </a:extLst>
              </xdr:cNvPr>
              <xdr:cNvSpPr/>
            </xdr:nvSpPr>
            <xdr:spPr>
              <a:xfrm>
                <a:off x="6200775" y="107301389"/>
                <a:ext cx="640079" cy="5029215"/>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342" name="Group 2341">
              <a:extLst>
                <a:ext uri="{FF2B5EF4-FFF2-40B4-BE49-F238E27FC236}">
                  <a16:creationId xmlns:a16="http://schemas.microsoft.com/office/drawing/2014/main" xmlns="" id="{FEE400FC-E3E6-4489-B979-55EF4D868BBE}"/>
                </a:ext>
              </a:extLst>
            </xdr:cNvPr>
            <xdr:cNvGrpSpPr/>
          </xdr:nvGrpSpPr>
          <xdr:grpSpPr>
            <a:xfrm>
              <a:off x="16655688" y="106437442"/>
              <a:ext cx="953589" cy="1109382"/>
              <a:chOff x="1638300" y="401840"/>
              <a:chExt cx="1112520" cy="1371600"/>
            </a:xfrm>
          </xdr:grpSpPr>
          <xdr:sp macro="" textlink="">
            <xdr:nvSpPr>
              <xdr:cNvPr id="2343" name="Rectangle 2342">
                <a:extLst>
                  <a:ext uri="{FF2B5EF4-FFF2-40B4-BE49-F238E27FC236}">
                    <a16:creationId xmlns:a16="http://schemas.microsoft.com/office/drawing/2014/main" xmlns="" id="{71854A74-6127-42DF-81EE-138E42170FB8}"/>
                  </a:ext>
                </a:extLst>
              </xdr:cNvPr>
              <xdr:cNvSpPr/>
            </xdr:nvSpPr>
            <xdr:spPr>
              <a:xfrm>
                <a:off x="1638300" y="401840"/>
                <a:ext cx="457200" cy="1371600"/>
              </a:xfrm>
              <a:prstGeom prst="rect">
                <a:avLst/>
              </a:prstGeom>
              <a:gradFill>
                <a:gsLst>
                  <a:gs pos="0">
                    <a:schemeClr val="bg1">
                      <a:lumMod val="95000"/>
                    </a:schemeClr>
                  </a:gs>
                  <a:gs pos="29000">
                    <a:schemeClr val="bg1">
                      <a:lumMod val="95000"/>
                    </a:schemeClr>
                  </a:gs>
                  <a:gs pos="30000">
                    <a:schemeClr val="accent6">
                      <a:lumMod val="40000"/>
                      <a:lumOff val="60000"/>
                    </a:schemeClr>
                  </a:gs>
                  <a:gs pos="100000">
                    <a:schemeClr val="accent6">
                      <a:lumMod val="60000"/>
                      <a:lumOff val="40000"/>
                    </a:schemeClr>
                  </a:gs>
                </a:gsLst>
                <a:lin ang="5400000" scaled="1"/>
              </a:gradFill>
              <a:ln>
                <a:no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2344" name="Rectangle 2343">
                <a:extLst>
                  <a:ext uri="{FF2B5EF4-FFF2-40B4-BE49-F238E27FC236}">
                    <a16:creationId xmlns:a16="http://schemas.microsoft.com/office/drawing/2014/main" xmlns="" id="{70DB0780-6D66-4E9C-8576-3740ADCA1D6D}"/>
                  </a:ext>
                </a:extLst>
              </xdr:cNvPr>
              <xdr:cNvSpPr/>
            </xdr:nvSpPr>
            <xdr:spPr>
              <a:xfrm>
                <a:off x="2293620" y="401840"/>
                <a:ext cx="457200" cy="1371600"/>
              </a:xfrm>
              <a:prstGeom prst="rect">
                <a:avLst/>
              </a:prstGeom>
              <a:gradFill>
                <a:gsLst>
                  <a:gs pos="0">
                    <a:schemeClr val="bg1">
                      <a:lumMod val="95000"/>
                    </a:schemeClr>
                  </a:gs>
                  <a:gs pos="39000">
                    <a:schemeClr val="bg1">
                      <a:lumMod val="95000"/>
                    </a:schemeClr>
                  </a:gs>
                  <a:gs pos="40000">
                    <a:srgbClr val="F0CDFF"/>
                  </a:gs>
                  <a:gs pos="100000">
                    <a:srgbClr val="D7B9FF"/>
                  </a:gs>
                </a:gsLst>
                <a:lin ang="5400000" scaled="1"/>
              </a:gradFill>
              <a:ln>
                <a:no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2345" name="Straight Connector 2344">
                <a:extLst>
                  <a:ext uri="{FF2B5EF4-FFF2-40B4-BE49-F238E27FC236}">
                    <a16:creationId xmlns:a16="http://schemas.microsoft.com/office/drawing/2014/main" xmlns="" id="{364AE89D-4225-40DC-BBB3-4C0B33C1383C}"/>
                  </a:ext>
                </a:extLst>
              </xdr:cNvPr>
              <xdr:cNvCxnSpPr/>
            </xdr:nvCxnSpPr>
            <xdr:spPr>
              <a:xfrm flipH="1" flipV="1">
                <a:off x="2095500" y="820335"/>
                <a:ext cx="198120" cy="129739"/>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7</xdr:col>
      <xdr:colOff>45717</xdr:colOff>
      <xdr:row>461</xdr:row>
      <xdr:rowOff>30461</xdr:rowOff>
    </xdr:from>
    <xdr:to>
      <xdr:col>13</xdr:col>
      <xdr:colOff>91437</xdr:colOff>
      <xdr:row>483</xdr:row>
      <xdr:rowOff>106665</xdr:rowOff>
    </xdr:to>
    <xdr:grpSp>
      <xdr:nvGrpSpPr>
        <xdr:cNvPr id="2353" name="Group 2352">
          <a:extLst>
            <a:ext uri="{FF2B5EF4-FFF2-40B4-BE49-F238E27FC236}">
              <a16:creationId xmlns:a16="http://schemas.microsoft.com/office/drawing/2014/main" xmlns="" id="{F3F5C7BC-B185-4F09-89FE-FA843D191627}"/>
            </a:ext>
          </a:extLst>
        </xdr:cNvPr>
        <xdr:cNvGrpSpPr>
          <a:grpSpLocks noChangeAspect="1"/>
        </xdr:cNvGrpSpPr>
      </xdr:nvGrpSpPr>
      <xdr:grpSpPr>
        <a:xfrm>
          <a:off x="3074667" y="91775261"/>
          <a:ext cx="2960370" cy="3848104"/>
          <a:chOff x="15792437" y="104350839"/>
          <a:chExt cx="3360336" cy="4157901"/>
        </a:xfrm>
      </xdr:grpSpPr>
      <xdr:grpSp>
        <xdr:nvGrpSpPr>
          <xdr:cNvPr id="2354" name="Group 2353">
            <a:extLst>
              <a:ext uri="{FF2B5EF4-FFF2-40B4-BE49-F238E27FC236}">
                <a16:creationId xmlns:a16="http://schemas.microsoft.com/office/drawing/2014/main" xmlns="" id="{4D14D0BB-EAF0-4193-9682-1CF2D02702B1}"/>
              </a:ext>
            </a:extLst>
          </xdr:cNvPr>
          <xdr:cNvGrpSpPr/>
        </xdr:nvGrpSpPr>
        <xdr:grpSpPr>
          <a:xfrm>
            <a:off x="17926049" y="105765540"/>
            <a:ext cx="1053296" cy="2743200"/>
            <a:chOff x="17926049" y="105765540"/>
            <a:chExt cx="1053296" cy="2743200"/>
          </a:xfrm>
        </xdr:grpSpPr>
        <xdr:grpSp>
          <xdr:nvGrpSpPr>
            <xdr:cNvPr id="2356" name="Group 2355">
              <a:extLst>
                <a:ext uri="{FF2B5EF4-FFF2-40B4-BE49-F238E27FC236}">
                  <a16:creationId xmlns:a16="http://schemas.microsoft.com/office/drawing/2014/main" xmlns="" id="{ABB998DE-2463-4DA9-9BA2-BE15FBB4AB85}"/>
                </a:ext>
              </a:extLst>
            </xdr:cNvPr>
            <xdr:cNvGrpSpPr>
              <a:grpSpLocks noChangeAspect="1"/>
            </xdr:cNvGrpSpPr>
          </xdr:nvGrpSpPr>
          <xdr:grpSpPr>
            <a:xfrm>
              <a:off x="17926049" y="105765540"/>
              <a:ext cx="1053296" cy="2743200"/>
              <a:chOff x="4819649" y="105531775"/>
              <a:chExt cx="2600325" cy="6772276"/>
            </a:xfrm>
            <a:solidFill>
              <a:srgbClr val="FF7171"/>
            </a:solidFill>
          </xdr:grpSpPr>
          <xdr:sp macro="" textlink="">
            <xdr:nvSpPr>
              <xdr:cNvPr id="2361" name="Rectangle: Rounded Corners 2360">
                <a:extLst>
                  <a:ext uri="{FF2B5EF4-FFF2-40B4-BE49-F238E27FC236}">
                    <a16:creationId xmlns:a16="http://schemas.microsoft.com/office/drawing/2014/main" xmlns="" id="{339AAA8C-A4F1-4394-9ACE-BB2C0F1D6D05}"/>
                  </a:ext>
                </a:extLst>
              </xdr:cNvPr>
              <xdr:cNvSpPr/>
            </xdr:nvSpPr>
            <xdr:spPr>
              <a:xfrm>
                <a:off x="4819649" y="107179603"/>
                <a:ext cx="457201" cy="2286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62" name="Rectangle: Rounded Corners 2361">
                <a:extLst>
                  <a:ext uri="{FF2B5EF4-FFF2-40B4-BE49-F238E27FC236}">
                    <a16:creationId xmlns:a16="http://schemas.microsoft.com/office/drawing/2014/main" xmlns="" id="{DC2F1F6C-BB5B-4E1C-AA3F-2A2CDBF0402E}"/>
                  </a:ext>
                </a:extLst>
              </xdr:cNvPr>
              <xdr:cNvSpPr/>
            </xdr:nvSpPr>
            <xdr:spPr>
              <a:xfrm>
                <a:off x="6962773" y="107179603"/>
                <a:ext cx="457201" cy="2286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63" name="Rectangle: Rounded Corners 2362">
                <a:extLst>
                  <a:ext uri="{FF2B5EF4-FFF2-40B4-BE49-F238E27FC236}">
                    <a16:creationId xmlns:a16="http://schemas.microsoft.com/office/drawing/2014/main" xmlns="" id="{6350681D-AB05-42CA-89D2-93DD38F7D6C4}"/>
                  </a:ext>
                </a:extLst>
              </xdr:cNvPr>
              <xdr:cNvSpPr/>
            </xdr:nvSpPr>
            <xdr:spPr>
              <a:xfrm rot="16200000">
                <a:off x="5553074" y="106112802"/>
                <a:ext cx="1133478"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64" name="Rectangle: Rounded Corners 2363">
                <a:extLst>
                  <a:ext uri="{FF2B5EF4-FFF2-40B4-BE49-F238E27FC236}">
                    <a16:creationId xmlns:a16="http://schemas.microsoft.com/office/drawing/2014/main" xmlns="" id="{0CA485DD-248C-4546-9628-F604073AED15}"/>
                  </a:ext>
                </a:extLst>
              </xdr:cNvPr>
              <xdr:cNvSpPr/>
            </xdr:nvSpPr>
            <xdr:spPr>
              <a:xfrm rot="16200000">
                <a:off x="5557838" y="105527012"/>
                <a:ext cx="1133478" cy="1143003"/>
              </a:xfrm>
              <a:prstGeom prst="roundRect">
                <a:avLst>
                  <a:gd name="adj" fmla="val 47917"/>
                </a:avLst>
              </a:prstGeom>
              <a:solidFill>
                <a:srgbClr val="FF505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65" name="Rectangle: Rounded Corners 2364">
                <a:extLst>
                  <a:ext uri="{FF2B5EF4-FFF2-40B4-BE49-F238E27FC236}">
                    <a16:creationId xmlns:a16="http://schemas.microsoft.com/office/drawing/2014/main" xmlns="" id="{E06EC083-EEEE-4CE7-91CC-1C766491C3F6}"/>
                  </a:ext>
                </a:extLst>
              </xdr:cNvPr>
              <xdr:cNvSpPr/>
            </xdr:nvSpPr>
            <xdr:spPr>
              <a:xfrm rot="16200000">
                <a:off x="5210177" y="107979697"/>
                <a:ext cx="1828800"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66" name="Rectangle: Rounded Corners 2365">
                <a:extLst>
                  <a:ext uri="{FF2B5EF4-FFF2-40B4-BE49-F238E27FC236}">
                    <a16:creationId xmlns:a16="http://schemas.microsoft.com/office/drawing/2014/main" xmlns="" id="{CC7BF875-BDED-4A05-BACA-3391764C44F4}"/>
                  </a:ext>
                </a:extLst>
              </xdr:cNvPr>
              <xdr:cNvSpPr/>
            </xdr:nvSpPr>
            <xdr:spPr>
              <a:xfrm>
                <a:off x="5419725" y="107274852"/>
                <a:ext cx="640080" cy="5029199"/>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2367" name="Rectangle: Rounded Corners 2366">
                <a:extLst>
                  <a:ext uri="{FF2B5EF4-FFF2-40B4-BE49-F238E27FC236}">
                    <a16:creationId xmlns:a16="http://schemas.microsoft.com/office/drawing/2014/main" xmlns="" id="{04029DE1-BBC8-4348-9CF2-58555ED5B022}"/>
                  </a:ext>
                </a:extLst>
              </xdr:cNvPr>
              <xdr:cNvSpPr/>
            </xdr:nvSpPr>
            <xdr:spPr>
              <a:xfrm>
                <a:off x="6200776" y="107274852"/>
                <a:ext cx="640080" cy="5029199"/>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2357" name="Group 2356">
              <a:extLst>
                <a:ext uri="{FF2B5EF4-FFF2-40B4-BE49-F238E27FC236}">
                  <a16:creationId xmlns:a16="http://schemas.microsoft.com/office/drawing/2014/main" xmlns="" id="{65A2AB7B-C338-4CF3-B070-5D69C028BC4F}"/>
                </a:ext>
              </a:extLst>
            </xdr:cNvPr>
            <xdr:cNvGrpSpPr/>
          </xdr:nvGrpSpPr>
          <xdr:grpSpPr>
            <a:xfrm>
              <a:off x="17977758" y="106398109"/>
              <a:ext cx="953589" cy="1109382"/>
              <a:chOff x="1638300" y="388557"/>
              <a:chExt cx="1112520" cy="1371600"/>
            </a:xfrm>
          </xdr:grpSpPr>
          <xdr:sp macro="" textlink="">
            <xdr:nvSpPr>
              <xdr:cNvPr id="2358" name="Rectangle 2357">
                <a:extLst>
                  <a:ext uri="{FF2B5EF4-FFF2-40B4-BE49-F238E27FC236}">
                    <a16:creationId xmlns:a16="http://schemas.microsoft.com/office/drawing/2014/main" xmlns="" id="{6452AA3E-0B65-450B-9175-F58DA808801C}"/>
                  </a:ext>
                </a:extLst>
              </xdr:cNvPr>
              <xdr:cNvSpPr/>
            </xdr:nvSpPr>
            <xdr:spPr>
              <a:xfrm>
                <a:off x="1638300" y="388557"/>
                <a:ext cx="457200" cy="1371600"/>
              </a:xfrm>
              <a:prstGeom prst="rect">
                <a:avLst/>
              </a:prstGeom>
              <a:gradFill>
                <a:gsLst>
                  <a:gs pos="0">
                    <a:schemeClr val="bg1">
                      <a:lumMod val="95000"/>
                    </a:schemeClr>
                  </a:gs>
                  <a:gs pos="39000">
                    <a:schemeClr val="bg1">
                      <a:lumMod val="95000"/>
                    </a:schemeClr>
                  </a:gs>
                  <a:gs pos="40000">
                    <a:schemeClr val="accent6">
                      <a:lumMod val="40000"/>
                      <a:lumOff val="60000"/>
                    </a:schemeClr>
                  </a:gs>
                  <a:gs pos="100000">
                    <a:schemeClr val="accent6">
                      <a:lumMod val="60000"/>
                      <a:lumOff val="40000"/>
                    </a:schemeClr>
                  </a:gs>
                </a:gsLst>
                <a:lin ang="5400000" scaled="1"/>
              </a:gradFill>
              <a:ln>
                <a:no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2359" name="Rectangle 2358">
                <a:extLst>
                  <a:ext uri="{FF2B5EF4-FFF2-40B4-BE49-F238E27FC236}">
                    <a16:creationId xmlns:a16="http://schemas.microsoft.com/office/drawing/2014/main" xmlns="" id="{51375885-FA0C-438F-BA03-1B56880C31C9}"/>
                  </a:ext>
                </a:extLst>
              </xdr:cNvPr>
              <xdr:cNvSpPr/>
            </xdr:nvSpPr>
            <xdr:spPr>
              <a:xfrm>
                <a:off x="2293620" y="388557"/>
                <a:ext cx="457200" cy="1371600"/>
              </a:xfrm>
              <a:prstGeom prst="rect">
                <a:avLst/>
              </a:prstGeom>
              <a:gradFill>
                <a:gsLst>
                  <a:gs pos="0">
                    <a:schemeClr val="bg1">
                      <a:lumMod val="95000"/>
                    </a:schemeClr>
                  </a:gs>
                  <a:gs pos="29000">
                    <a:schemeClr val="bg1">
                      <a:lumMod val="95000"/>
                    </a:schemeClr>
                  </a:gs>
                  <a:gs pos="30000">
                    <a:srgbClr val="F0CDFF"/>
                  </a:gs>
                  <a:gs pos="100000">
                    <a:srgbClr val="D7B9FF"/>
                  </a:gs>
                </a:gsLst>
                <a:lin ang="5400000" scaled="1"/>
              </a:gradFill>
              <a:ln>
                <a:no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2360" name="Straight Connector 2359">
                <a:extLst>
                  <a:ext uri="{FF2B5EF4-FFF2-40B4-BE49-F238E27FC236}">
                    <a16:creationId xmlns:a16="http://schemas.microsoft.com/office/drawing/2014/main" xmlns="" id="{43E5B243-65E9-4D8E-90BC-A533B03F4886}"/>
                  </a:ext>
                </a:extLst>
              </xdr:cNvPr>
              <xdr:cNvCxnSpPr/>
            </xdr:nvCxnSpPr>
            <xdr:spPr>
              <a:xfrm flipV="1">
                <a:off x="2094288" y="799827"/>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355" name="Speech Bubble: Oval 2354">
            <a:extLst>
              <a:ext uri="{FF2B5EF4-FFF2-40B4-BE49-F238E27FC236}">
                <a16:creationId xmlns:a16="http://schemas.microsoft.com/office/drawing/2014/main" xmlns="" id="{CD7349D1-F043-4FB8-9B33-15857B8731D3}"/>
              </a:ext>
            </a:extLst>
          </xdr:cNvPr>
          <xdr:cNvSpPr/>
        </xdr:nvSpPr>
        <xdr:spPr>
          <a:xfrm flipH="1">
            <a:off x="15792437" y="104350839"/>
            <a:ext cx="3360336" cy="915778"/>
          </a:xfrm>
          <a:prstGeom prst="wedgeEllipseCallout">
            <a:avLst>
              <a:gd name="adj1" fmla="val -24638"/>
              <a:gd name="adj2" fmla="val 100778"/>
            </a:avLst>
          </a:prstGeom>
          <a:solidFill>
            <a:srgbClr val="C00000"/>
          </a:solidFill>
          <a:ln>
            <a:solidFill>
              <a:srgbClr val="C8000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clientData/>
  </xdr:twoCellAnchor>
  <xdr:twoCellAnchor>
    <xdr:from>
      <xdr:col>7</xdr:col>
      <xdr:colOff>169815</xdr:colOff>
      <xdr:row>462</xdr:row>
      <xdr:rowOff>1131</xdr:rowOff>
    </xdr:from>
    <xdr:to>
      <xdr:col>12</xdr:col>
      <xdr:colOff>436515</xdr:colOff>
      <xdr:row>465</xdr:row>
      <xdr:rowOff>92571</xdr:rowOff>
    </xdr:to>
    <xdr:sp macro="" textlink="">
      <xdr:nvSpPr>
        <xdr:cNvPr id="1598" name="Government serves best when it serves least.">
          <a:extLst>
            <a:ext uri="{FF2B5EF4-FFF2-40B4-BE49-F238E27FC236}">
              <a16:creationId xmlns:a16="http://schemas.microsoft.com/office/drawing/2014/main" xmlns="" id="{8AC944FF-3FA4-443C-8C71-0C7B57CB7D0D}"/>
            </a:ext>
          </a:extLst>
        </xdr:cNvPr>
        <xdr:cNvSpPr txBox="1">
          <a:spLocks/>
        </xdr:cNvSpPr>
      </xdr:nvSpPr>
      <xdr:spPr>
        <a:xfrm>
          <a:off x="3263535" y="93833811"/>
          <a:ext cx="2743200" cy="61722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800"/>
            </a:lnSpc>
            <a:buNone/>
          </a:pPr>
          <a:r>
            <a:rPr lang="en-US" sz="1800" b="1" spc="-100" baseline="0">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"Government serves best </a:t>
          </a:r>
          <a:r>
            <a:rPr lang="en-US" sz="1800" b="1">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when it serves least."</a:t>
          </a:r>
        </a:p>
      </xdr:txBody>
    </xdr:sp>
    <xdr:clientData/>
  </xdr:twoCellAnchor>
  <xdr:twoCellAnchor>
    <xdr:from>
      <xdr:col>1</xdr:col>
      <xdr:colOff>45719</xdr:colOff>
      <xdr:row>462</xdr:row>
      <xdr:rowOff>15240</xdr:rowOff>
    </xdr:from>
    <xdr:to>
      <xdr:col>6</xdr:col>
      <xdr:colOff>312419</xdr:colOff>
      <xdr:row>465</xdr:row>
      <xdr:rowOff>130670</xdr:rowOff>
    </xdr:to>
    <xdr:sp macro="" textlink="">
      <xdr:nvSpPr>
        <xdr:cNvPr id="1599" name="Government exists as a force for good.">
          <a:extLst>
            <a:ext uri="{FF2B5EF4-FFF2-40B4-BE49-F238E27FC236}">
              <a16:creationId xmlns:a16="http://schemas.microsoft.com/office/drawing/2014/main" xmlns="" id="{2BC98101-D7F0-405F-8168-7378593174C1}"/>
            </a:ext>
          </a:extLst>
        </xdr:cNvPr>
        <xdr:cNvSpPr txBox="1">
          <a:spLocks/>
        </xdr:cNvSpPr>
      </xdr:nvSpPr>
      <xdr:spPr>
        <a:xfrm>
          <a:off x="167639" y="93847920"/>
          <a:ext cx="2743200" cy="64121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800"/>
            </a:lnSpc>
            <a:buNone/>
          </a:pPr>
          <a:r>
            <a:rPr lang="en-US" sz="1800" b="1">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a:t>
          </a:r>
          <a:r>
            <a:rPr lang="en-US" sz="1800" b="1" kern="1200" spc="-30" baseline="0">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Government must serve</a:t>
          </a:r>
          <a:r>
            <a:rPr lang="en-US" sz="1800" b="1" baseline="0">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 </a:t>
          </a:r>
          <a:r>
            <a:rPr lang="en-US" sz="1800" b="1" kern="1200" spc="0" baseline="0">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the least advantaged</a:t>
          </a:r>
          <a:r>
            <a:rPr lang="en-US" sz="1800" b="1">
              <a:solidFill>
                <a:srgbClr val="F0CDFF"/>
              </a:solidFill>
              <a:effectLst>
                <a:outerShdw blurRad="50800" dist="38100" dir="5400000" algn="t" rotWithShape="0">
                  <a:prstClr val="black">
                    <a:alpha val="40000"/>
                  </a:prstClr>
                </a:outerShdw>
              </a:effectLst>
              <a:latin typeface="Trebuchet MS" panose="020B0603020202020204" pitchFamily="34" charset="0"/>
              <a:ea typeface="Tahoma" panose="020B0604030504040204" pitchFamily="34" charset="0"/>
              <a:cs typeface="Tahoma" panose="020B0604030504040204" pitchFamily="34" charset="0"/>
            </a:rPr>
            <a:t>."</a:t>
          </a:r>
        </a:p>
      </xdr:txBody>
    </xdr:sp>
    <xdr:clientData/>
  </xdr:twoCellAnchor>
  <xdr:twoCellAnchor>
    <xdr:from>
      <xdr:col>0</xdr:col>
      <xdr:colOff>93616</xdr:colOff>
      <xdr:row>484</xdr:row>
      <xdr:rowOff>38100</xdr:rowOff>
    </xdr:from>
    <xdr:to>
      <xdr:col>5</xdr:col>
      <xdr:colOff>367936</xdr:colOff>
      <xdr:row>491</xdr:row>
      <xdr:rowOff>22860</xdr:rowOff>
    </xdr:to>
    <xdr:sp macro="" textlink="">
      <xdr:nvSpPr>
        <xdr:cNvPr id="1600" name="You believe whatever serves your needs.">
          <a:extLst>
            <a:ext uri="{FF2B5EF4-FFF2-40B4-BE49-F238E27FC236}">
              <a16:creationId xmlns:a16="http://schemas.microsoft.com/office/drawing/2014/main" xmlns="" id="{88D7FCAF-D77A-4A77-B0B2-F327316CF30E}"/>
            </a:ext>
          </a:extLst>
        </xdr:cNvPr>
        <xdr:cNvSpPr txBox="1">
          <a:spLocks/>
        </xdr:cNvSpPr>
      </xdr:nvSpPr>
      <xdr:spPr>
        <a:xfrm>
          <a:off x="93616" y="89214960"/>
          <a:ext cx="2377440" cy="121158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400" b="0" spc="-50">
              <a:ln>
                <a:solidFill>
                  <a:srgbClr val="0070C0"/>
                </a:solidFill>
              </a:ln>
              <a:solidFill>
                <a:schemeClr val="accent5">
                  <a:lumMod val="20000"/>
                  <a:lumOff val="80000"/>
                </a:schemeClr>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Why rely on government to protect the vulnerable from the many historical forms of destructive exploitation? Because</a:t>
          </a:r>
          <a:r>
            <a:rPr lang="en-US" sz="1400" b="0" spc="-50" baseline="0">
              <a:ln>
                <a:solidFill>
                  <a:srgbClr val="0070C0"/>
                </a:solidFill>
              </a:ln>
              <a:solidFill>
                <a:schemeClr val="accent5">
                  <a:lumMod val="20000"/>
                  <a:lumOff val="80000"/>
                </a:schemeClr>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it best </a:t>
          </a:r>
          <a:r>
            <a:rPr lang="en-US" sz="1400" b="1" i="1" spc="-50" baseline="0">
              <a:ln>
                <a:solidFill>
                  <a:srgbClr val="0070C0"/>
                </a:solidFill>
              </a:ln>
              <a:solidFill>
                <a:schemeClr val="accent5">
                  <a:lumMod val="20000"/>
                  <a:lumOff val="80000"/>
                </a:schemeClr>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relieves</a:t>
          </a:r>
          <a:r>
            <a:rPr lang="en-US" sz="1400" b="0" spc="-50" baseline="0">
              <a:ln>
                <a:solidFill>
                  <a:srgbClr val="0070C0"/>
                </a:solidFill>
              </a:ln>
              <a:solidFill>
                <a:schemeClr val="accent5">
                  <a:lumMod val="20000"/>
                  <a:lumOff val="80000"/>
                </a:schemeClr>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less resolved</a:t>
          </a:r>
          <a:r>
            <a:rPr lang="en-US" sz="1400" b="0" spc="-50" baseline="0">
              <a:ln>
                <a:solidFill>
                  <a:srgbClr val="0070C0"/>
                </a:solidFill>
              </a:ln>
              <a:solidFill>
                <a:srgbClr val="00B0F0"/>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a:t>
          </a:r>
          <a:r>
            <a:rPr lang="en-US" sz="1400" b="0" spc="-5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social-needs</a:t>
          </a:r>
          <a:r>
            <a:rPr lang="en-US" sz="1400" b="0" spc="-50" baseline="0">
              <a:ln>
                <a:solidFill>
                  <a:srgbClr val="0070C0"/>
                </a:solidFill>
              </a:ln>
              <a:solidFill>
                <a:srgbClr val="00B0F0"/>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a:t>
          </a:r>
          <a:endParaRPr lang="en-US" sz="1400" b="0" spc="-50">
            <a:ln>
              <a:solidFill>
                <a:srgbClr val="0070C0"/>
              </a:solidFill>
            </a:ln>
            <a:solidFill>
              <a:srgbClr val="00B0F0"/>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457200</xdr:colOff>
      <xdr:row>484</xdr:row>
      <xdr:rowOff>38100</xdr:rowOff>
    </xdr:from>
    <xdr:to>
      <xdr:col>13</xdr:col>
      <xdr:colOff>0</xdr:colOff>
      <xdr:row>491</xdr:row>
      <xdr:rowOff>27432</xdr:rowOff>
    </xdr:to>
    <xdr:sp macro="" textlink="">
      <xdr:nvSpPr>
        <xdr:cNvPr id="1601" name="You believe whatever serves your needs.">
          <a:extLst>
            <a:ext uri="{FF2B5EF4-FFF2-40B4-BE49-F238E27FC236}">
              <a16:creationId xmlns:a16="http://schemas.microsoft.com/office/drawing/2014/main" xmlns="" id="{F29888E4-37A3-4FBF-A411-D823ACFAAB02}"/>
            </a:ext>
          </a:extLst>
        </xdr:cNvPr>
        <xdr:cNvSpPr txBox="1">
          <a:spLocks/>
        </xdr:cNvSpPr>
      </xdr:nvSpPr>
      <xdr:spPr>
        <a:xfrm>
          <a:off x="3550920" y="89214960"/>
          <a:ext cx="2514600" cy="1216152"/>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400" b="0" kern="1200" spc="-5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Why </a:t>
          </a:r>
          <a:r>
            <a:rPr lang="en-US" sz="1400" b="0" spc="-5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rely on government only </a:t>
          </a:r>
          <a:r>
            <a:rPr lang="en-US" sz="1400" b="0" spc="-70" baseline="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for the few services we cannot</a:t>
          </a:r>
          <a:r>
            <a:rPr lang="en-US" sz="1400" b="0" spc="-5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provide for ourselves, such as national defense? Because it </a:t>
          </a:r>
          <a:r>
            <a:rPr lang="en-US" sz="1400" b="1" i="1" spc="-5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guards</a:t>
          </a:r>
          <a:r>
            <a:rPr lang="en-US" sz="1400" b="0" spc="-50">
              <a:ln>
                <a:solidFill>
                  <a:srgbClr val="C00000"/>
                </a:solidFill>
              </a:ln>
              <a:solidFill>
                <a:srgbClr val="FFB4B4"/>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traditionally more resolved </a:t>
          </a:r>
          <a:r>
            <a:rPr lang="en-US" sz="1400" b="0" kern="1200" spc="-5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social-needs</a:t>
          </a:r>
          <a:r>
            <a:rPr lang="en-US" sz="1400" b="0" spc="-50">
              <a:ln>
                <a:solidFill>
                  <a:srgbClr val="C00000"/>
                </a:solidFill>
              </a:ln>
              <a:solidFill>
                <a:srgbClr val="FF5050"/>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2176</xdr:colOff>
      <xdr:row>466</xdr:row>
      <xdr:rowOff>35557</xdr:rowOff>
    </xdr:from>
    <xdr:to>
      <xdr:col>6</xdr:col>
      <xdr:colOff>268876</xdr:colOff>
      <xdr:row>468</xdr:row>
      <xdr:rowOff>142237</xdr:rowOff>
    </xdr:to>
    <xdr:sp macro="" textlink="">
      <xdr:nvSpPr>
        <xdr:cNvPr id="2718" name="You believe whatever serves your needs.">
          <a:extLst>
            <a:ext uri="{FF2B5EF4-FFF2-40B4-BE49-F238E27FC236}">
              <a16:creationId xmlns:a16="http://schemas.microsoft.com/office/drawing/2014/main" xmlns="" id="{D98C7B45-6D01-4B52-8FBA-D827DA7AE571}"/>
            </a:ext>
          </a:extLst>
        </xdr:cNvPr>
        <xdr:cNvSpPr txBox="1">
          <a:spLocks/>
        </xdr:cNvSpPr>
      </xdr:nvSpPr>
      <xdr:spPr>
        <a:xfrm>
          <a:off x="124096" y="94569277"/>
          <a:ext cx="2743200" cy="457200"/>
        </a:xfrm>
        <a:prstGeom prst="rect">
          <a:avLst/>
        </a:prstGeom>
        <a:effectLst>
          <a:glow rad="127000">
            <a:schemeClr val="tx1"/>
          </a:glow>
        </a:effectLst>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400" b="1" spc="-5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In a humanly dense</a:t>
          </a:r>
          <a:r>
            <a:rPr lang="en-US" sz="1400" b="1" spc="-50" baseline="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 setting, such as urban centers, </a:t>
          </a:r>
          <a:endParaRPr lang="en-US" sz="1400" b="1" spc="-5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endParaRPr>
        </a:p>
      </xdr:txBody>
    </xdr:sp>
    <xdr:clientData/>
  </xdr:twoCellAnchor>
  <xdr:twoCellAnchor>
    <xdr:from>
      <xdr:col>7</xdr:col>
      <xdr:colOff>205740</xdr:colOff>
      <xdr:row>466</xdr:row>
      <xdr:rowOff>37786</xdr:rowOff>
    </xdr:from>
    <xdr:to>
      <xdr:col>12</xdr:col>
      <xdr:colOff>472440</xdr:colOff>
      <xdr:row>468</xdr:row>
      <xdr:rowOff>144466</xdr:rowOff>
    </xdr:to>
    <xdr:sp macro="" textlink="">
      <xdr:nvSpPr>
        <xdr:cNvPr id="2719" name="You believe whatever serves your needs.">
          <a:extLst>
            <a:ext uri="{FF2B5EF4-FFF2-40B4-BE49-F238E27FC236}">
              <a16:creationId xmlns:a16="http://schemas.microsoft.com/office/drawing/2014/main" xmlns="" id="{7846E91E-FE14-41D9-9D64-09460115E876}"/>
            </a:ext>
          </a:extLst>
        </xdr:cNvPr>
        <xdr:cNvSpPr txBox="1">
          <a:spLocks/>
        </xdr:cNvSpPr>
      </xdr:nvSpPr>
      <xdr:spPr>
        <a:xfrm>
          <a:off x="3299460" y="94571506"/>
          <a:ext cx="2743200" cy="4572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400" b="1" kern="1200" spc="-5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In a humanly sparse setting, such as rural villages,</a:t>
          </a:r>
          <a:r>
            <a:rPr lang="en-US" sz="1400" b="1" kern="1200" spc="-50" baseline="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 </a:t>
          </a:r>
          <a:endParaRPr lang="en-US" sz="1400" b="1" spc="-50">
            <a:ln>
              <a:solidFill>
                <a:srgbClr val="5AFFA0"/>
              </a:solidFill>
            </a:ln>
            <a:solidFill>
              <a:srgbClr val="D2FFE6"/>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endParaRPr>
        </a:p>
      </xdr:txBody>
    </xdr:sp>
    <xdr:clientData/>
  </xdr:twoCellAnchor>
  <xdr:twoCellAnchor>
    <xdr:from>
      <xdr:col>7</xdr:col>
      <xdr:colOff>171450</xdr:colOff>
      <xdr:row>469</xdr:row>
      <xdr:rowOff>14926</xdr:rowOff>
    </xdr:from>
    <xdr:to>
      <xdr:col>10</xdr:col>
      <xdr:colOff>381000</xdr:colOff>
      <xdr:row>473</xdr:row>
      <xdr:rowOff>45406</xdr:rowOff>
    </xdr:to>
    <xdr:sp macro="" textlink="">
      <xdr:nvSpPr>
        <xdr:cNvPr id="1596" name="You believe whatever serves your needs.">
          <a:extLst>
            <a:ext uri="{FF2B5EF4-FFF2-40B4-BE49-F238E27FC236}">
              <a16:creationId xmlns:a16="http://schemas.microsoft.com/office/drawing/2014/main" xmlns="" id="{D7B667CA-8211-49A5-81CC-E1E96DCCE762}"/>
            </a:ext>
          </a:extLst>
        </xdr:cNvPr>
        <xdr:cNvSpPr txBox="1">
          <a:spLocks/>
        </xdr:cNvSpPr>
      </xdr:nvSpPr>
      <xdr:spPr>
        <a:xfrm>
          <a:off x="3200400" y="93131326"/>
          <a:ext cx="1666875" cy="71628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400" b="0" kern="1200" spc="-8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your situation makes it necessary </a:t>
          </a:r>
          <a:r>
            <a:rPr lang="en-US" sz="1400" b="0" kern="1200" spc="-5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to guard</a:t>
          </a:r>
          <a:r>
            <a:rPr lang="en-US" sz="1400" b="0" kern="1200" spc="-5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your resolved social-needs (like cohesion).</a:t>
          </a:r>
        </a:p>
      </xdr:txBody>
    </xdr:sp>
    <xdr:clientData/>
  </xdr:twoCellAnchor>
  <xdr:twoCellAnchor>
    <xdr:from>
      <xdr:col>3</xdr:col>
      <xdr:colOff>182880</xdr:colOff>
      <xdr:row>469</xdr:row>
      <xdr:rowOff>7306</xdr:rowOff>
    </xdr:from>
    <xdr:to>
      <xdr:col>6</xdr:col>
      <xdr:colOff>352425</xdr:colOff>
      <xdr:row>473</xdr:row>
      <xdr:rowOff>37786</xdr:rowOff>
    </xdr:to>
    <xdr:sp macro="" textlink="">
      <xdr:nvSpPr>
        <xdr:cNvPr id="1597" name="You believe whatever serves your needs.">
          <a:extLst>
            <a:ext uri="{FF2B5EF4-FFF2-40B4-BE49-F238E27FC236}">
              <a16:creationId xmlns:a16="http://schemas.microsoft.com/office/drawing/2014/main" xmlns="" id="{5B1B0962-5F82-42E7-B7F3-AA692A2898D0}"/>
            </a:ext>
          </a:extLst>
        </xdr:cNvPr>
        <xdr:cNvSpPr txBox="1">
          <a:spLocks/>
        </xdr:cNvSpPr>
      </xdr:nvSpPr>
      <xdr:spPr>
        <a:xfrm>
          <a:off x="1268730" y="93123706"/>
          <a:ext cx="1626870" cy="71628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400" b="0" kern="1200" spc="-50">
              <a:ln>
                <a:solidFill>
                  <a:srgbClr val="E178FF"/>
                </a:solidFill>
              </a:ln>
              <a:solidFill>
                <a:srgbClr val="FF99FF"/>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rPr>
            <a:t>your situation makes it difficult to fully</a:t>
          </a:r>
          <a:r>
            <a:rPr lang="en-US" sz="1400" b="0" kern="1200" spc="-50" baseline="0">
              <a:ln>
                <a:solidFill>
                  <a:srgbClr val="E178FF"/>
                </a:solidFill>
              </a:ln>
              <a:solidFill>
                <a:srgbClr val="FF99FF"/>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rPr>
            <a:t> resolve your social-needs (like inclusion).</a:t>
          </a:r>
        </a:p>
      </xdr:txBody>
    </xdr:sp>
    <xdr:clientData/>
  </xdr:twoCellAnchor>
  <xdr:twoCellAnchor>
    <xdr:from>
      <xdr:col>7</xdr:col>
      <xdr:colOff>388620</xdr:colOff>
      <xdr:row>473</xdr:row>
      <xdr:rowOff>68266</xdr:rowOff>
    </xdr:from>
    <xdr:to>
      <xdr:col>10</xdr:col>
      <xdr:colOff>365760</xdr:colOff>
      <xdr:row>483</xdr:row>
      <xdr:rowOff>144780</xdr:rowOff>
    </xdr:to>
    <xdr:sp macro="" textlink="">
      <xdr:nvSpPr>
        <xdr:cNvPr id="2372" name="You believe whatever serves your needs.">
          <a:extLst>
            <a:ext uri="{FF2B5EF4-FFF2-40B4-BE49-F238E27FC236}">
              <a16:creationId xmlns:a16="http://schemas.microsoft.com/office/drawing/2014/main" xmlns="" id="{6196AA7D-6F5D-4446-97DD-545B3453EC76}"/>
            </a:ext>
          </a:extLst>
        </xdr:cNvPr>
        <xdr:cNvSpPr txBox="1">
          <a:spLocks/>
        </xdr:cNvSpPr>
      </xdr:nvSpPr>
      <xdr:spPr>
        <a:xfrm>
          <a:off x="3482340" y="95828806"/>
          <a:ext cx="1463040" cy="1829114"/>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r">
            <a:lnSpc>
              <a:spcPct val="80000"/>
            </a:lnSpc>
            <a:buNone/>
          </a:pPr>
          <a:r>
            <a:rPr lang="en-US" sz="1400" b="0" kern="1200" spc="-5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As the </a:t>
          </a:r>
          <a:r>
            <a:rPr lang="en-US" sz="1400" b="0" kern="1200" spc="-70" baseline="0">
              <a:ln>
                <a:solidFill>
                  <a:srgbClr val="00B0F0"/>
                </a:solidFill>
              </a:ln>
              <a:solidFill>
                <a:srgbClr val="00B0F0"/>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wide-oriented</a:t>
          </a:r>
          <a:r>
            <a:rPr lang="en-US" sz="1400" b="0" kern="1200" spc="-7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 expand the </a:t>
          </a:r>
          <a:r>
            <a:rPr lang="en-US" sz="1400" b="0" kern="1200" spc="-50" baseline="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rPr>
            <a:t>role of government to serve their prioritized need, it tends to detract from your more resolved social-needs at the more local level.</a:t>
          </a:r>
          <a:endParaRPr lang="en-US" sz="1400" b="0" spc="-50">
            <a:ln>
              <a:solidFill>
                <a:srgbClr val="E178FF"/>
              </a:solidFill>
            </a:ln>
            <a:solidFill>
              <a:srgbClr val="FF99FF"/>
            </a:solidFill>
            <a:effectLst>
              <a:glow rad="38100">
                <a:schemeClr val="tx1"/>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182880</xdr:colOff>
      <xdr:row>473</xdr:row>
      <xdr:rowOff>68266</xdr:rowOff>
    </xdr:from>
    <xdr:to>
      <xdr:col>6</xdr:col>
      <xdr:colOff>160020</xdr:colOff>
      <xdr:row>483</xdr:row>
      <xdr:rowOff>144466</xdr:rowOff>
    </xdr:to>
    <xdr:sp macro="" textlink="">
      <xdr:nvSpPr>
        <xdr:cNvPr id="2373" name="You believe whatever serves your needs.">
          <a:extLst>
            <a:ext uri="{FF2B5EF4-FFF2-40B4-BE49-F238E27FC236}">
              <a16:creationId xmlns:a16="http://schemas.microsoft.com/office/drawing/2014/main" xmlns="" id="{B0800755-34A5-44A4-B786-1C66A2A58353}"/>
            </a:ext>
          </a:extLst>
        </xdr:cNvPr>
        <xdr:cNvSpPr txBox="1">
          <a:spLocks/>
        </xdr:cNvSpPr>
      </xdr:nvSpPr>
      <xdr:spPr>
        <a:xfrm>
          <a:off x="1295400" y="95828806"/>
          <a:ext cx="1463040" cy="182880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80000"/>
            </a:lnSpc>
            <a:buNone/>
          </a:pPr>
          <a:r>
            <a:rPr lang="en-US" sz="1400" b="0" kern="1200" spc="-50" baseline="0">
              <a:ln>
                <a:solidFill>
                  <a:srgbClr val="E178FF"/>
                </a:solidFill>
              </a:ln>
              <a:solidFill>
                <a:srgbClr val="FF99FF"/>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rPr>
            <a:t>As the </a:t>
          </a:r>
          <a:r>
            <a:rPr lang="en-US" sz="1400" b="0" kern="1200" spc="-50" baseline="0">
              <a:ln>
                <a:solidFill>
                  <a:srgbClr val="FF0000"/>
                </a:solidFill>
              </a:ln>
              <a:solidFill>
                <a:srgbClr val="FF0000"/>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rPr>
            <a:t>deep-oriented</a:t>
          </a:r>
          <a:r>
            <a:rPr lang="en-US" sz="1400" b="0" kern="1200" spc="-50" baseline="0">
              <a:ln>
                <a:solidFill>
                  <a:srgbClr val="E178FF"/>
                </a:solidFill>
              </a:ln>
              <a:solidFill>
                <a:srgbClr val="FF99FF"/>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rPr>
            <a:t> shrink the role of government to serve their prioritized need, it tends to detract from your less resolved social-needs at the societal level.</a:t>
          </a:r>
          <a:endParaRPr lang="en-US" sz="1400" b="0" spc="-50">
            <a:ln>
              <a:solidFill>
                <a:srgbClr val="E178FF"/>
              </a:solidFill>
            </a:ln>
            <a:solidFill>
              <a:srgbClr val="FF99FF"/>
            </a:solidFill>
            <a:effectLst>
              <a:glow rad="50800">
                <a:schemeClr val="tx1"/>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66711</xdr:colOff>
      <xdr:row>842</xdr:row>
      <xdr:rowOff>175259</xdr:rowOff>
    </xdr:from>
    <xdr:to>
      <xdr:col>11</xdr:col>
      <xdr:colOff>411481</xdr:colOff>
      <xdr:row>847</xdr:row>
      <xdr:rowOff>167639</xdr:rowOff>
    </xdr:to>
    <xdr:sp macro="" textlink="">
      <xdr:nvSpPr>
        <xdr:cNvPr id="2374" name="TextBox 2373">
          <a:extLst>
            <a:ext uri="{FF2B5EF4-FFF2-40B4-BE49-F238E27FC236}">
              <a16:creationId xmlns:a16="http://schemas.microsoft.com/office/drawing/2014/main" xmlns="" id="{10285ADF-7E37-4616-ABC1-DFD32E7D28F7}"/>
            </a:ext>
          </a:extLst>
        </xdr:cNvPr>
        <xdr:cNvSpPr txBox="1"/>
      </xdr:nvSpPr>
      <xdr:spPr>
        <a:xfrm>
          <a:off x="683931" y="164066219"/>
          <a:ext cx="4802470" cy="868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Aft>
              <a:spcPts val="600"/>
            </a:spcAft>
          </a:pPr>
          <a:r>
            <a:rPr lang="en-US" sz="1200" baseline="0">
              <a:latin typeface="Tahoma" panose="020B0604030504040204" pitchFamily="34" charset="0"/>
              <a:ea typeface="Tahoma" panose="020B0604030504040204" pitchFamily="34" charset="0"/>
              <a:cs typeface="Tahoma" panose="020B0604030504040204" pitchFamily="34" charset="0"/>
            </a:rPr>
            <a:t>Political fighting can never apply to the core needs themselves. </a:t>
          </a:r>
        </a:p>
        <a:p>
          <a:pPr algn="ctr"/>
          <a:r>
            <a:rPr lang="en-US" sz="3200" b="1" baseline="0">
              <a:solidFill>
                <a:srgbClr val="3C1E5A"/>
              </a:solidFill>
              <a:latin typeface="Tahoma" panose="020B0604030504040204" pitchFamily="34" charset="0"/>
              <a:ea typeface="Tahoma" panose="020B0604030504040204" pitchFamily="34" charset="0"/>
              <a:cs typeface="Tahoma" panose="020B0604030504040204" pitchFamily="34" charset="0"/>
            </a:rPr>
            <a:t>On the one hand...</a:t>
          </a:r>
          <a:endParaRPr lang="en-US" sz="3200" baseline="0">
            <a:solidFill>
              <a:srgbClr val="3C1E5A"/>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152400</xdr:colOff>
      <xdr:row>848</xdr:row>
      <xdr:rowOff>114300</xdr:rowOff>
    </xdr:from>
    <xdr:to>
      <xdr:col>12</xdr:col>
      <xdr:colOff>190500</xdr:colOff>
      <xdr:row>862</xdr:row>
      <xdr:rowOff>60960</xdr:rowOff>
    </xdr:to>
    <xdr:grpSp>
      <xdr:nvGrpSpPr>
        <xdr:cNvPr id="21" name="Group 20">
          <a:extLst>
            <a:ext uri="{FF2B5EF4-FFF2-40B4-BE49-F238E27FC236}">
              <a16:creationId xmlns:a16="http://schemas.microsoft.com/office/drawing/2014/main" xmlns="" id="{28598BB9-4646-4A72-A91D-11530F7D882B}"/>
            </a:ext>
          </a:extLst>
        </xdr:cNvPr>
        <xdr:cNvGrpSpPr/>
      </xdr:nvGrpSpPr>
      <xdr:grpSpPr>
        <a:xfrm>
          <a:off x="266700" y="162125025"/>
          <a:ext cx="5381625" cy="2346960"/>
          <a:chOff x="274320" y="165056820"/>
          <a:chExt cx="5486400" cy="2400300"/>
        </a:xfrm>
      </xdr:grpSpPr>
      <xdr:sp macro="" textlink="">
        <xdr:nvSpPr>
          <xdr:cNvPr id="20" name="Speech Bubble: Oval 19">
            <a:extLst>
              <a:ext uri="{FF2B5EF4-FFF2-40B4-BE49-F238E27FC236}">
                <a16:creationId xmlns:a16="http://schemas.microsoft.com/office/drawing/2014/main" xmlns="" id="{1F129E29-50D8-4414-8B0F-9017CA1E9839}"/>
              </a:ext>
            </a:extLst>
          </xdr:cNvPr>
          <xdr:cNvSpPr/>
        </xdr:nvSpPr>
        <xdr:spPr>
          <a:xfrm>
            <a:off x="274320" y="165056820"/>
            <a:ext cx="5486400" cy="685800"/>
          </a:xfrm>
          <a:prstGeom prst="wedgeEllipseCallout">
            <a:avLst>
              <a:gd name="adj1" fmla="val -50375"/>
              <a:gd name="adj2" fmla="val 43981"/>
            </a:avLst>
          </a:prstGeom>
          <a:solidFill>
            <a:srgbClr val="E178FF">
              <a:alpha val="25098"/>
            </a:srgb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E178FF"/>
              </a:solidFill>
            </a:endParaRPr>
          </a:p>
        </xdr:txBody>
      </xdr:sp>
      <xdr:sp macro="" textlink="">
        <xdr:nvSpPr>
          <xdr:cNvPr id="1587" name="Speech Bubble: Oval 1586">
            <a:extLst>
              <a:ext uri="{FF2B5EF4-FFF2-40B4-BE49-F238E27FC236}">
                <a16:creationId xmlns:a16="http://schemas.microsoft.com/office/drawing/2014/main" xmlns="" id="{D65AB19F-AEBA-44AD-A5BE-2540DA115914}"/>
              </a:ext>
            </a:extLst>
          </xdr:cNvPr>
          <xdr:cNvSpPr/>
        </xdr:nvSpPr>
        <xdr:spPr>
          <a:xfrm>
            <a:off x="274320" y="166283640"/>
            <a:ext cx="5486400" cy="685800"/>
          </a:xfrm>
          <a:prstGeom prst="wedgeEllipseCallout">
            <a:avLst>
              <a:gd name="adj1" fmla="val -50375"/>
              <a:gd name="adj2" fmla="val 43981"/>
            </a:avLst>
          </a:prstGeom>
          <a:solidFill>
            <a:srgbClr val="E178FF">
              <a:alpha val="25098"/>
            </a:srgb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E178FF"/>
              </a:solidFill>
            </a:endParaRPr>
          </a:p>
        </xdr:txBody>
      </xdr:sp>
      <xdr:sp macro="" textlink="">
        <xdr:nvSpPr>
          <xdr:cNvPr id="1588" name="Speech Bubble: Oval 1587">
            <a:extLst>
              <a:ext uri="{FF2B5EF4-FFF2-40B4-BE49-F238E27FC236}">
                <a16:creationId xmlns:a16="http://schemas.microsoft.com/office/drawing/2014/main" xmlns="" id="{33353EB7-77BF-48BE-8066-EC5005E78236}"/>
              </a:ext>
            </a:extLst>
          </xdr:cNvPr>
          <xdr:cNvSpPr/>
        </xdr:nvSpPr>
        <xdr:spPr>
          <a:xfrm flipH="1">
            <a:off x="274320" y="165666420"/>
            <a:ext cx="5486400" cy="685800"/>
          </a:xfrm>
          <a:prstGeom prst="wedgeEllipseCallout">
            <a:avLst>
              <a:gd name="adj1" fmla="val -50375"/>
              <a:gd name="adj2" fmla="val 43981"/>
            </a:avLst>
          </a:prstGeom>
          <a:solidFill>
            <a:srgbClr val="E178FF">
              <a:alpha val="25098"/>
            </a:srgb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E178FF"/>
              </a:solidFill>
            </a:endParaRPr>
          </a:p>
        </xdr:txBody>
      </xdr:sp>
      <xdr:sp macro="" textlink="">
        <xdr:nvSpPr>
          <xdr:cNvPr id="1595" name="Speech Bubble: Oval 1594">
            <a:extLst>
              <a:ext uri="{FF2B5EF4-FFF2-40B4-BE49-F238E27FC236}">
                <a16:creationId xmlns:a16="http://schemas.microsoft.com/office/drawing/2014/main" xmlns="" id="{54D552D7-5E9F-4BDA-899D-D5F72A4BB5EB}"/>
              </a:ext>
            </a:extLst>
          </xdr:cNvPr>
          <xdr:cNvSpPr/>
        </xdr:nvSpPr>
        <xdr:spPr>
          <a:xfrm flipH="1">
            <a:off x="274320" y="166908480"/>
            <a:ext cx="5486400" cy="548640"/>
          </a:xfrm>
          <a:prstGeom prst="wedgeEllipseCallout">
            <a:avLst>
              <a:gd name="adj1" fmla="val -50375"/>
              <a:gd name="adj2" fmla="val 43981"/>
            </a:avLst>
          </a:prstGeom>
          <a:solidFill>
            <a:srgbClr val="E178FF">
              <a:alpha val="25098"/>
            </a:srgb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E178FF"/>
              </a:solidFill>
            </a:endParaRPr>
          </a:p>
        </xdr:txBody>
      </xdr:sp>
    </xdr:grpSp>
    <xdr:clientData/>
  </xdr:twoCellAnchor>
  <xdr:twoCellAnchor>
    <xdr:from>
      <xdr:col>1</xdr:col>
      <xdr:colOff>15240</xdr:colOff>
      <xdr:row>848</xdr:row>
      <xdr:rowOff>153216</xdr:rowOff>
    </xdr:from>
    <xdr:to>
      <xdr:col>13</xdr:col>
      <xdr:colOff>15240</xdr:colOff>
      <xdr:row>869</xdr:row>
      <xdr:rowOff>130356</xdr:rowOff>
    </xdr:to>
    <xdr:sp macro="" textlink="">
      <xdr:nvSpPr>
        <xdr:cNvPr id="2375" name="TextBox 2374">
          <a:extLst>
            <a:ext uri="{FF2B5EF4-FFF2-40B4-BE49-F238E27FC236}">
              <a16:creationId xmlns:a16="http://schemas.microsoft.com/office/drawing/2014/main" xmlns="" id="{9CB4A2C9-6C91-4B4E-B7C4-AA0D445496D2}"/>
            </a:ext>
          </a:extLst>
        </xdr:cNvPr>
        <xdr:cNvSpPr txBox="1"/>
      </xdr:nvSpPr>
      <xdr:spPr>
        <a:xfrm>
          <a:off x="137160" y="156980436"/>
          <a:ext cx="5943600" cy="365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spc="-20" baseline="0">
              <a:ln>
                <a:solidFill>
                  <a:srgbClr val="FFC3F5"/>
                </a:solidFill>
              </a:ln>
              <a:solidFill>
                <a:srgbClr val="F0CDFF"/>
              </a:solidFill>
              <a:latin typeface="Verdana" panose="020B0604030504040204" pitchFamily="34" charset="0"/>
              <a:ea typeface="Verdana" panose="020B0604030504040204" pitchFamily="34" charset="0"/>
            </a:rPr>
            <a:t>"The hottest places in hell are reserved for those who, in times of great moral crisis, maintain their neutrality." </a:t>
          </a:r>
          <a:r>
            <a:rPr lang="en-US" sz="1400" spc="-20" baseline="0">
              <a:ln>
                <a:noFill/>
              </a:ln>
              <a:solidFill>
                <a:srgbClr val="E178FF"/>
              </a:solidFill>
              <a:latin typeface="Verdana" panose="020B0604030504040204" pitchFamily="34" charset="0"/>
              <a:ea typeface="Verdana" panose="020B0604030504040204" pitchFamily="34" charset="0"/>
            </a:rPr>
            <a:t>- </a:t>
          </a:r>
          <a:r>
            <a:rPr lang="en-US" sz="1400" i="1" spc="-20" baseline="0">
              <a:ln>
                <a:noFill/>
              </a:ln>
              <a:solidFill>
                <a:srgbClr val="E178FF"/>
              </a:solidFill>
              <a:latin typeface="Verdana" panose="020B0604030504040204" pitchFamily="34" charset="0"/>
              <a:ea typeface="Verdana" panose="020B0604030504040204" pitchFamily="34" charset="0"/>
            </a:rPr>
            <a:t>Dante Aligheiri</a:t>
          </a:r>
        </a:p>
        <a:p>
          <a:endParaRPr lang="en-US" sz="1200" baseline="0">
            <a:ln>
              <a:solidFill>
                <a:srgbClr val="FFC3F5"/>
              </a:solidFill>
            </a:ln>
            <a:solidFill>
              <a:srgbClr val="E178FF"/>
            </a:solidFill>
            <a:latin typeface="Verdana" panose="020B0604030504040204" pitchFamily="34" charset="0"/>
            <a:ea typeface="Verdana" panose="020B0604030504040204" pitchFamily="34" charset="0"/>
          </a:endParaRPr>
        </a:p>
        <a:p>
          <a:pPr lvl="1"/>
          <a:r>
            <a:rPr lang="en-US" sz="1400" baseline="0">
              <a:ln>
                <a:solidFill>
                  <a:srgbClr val="FFC3F5"/>
                </a:solidFill>
              </a:ln>
              <a:solidFill>
                <a:srgbClr val="F0CDFF"/>
              </a:solidFill>
              <a:latin typeface="Verdana" panose="020B0604030504040204" pitchFamily="34" charset="0"/>
              <a:ea typeface="Verdana" panose="020B0604030504040204" pitchFamily="34" charset="0"/>
            </a:rPr>
            <a:t>"Take sides. Neutrality helps the oppressor, never the victim." </a:t>
          </a:r>
          <a:r>
            <a:rPr lang="en-US" sz="1400" baseline="0">
              <a:ln>
                <a:noFill/>
              </a:ln>
              <a:solidFill>
                <a:srgbClr val="E178FF"/>
              </a:solidFill>
              <a:latin typeface="Verdana" panose="020B0604030504040204" pitchFamily="34" charset="0"/>
              <a:ea typeface="Verdana" panose="020B0604030504040204" pitchFamily="34" charset="0"/>
            </a:rPr>
            <a:t>- </a:t>
          </a:r>
          <a:r>
            <a:rPr lang="en-US" sz="1400" i="1" baseline="0">
              <a:ln>
                <a:noFill/>
              </a:ln>
              <a:solidFill>
                <a:srgbClr val="E178FF"/>
              </a:solidFill>
              <a:latin typeface="Verdana" panose="020B0604030504040204" pitchFamily="34" charset="0"/>
              <a:ea typeface="Verdana" panose="020B0604030504040204" pitchFamily="34" charset="0"/>
            </a:rPr>
            <a:t>Elie Eiesel</a:t>
          </a:r>
        </a:p>
        <a:p>
          <a:endParaRPr lang="en-US" sz="1200" baseline="0">
            <a:ln>
              <a:solidFill>
                <a:srgbClr val="FFC3F5"/>
              </a:solidFill>
            </a:ln>
            <a:solidFill>
              <a:srgbClr val="E178FF"/>
            </a:solidFill>
            <a:latin typeface="Verdana" panose="020B0604030504040204" pitchFamily="34" charset="0"/>
            <a:ea typeface="Verdana" panose="020B0604030504040204" pitchFamily="34" charset="0"/>
          </a:endParaRPr>
        </a:p>
        <a:p>
          <a:r>
            <a:rPr lang="en-US" sz="1400" baseline="0">
              <a:ln>
                <a:solidFill>
                  <a:srgbClr val="FFC3F5"/>
                </a:solidFill>
              </a:ln>
              <a:solidFill>
                <a:srgbClr val="F0CDFF"/>
              </a:solidFill>
              <a:latin typeface="Verdana" panose="020B0604030504040204" pitchFamily="34" charset="0"/>
              <a:ea typeface="Verdana" panose="020B0604030504040204" pitchFamily="34" charset="0"/>
            </a:rPr>
            <a:t>"If you are neutral in situations of injustice, you have chosen the side of the oppressor." </a:t>
          </a:r>
          <a:r>
            <a:rPr lang="en-US" sz="1400" baseline="0">
              <a:ln>
                <a:noFill/>
              </a:ln>
              <a:solidFill>
                <a:srgbClr val="E178FF"/>
              </a:solidFill>
              <a:latin typeface="Verdana" panose="020B0604030504040204" pitchFamily="34" charset="0"/>
              <a:ea typeface="Verdana" panose="020B0604030504040204" pitchFamily="34" charset="0"/>
            </a:rPr>
            <a:t>- </a:t>
          </a:r>
          <a:r>
            <a:rPr lang="en-US" sz="1400" i="1" baseline="0">
              <a:ln>
                <a:noFill/>
              </a:ln>
              <a:solidFill>
                <a:srgbClr val="E178FF"/>
              </a:solidFill>
              <a:latin typeface="Verdana" panose="020B0604030504040204" pitchFamily="34" charset="0"/>
              <a:ea typeface="Verdana" panose="020B0604030504040204" pitchFamily="34" charset="0"/>
            </a:rPr>
            <a:t>Desmond Tutu</a:t>
          </a:r>
        </a:p>
        <a:p>
          <a:endParaRPr lang="en-US" sz="1400" baseline="0">
            <a:ln>
              <a:solidFill>
                <a:srgbClr val="FFC3F5"/>
              </a:solidFill>
            </a:ln>
            <a:solidFill>
              <a:srgbClr val="E178FF"/>
            </a:solidFill>
            <a:latin typeface="Verdana" panose="020B0604030504040204" pitchFamily="34" charset="0"/>
            <a:ea typeface="Verdana" panose="020B0604030504040204" pitchFamily="34" charset="0"/>
          </a:endParaRPr>
        </a:p>
        <a:p>
          <a:pPr lvl="1"/>
          <a:r>
            <a:rPr lang="en-US" sz="1400" spc="-20" baseline="0">
              <a:ln>
                <a:solidFill>
                  <a:srgbClr val="FFC3F5"/>
                </a:solidFill>
              </a:ln>
              <a:solidFill>
                <a:srgbClr val="F0CDFF"/>
              </a:solidFill>
              <a:latin typeface="Verdana" panose="020B0604030504040204" pitchFamily="34" charset="0"/>
              <a:ea typeface="Verdana" panose="020B0604030504040204" pitchFamily="34" charset="0"/>
            </a:rPr>
            <a:t>"Neutral men are the devils' allies." </a:t>
          </a:r>
          <a:r>
            <a:rPr lang="en-US" sz="1400" spc="-20" baseline="0">
              <a:ln>
                <a:noFill/>
              </a:ln>
              <a:solidFill>
                <a:srgbClr val="E178FF"/>
              </a:solidFill>
              <a:latin typeface="Verdana" panose="020B0604030504040204" pitchFamily="34" charset="0"/>
              <a:ea typeface="Verdana" panose="020B0604030504040204" pitchFamily="34" charset="0"/>
            </a:rPr>
            <a:t>- </a:t>
          </a:r>
          <a:r>
            <a:rPr lang="en-US" sz="1400" i="1" spc="-20" baseline="0">
              <a:ln>
                <a:noFill/>
              </a:ln>
              <a:solidFill>
                <a:srgbClr val="E178FF"/>
              </a:solidFill>
              <a:latin typeface="Verdana" panose="020B0604030504040204" pitchFamily="34" charset="0"/>
              <a:ea typeface="Verdana" panose="020B0604030504040204" pitchFamily="34" charset="0"/>
            </a:rPr>
            <a:t>Edwin Hubbel Chapin</a:t>
          </a:r>
        </a:p>
        <a:p>
          <a:endParaRPr lang="en-US" sz="1400" baseline="0">
            <a:solidFill>
              <a:srgbClr val="A0FFCD"/>
            </a:solidFill>
            <a:latin typeface="Verdana" panose="020B0604030504040204" pitchFamily="34" charset="0"/>
            <a:ea typeface="Verdana" panose="020B0604030504040204" pitchFamily="34" charset="0"/>
          </a:endParaRPr>
        </a:p>
        <a:p>
          <a:pPr algn="ctr">
            <a:spcBef>
              <a:spcPts val="1200"/>
            </a:spcBef>
            <a:spcAft>
              <a:spcPts val="600"/>
            </a:spcAft>
          </a:pPr>
          <a:r>
            <a:rPr lang="en-US" sz="3200" b="1" baseline="0">
              <a:solidFill>
                <a:srgbClr val="A0FFCD"/>
              </a:solidFill>
              <a:latin typeface="Verdana" panose="020B0604030504040204" pitchFamily="34" charset="0"/>
              <a:ea typeface="Verdana" panose="020B0604030504040204" pitchFamily="34" charset="0"/>
              <a:cs typeface="Arial" panose="020B0604020202020204" pitchFamily="34" charset="0"/>
            </a:rPr>
            <a:t>HOWEVER...</a:t>
          </a:r>
        </a:p>
        <a:p>
          <a:pPr algn="ctr"/>
          <a:r>
            <a:rPr lang="en-US" sz="1400" b="1" spc="80" baseline="0">
              <a:solidFill>
                <a:srgbClr val="A0FFCD"/>
              </a:solidFill>
              <a:latin typeface="Verdana" panose="020B0604030504040204" pitchFamily="34" charset="0"/>
              <a:ea typeface="Verdana" panose="020B0604030504040204" pitchFamily="34" charset="0"/>
              <a:cs typeface="Arial" panose="020B0604020202020204" pitchFamily="34" charset="0"/>
            </a:rPr>
            <a:t>Taking a side against what another </a:t>
          </a:r>
          <a:r>
            <a:rPr lang="en-US" sz="1400" b="1" i="1" spc="80" baseline="0">
              <a:ln>
                <a:solidFill>
                  <a:srgbClr val="A0FFCD"/>
                </a:solidFill>
              </a:ln>
              <a:solidFill>
                <a:srgbClr val="A0FFCD"/>
              </a:solidFill>
              <a:latin typeface="Verdana" panose="020B0604030504040204" pitchFamily="34" charset="0"/>
              <a:ea typeface="Verdana" panose="020B0604030504040204" pitchFamily="34" charset="0"/>
              <a:cs typeface="Arial" panose="020B0604020202020204" pitchFamily="34" charset="0"/>
            </a:rPr>
            <a:t>needs</a:t>
          </a:r>
          <a:r>
            <a:rPr lang="en-US" sz="1400" b="1" spc="80" baseline="0">
              <a:solidFill>
                <a:srgbClr val="A0FFCD"/>
              </a:solidFill>
              <a:latin typeface="Verdana" panose="020B0604030504040204" pitchFamily="34" charset="0"/>
              <a:ea typeface="Verdana" panose="020B0604030504040204" pitchFamily="34" charset="0"/>
              <a:cs typeface="Arial" panose="020B0604020202020204" pitchFamily="34" charset="0"/>
            </a:rPr>
            <a:t> does not</a:t>
          </a:r>
          <a:r>
            <a:rPr lang="en-US" sz="1400" b="1" baseline="0">
              <a:solidFill>
                <a:srgbClr val="A0FFCD"/>
              </a:solidFill>
              <a:latin typeface="Verdana" panose="020B0604030504040204" pitchFamily="34" charset="0"/>
              <a:ea typeface="Verdana" panose="020B0604030504040204" pitchFamily="34" charset="0"/>
              <a:cs typeface="Arial" panose="020B0604020202020204" pitchFamily="34" charset="0"/>
            </a:rPr>
            <a:t> extinguish moral conflict, but enflames it</a:t>
          </a:r>
          <a:r>
            <a:rPr lang="en-US" sz="1400" baseline="0">
              <a:solidFill>
                <a:srgbClr val="A0FFCD"/>
              </a:solidFill>
              <a:latin typeface="Verdana" panose="020B0604030504040204" pitchFamily="34" charset="0"/>
              <a:ea typeface="Verdana" panose="020B0604030504040204" pitchFamily="34" charset="0"/>
              <a:cs typeface="Arial" panose="020B0604020202020204" pitchFamily="34" charset="0"/>
            </a:rPr>
            <a:t>. - Steph Turner</a:t>
          </a:r>
        </a:p>
      </xdr:txBody>
    </xdr:sp>
    <xdr:clientData/>
  </xdr:twoCellAnchor>
  <xdr:twoCellAnchor>
    <xdr:from>
      <xdr:col>2</xdr:col>
      <xdr:colOff>373379</xdr:colOff>
      <xdr:row>826</xdr:row>
      <xdr:rowOff>106680</xdr:rowOff>
    </xdr:from>
    <xdr:to>
      <xdr:col>11</xdr:col>
      <xdr:colOff>304799</xdr:colOff>
      <xdr:row>841</xdr:row>
      <xdr:rowOff>3810</xdr:rowOff>
    </xdr:to>
    <xdr:sp macro="" textlink="">
      <xdr:nvSpPr>
        <xdr:cNvPr id="1586" name="Government exists as a force for good.">
          <a:extLst>
            <a:ext uri="{FF2B5EF4-FFF2-40B4-BE49-F238E27FC236}">
              <a16:creationId xmlns:a16="http://schemas.microsoft.com/office/drawing/2014/main" xmlns="" id="{17BA8A9C-A4C7-40EE-A37A-BBA60B477D43}"/>
            </a:ext>
          </a:extLst>
        </xdr:cNvPr>
        <xdr:cNvSpPr txBox="1">
          <a:spLocks/>
        </xdr:cNvSpPr>
      </xdr:nvSpPr>
      <xdr:spPr>
        <a:xfrm>
          <a:off x="973454" y="158345505"/>
          <a:ext cx="4303395" cy="246888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buNone/>
          </a:pPr>
          <a:r>
            <a:rPr lang="en-US" sz="1800" b="1" i="1">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So</a:t>
          </a:r>
          <a:r>
            <a:rPr lang="en-US" sz="1800" b="1" i="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 what </a:t>
          </a:r>
          <a:r>
            <a:rPr lang="en-US" sz="1800" b="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if you oppose those who oppose you. Anyone can be defensive and wait for the others to make the first move.</a:t>
          </a:r>
        </a:p>
        <a:p>
          <a:pPr marL="0" indent="0" algn="l">
            <a:lnSpc>
              <a:spcPct val="100000"/>
            </a:lnSpc>
            <a:spcBef>
              <a:spcPts val="1200"/>
            </a:spcBef>
            <a:buNone/>
          </a:pPr>
          <a:r>
            <a:rPr lang="en-US" sz="1800" b="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Be </a:t>
          </a:r>
          <a:r>
            <a:rPr lang="en-US" sz="1800" b="1" baseline="0">
              <a:gradFill flip="none" rotWithShape="1">
                <a:gsLst>
                  <a:gs pos="0">
                    <a:srgbClr val="A0FFCD">
                      <a:shade val="30000"/>
                      <a:satMod val="115000"/>
                    </a:srgbClr>
                  </a:gs>
                  <a:gs pos="50000">
                    <a:srgbClr val="A0FFCD">
                      <a:shade val="67500"/>
                      <a:satMod val="115000"/>
                    </a:srgbClr>
                  </a:gs>
                  <a:gs pos="100000">
                    <a:srgbClr val="A0FFCD">
                      <a:shade val="100000"/>
                      <a:satMod val="115000"/>
                    </a:srgbClr>
                  </a:gs>
                </a:gsLst>
                <a:lin ang="16200000" scaled="1"/>
                <a:tileRect/>
              </a:gra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remarkable</a:t>
          </a:r>
          <a:r>
            <a:rPr lang="en-US" sz="1800" b="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 by </a:t>
          </a:r>
          <a:r>
            <a:rPr lang="en-US" sz="1800" b="1" i="1" baseline="0">
              <a:solidFill>
                <a:srgbClr val="A0FFCD"/>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you</a:t>
          </a:r>
          <a:r>
            <a:rPr lang="en-US" sz="1800" b="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 moving  first. Offer what </a:t>
          </a:r>
          <a:r>
            <a:rPr lang="en-US" sz="1800" b="1" i="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you</a:t>
          </a:r>
          <a:r>
            <a:rPr lang="en-US" sz="1800" b="1" baseline="0">
              <a:solidFill>
                <a:srgbClr val="F0CDFF"/>
              </a:solidFill>
              <a:effectLst>
                <a:outerShdw blurRad="50800" dist="38100" dir="5400000" algn="t"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 can to those who politically oppose you. We dare you to be great!</a:t>
          </a:r>
          <a:endParaRPr lang="en-US" sz="1800" b="1">
            <a:solidFill>
              <a:srgbClr val="F0CDFF"/>
            </a:solidFill>
            <a:effectLst>
              <a:outerShdw blurRad="50800" dist="38100" dir="5400000" algn="t" rotWithShape="0">
                <a:prstClr val="black">
                  <a:alpha val="40000"/>
                </a:prstClr>
              </a:outerShdw>
            </a:effectLst>
            <a:latin typeface="Franklin Gothic Demi" panose="020B0703020102020204" pitchFamily="34" charset="0"/>
            <a:ea typeface="Tahoma" panose="020B0604030504040204" pitchFamily="34" charset="0"/>
            <a:cs typeface="Tahoma" panose="020B0604030504040204" pitchFamily="34" charset="0"/>
          </a:endParaRPr>
        </a:p>
      </xdr:txBody>
    </xdr:sp>
    <xdr:clientData/>
  </xdr:twoCellAnchor>
  <xdr:twoCellAnchor>
    <xdr:from>
      <xdr:col>1</xdr:col>
      <xdr:colOff>167640</xdr:colOff>
      <xdr:row>901</xdr:row>
      <xdr:rowOff>45720</xdr:rowOff>
    </xdr:from>
    <xdr:to>
      <xdr:col>12</xdr:col>
      <xdr:colOff>388620</xdr:colOff>
      <xdr:row>917</xdr:row>
      <xdr:rowOff>76200</xdr:rowOff>
    </xdr:to>
    <xdr:grpSp>
      <xdr:nvGrpSpPr>
        <xdr:cNvPr id="11" name="Group 10">
          <a:extLst>
            <a:ext uri="{FF2B5EF4-FFF2-40B4-BE49-F238E27FC236}">
              <a16:creationId xmlns:a16="http://schemas.microsoft.com/office/drawing/2014/main" xmlns="" id="{024164B0-029A-4A04-9D58-7299A64293D8}"/>
            </a:ext>
          </a:extLst>
        </xdr:cNvPr>
        <xdr:cNvGrpSpPr/>
      </xdr:nvGrpSpPr>
      <xdr:grpSpPr>
        <a:xfrm>
          <a:off x="281940" y="171352845"/>
          <a:ext cx="5564505" cy="2773680"/>
          <a:chOff x="289560" y="174879000"/>
          <a:chExt cx="5669280" cy="2834640"/>
        </a:xfrm>
      </xdr:grpSpPr>
      <xdr:sp macro="" textlink="">
        <xdr:nvSpPr>
          <xdr:cNvPr id="54" name="Rectangle: Rounded Corners 53">
            <a:extLst>
              <a:ext uri="{FF2B5EF4-FFF2-40B4-BE49-F238E27FC236}">
                <a16:creationId xmlns:a16="http://schemas.microsoft.com/office/drawing/2014/main" xmlns="" id="{65ACE544-DA17-472D-8659-2B1367B52C2A}"/>
              </a:ext>
            </a:extLst>
          </xdr:cNvPr>
          <xdr:cNvSpPr/>
        </xdr:nvSpPr>
        <xdr:spPr>
          <a:xfrm>
            <a:off x="289560" y="174879000"/>
            <a:ext cx="5669280" cy="2834640"/>
          </a:xfrm>
          <a:prstGeom prst="roundRect">
            <a:avLst/>
          </a:prstGeom>
          <a:solidFill>
            <a:srgbClr val="E178FF">
              <a:alpha val="5098"/>
            </a:srgbClr>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baseline="0">
                <a:solidFill>
                  <a:srgbClr val="F5D2FF"/>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Wellness is psychosocial</a:t>
            </a:r>
            <a:r>
              <a:rPr lang="en-US" sz="1200" b="1" baseline="0">
                <a:solidFill>
                  <a:srgbClr val="E178FF"/>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p>
        </xdr:txBody>
      </xdr:sp>
      <xdr:grpSp>
        <xdr:nvGrpSpPr>
          <xdr:cNvPr id="25" name="Group 24">
            <a:extLst>
              <a:ext uri="{FF2B5EF4-FFF2-40B4-BE49-F238E27FC236}">
                <a16:creationId xmlns:a16="http://schemas.microsoft.com/office/drawing/2014/main" xmlns="" id="{601B2167-D388-42AB-8AA2-4AEE5A7DF332}"/>
              </a:ext>
            </a:extLst>
          </xdr:cNvPr>
          <xdr:cNvGrpSpPr/>
        </xdr:nvGrpSpPr>
        <xdr:grpSpPr>
          <a:xfrm>
            <a:off x="326877" y="175104908"/>
            <a:ext cx="5577759" cy="1976569"/>
            <a:chOff x="6598137" y="128211428"/>
            <a:chExt cx="5577759" cy="1976569"/>
          </a:xfrm>
        </xdr:grpSpPr>
        <xdr:grpSp>
          <xdr:nvGrpSpPr>
            <xdr:cNvPr id="1651" name="Group 1650">
              <a:extLst>
                <a:ext uri="{FF2B5EF4-FFF2-40B4-BE49-F238E27FC236}">
                  <a16:creationId xmlns:a16="http://schemas.microsoft.com/office/drawing/2014/main" xmlns="" id="{90BB418F-CBE9-400C-BC17-0B6381CB3A2C}"/>
                </a:ext>
              </a:extLst>
            </xdr:cNvPr>
            <xdr:cNvGrpSpPr/>
          </xdr:nvGrpSpPr>
          <xdr:grpSpPr>
            <a:xfrm>
              <a:off x="6643082" y="129775408"/>
              <a:ext cx="5480282" cy="412589"/>
              <a:chOff x="6403140" y="11490406"/>
              <a:chExt cx="2765483" cy="386211"/>
            </a:xfrm>
            <a:effectLst>
              <a:outerShdw blurRad="63500" sx="102000" sy="102000" algn="ctr" rotWithShape="0">
                <a:prstClr val="black">
                  <a:alpha val="40000"/>
                </a:prstClr>
              </a:outerShdw>
            </a:effectLst>
          </xdr:grpSpPr>
          <xdr:sp macro="" textlink="">
            <xdr:nvSpPr>
              <xdr:cNvPr id="1652" name="Right Brace 1651">
                <a:extLst>
                  <a:ext uri="{FF2B5EF4-FFF2-40B4-BE49-F238E27FC236}">
                    <a16:creationId xmlns:a16="http://schemas.microsoft.com/office/drawing/2014/main" xmlns="" id="{1C3DAC3D-1D88-45AD-BB7C-9683DDDD72E1}"/>
                  </a:ext>
                </a:extLst>
              </xdr:cNvPr>
              <xdr:cNvSpPr/>
            </xdr:nvSpPr>
            <xdr:spPr>
              <a:xfrm rot="5400000">
                <a:off x="7693286" y="10870572"/>
                <a:ext cx="182880" cy="1614995"/>
              </a:xfrm>
              <a:prstGeom prst="rightBrace">
                <a:avLst>
                  <a:gd name="adj1" fmla="val 64950"/>
                  <a:gd name="adj2" fmla="val 50000"/>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653" name="Right Bracket 1652">
                <a:extLst>
                  <a:ext uri="{FF2B5EF4-FFF2-40B4-BE49-F238E27FC236}">
                    <a16:creationId xmlns:a16="http://schemas.microsoft.com/office/drawing/2014/main" xmlns="" id="{D97DF208-2A5E-4C38-B542-EF3E489B3249}"/>
                  </a:ext>
                </a:extLst>
              </xdr:cNvPr>
              <xdr:cNvSpPr/>
            </xdr:nvSpPr>
            <xdr:spPr>
              <a:xfrm rot="5400000">
                <a:off x="6938861" y="10957479"/>
                <a:ext cx="82127" cy="115357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654" name="Right Bracket 1653">
                <a:extLst>
                  <a:ext uri="{FF2B5EF4-FFF2-40B4-BE49-F238E27FC236}">
                    <a16:creationId xmlns:a16="http://schemas.microsoft.com/office/drawing/2014/main" xmlns="" id="{E5928E82-B840-46DD-86AD-C81B439373CC}"/>
                  </a:ext>
                </a:extLst>
              </xdr:cNvPr>
              <xdr:cNvSpPr/>
            </xdr:nvSpPr>
            <xdr:spPr>
              <a:xfrm rot="5400000">
                <a:off x="8550773" y="10954684"/>
                <a:ext cx="82127" cy="1153572"/>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655" name="Flowchart: Delay 1654">
                <a:extLst>
                  <a:ext uri="{FF2B5EF4-FFF2-40B4-BE49-F238E27FC236}">
                    <a16:creationId xmlns:a16="http://schemas.microsoft.com/office/drawing/2014/main" xmlns="" id="{98746EF3-F821-42C0-A8B0-DC2F119DA834}"/>
                  </a:ext>
                </a:extLst>
              </xdr:cNvPr>
              <xdr:cNvSpPr/>
            </xdr:nvSpPr>
            <xdr:spPr>
              <a:xfrm rot="16200000">
                <a:off x="7734299" y="11675533"/>
                <a:ext cx="93134" cy="309034"/>
              </a:xfrm>
              <a:prstGeom prst="flowChartDelay">
                <a:avLst/>
              </a:prstGeom>
              <a:solidFill>
                <a:srgbClr val="C896FF"/>
              </a:solidFill>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grpSp>
          <xdr:nvGrpSpPr>
            <xdr:cNvPr id="1894" name="Group 1893">
              <a:extLst>
                <a:ext uri="{FF2B5EF4-FFF2-40B4-BE49-F238E27FC236}">
                  <a16:creationId xmlns:a16="http://schemas.microsoft.com/office/drawing/2014/main" xmlns="" id="{8E03F6B4-6859-41BC-93B2-4B9F15B2169B}"/>
                </a:ext>
              </a:extLst>
            </xdr:cNvPr>
            <xdr:cNvGrpSpPr/>
          </xdr:nvGrpSpPr>
          <xdr:grpSpPr>
            <a:xfrm>
              <a:off x="6598137" y="128211428"/>
              <a:ext cx="5577759" cy="1659837"/>
              <a:chOff x="5173197" y="1094588"/>
              <a:chExt cx="5577759" cy="1659837"/>
            </a:xfrm>
            <a:noFill/>
          </xdr:grpSpPr>
          <xdr:sp macro="" textlink="">
            <xdr:nvSpPr>
              <xdr:cNvPr id="1895" name="TextBox 1894">
                <a:extLst>
                  <a:ext uri="{FF2B5EF4-FFF2-40B4-BE49-F238E27FC236}">
                    <a16:creationId xmlns:a16="http://schemas.microsoft.com/office/drawing/2014/main" xmlns="" id="{4E8EFB8A-B91E-4635-A38D-CEA37C4134EB}"/>
                  </a:ext>
                </a:extLst>
              </xdr:cNvPr>
              <xdr:cNvSpPr txBox="1"/>
            </xdr:nvSpPr>
            <xdr:spPr>
              <a:xfrm rot="21300000">
                <a:off x="5173197" y="1094588"/>
                <a:ext cx="2514600" cy="1645920"/>
              </a:xfrm>
              <a:prstGeom prst="rect">
                <a:avLst/>
              </a:prstGeom>
              <a:solidFill>
                <a:srgbClr val="FF99FF">
                  <a:alpha val="20000"/>
                </a:srgbClr>
              </a:solidFill>
              <a:ln w="9525" cmpd="sng">
                <a:solidFill>
                  <a:srgbClr val="7030A0"/>
                </a:solidFill>
                <a:prstDash val="sysDot"/>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FFC3F5"/>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Your</a:t>
                </a:r>
                <a: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response-ability to </a:t>
                </a:r>
                <a:r>
                  <a:rPr lang="en-US" sz="1600" b="1" baseline="0">
                    <a:solidFill>
                      <a:srgbClr val="A0FFCD"/>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me</a:t>
                </a:r>
              </a:p>
              <a:p>
                <a:pPr algn="ctr">
                  <a:spcBef>
                    <a:spcPts val="600"/>
                  </a:spcBef>
                </a:pPr>
                <a:r>
                  <a:rPr lang="en-US" sz="12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can only be </a:t>
                </a:r>
              </a:p>
              <a:p>
                <a:pPr algn="ctr">
                  <a:spcBef>
                    <a:spcPts val="0"/>
                  </a:spcBef>
                </a:pPr>
                <a:r>
                  <a:rPr lang="en-US" sz="12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as good as</a:t>
                </a:r>
              </a:p>
              <a:p>
                <a:pPr algn="ctr">
                  <a:spcBef>
                    <a:spcPts val="600"/>
                  </a:spcBef>
                </a:pPr>
                <a:r>
                  <a:rPr lang="en-US" sz="1600" b="1" baseline="0">
                    <a:solidFill>
                      <a:srgbClr val="A0FFCD"/>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my</a:t>
                </a:r>
                <a: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response-ability </a:t>
                </a:r>
                <a:b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br>
                <a: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to </a:t>
                </a:r>
                <a:r>
                  <a:rPr lang="en-US" sz="1600" b="1" baseline="0">
                    <a:solidFill>
                      <a:srgbClr val="FFC3F5"/>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a:t>
                </a:r>
                <a: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400"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1896" name="TextBox 1895">
                <a:extLst>
                  <a:ext uri="{FF2B5EF4-FFF2-40B4-BE49-F238E27FC236}">
                    <a16:creationId xmlns:a16="http://schemas.microsoft.com/office/drawing/2014/main" xmlns="" id="{A246B2CE-74A1-4096-96C0-6D2DC2B0447A}"/>
                  </a:ext>
                </a:extLst>
              </xdr:cNvPr>
              <xdr:cNvSpPr txBox="1"/>
            </xdr:nvSpPr>
            <xdr:spPr>
              <a:xfrm rot="315309">
                <a:off x="8236356" y="1108505"/>
                <a:ext cx="2514600" cy="1645920"/>
              </a:xfrm>
              <a:prstGeom prst="rect">
                <a:avLst/>
              </a:prstGeom>
              <a:solidFill>
                <a:srgbClr val="FF99FF">
                  <a:alpha val="20000"/>
                </a:srgbClr>
              </a:solidFill>
              <a:ln w="9525" cmpd="sng">
                <a:solidFill>
                  <a:srgbClr val="7030A0"/>
                </a:solidFill>
                <a:prstDash val="sysDot"/>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A0FFCD"/>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My</a:t>
                </a:r>
                <a:r>
                  <a:rPr lang="en-US" sz="16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response-ability </a:t>
                </a:r>
                <a:br>
                  <a:rPr lang="en-US" sz="16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br>
                <a:r>
                  <a:rPr lang="en-US" sz="16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to </a:t>
                </a:r>
                <a:r>
                  <a:rPr lang="en-US" sz="1600" b="1" baseline="0">
                    <a:solidFill>
                      <a:srgbClr val="FFC3F5"/>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a:t>
                </a:r>
              </a:p>
              <a:p>
                <a:pPr algn="ctr">
                  <a:spcBef>
                    <a:spcPts val="600"/>
                  </a:spcBef>
                </a:pPr>
                <a:r>
                  <a:rPr lang="en-US" sz="12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can only be </a:t>
                </a:r>
              </a:p>
              <a:p>
                <a:pPr algn="ctr">
                  <a:spcBef>
                    <a:spcPts val="0"/>
                  </a:spcBef>
                </a:pPr>
                <a:r>
                  <a:rPr lang="en-US" sz="12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as good as</a:t>
                </a:r>
              </a:p>
              <a:p>
                <a:pPr algn="ctr">
                  <a:spcBef>
                    <a:spcPts val="600"/>
                  </a:spcBef>
                </a:pPr>
                <a:r>
                  <a:rPr lang="en-US" sz="1600" b="1" baseline="0">
                    <a:solidFill>
                      <a:srgbClr val="FFC3F5"/>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your</a:t>
                </a:r>
                <a:r>
                  <a:rPr lang="en-US" sz="16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response-ability to </a:t>
                </a:r>
                <a:r>
                  <a:rPr lang="en-US" sz="1600" b="1" baseline="0">
                    <a:solidFill>
                      <a:srgbClr val="A0FFCD"/>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me</a:t>
                </a:r>
                <a:r>
                  <a:rPr lang="en-US" sz="1600" b="1"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t>
                </a:r>
                <a:endParaRPr lang="en-US" sz="1400" baseline="0">
                  <a:solidFill>
                    <a:srgbClr val="E178FF"/>
                  </a:solidFill>
                  <a:effectLst>
                    <a:outerShdw blurRad="50800" dist="38100" dir="18900000" algn="b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endParaRPr>
              </a:p>
            </xdr:txBody>
          </xdr:sp>
        </xdr:grpSp>
      </xdr:grpSp>
    </xdr:grpSp>
    <xdr:clientData/>
  </xdr:twoCellAnchor>
  <xdr:twoCellAnchor>
    <xdr:from>
      <xdr:col>5</xdr:col>
      <xdr:colOff>457558</xdr:colOff>
      <xdr:row>607</xdr:row>
      <xdr:rowOff>151851</xdr:rowOff>
    </xdr:from>
    <xdr:to>
      <xdr:col>6</xdr:col>
      <xdr:colOff>189515</xdr:colOff>
      <xdr:row>609</xdr:row>
      <xdr:rowOff>54693</xdr:rowOff>
    </xdr:to>
    <xdr:sp macro="" textlink="">
      <xdr:nvSpPr>
        <xdr:cNvPr id="1927" name="Freeform: Shape 1926">
          <a:extLst>
            <a:ext uri="{FF2B5EF4-FFF2-40B4-BE49-F238E27FC236}">
              <a16:creationId xmlns:a16="http://schemas.microsoft.com/office/drawing/2014/main" xmlns="" id="{8D5A49D5-BF55-4F4D-9F8A-9FCBB5329F08}"/>
            </a:ext>
          </a:extLst>
        </xdr:cNvPr>
        <xdr:cNvSpPr/>
      </xdr:nvSpPr>
      <xdr:spPr>
        <a:xfrm>
          <a:off x="2560678" y="3603711"/>
          <a:ext cx="227257" cy="28384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rgbClr val="3C1E5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295852</xdr:colOff>
      <xdr:row>607</xdr:row>
      <xdr:rowOff>151851</xdr:rowOff>
    </xdr:from>
    <xdr:to>
      <xdr:col>8</xdr:col>
      <xdr:colOff>27809</xdr:colOff>
      <xdr:row>609</xdr:row>
      <xdr:rowOff>54693</xdr:rowOff>
    </xdr:to>
    <xdr:sp macro="" textlink="">
      <xdr:nvSpPr>
        <xdr:cNvPr id="1928" name="Freeform: Shape 1927">
          <a:extLst>
            <a:ext uri="{FF2B5EF4-FFF2-40B4-BE49-F238E27FC236}">
              <a16:creationId xmlns:a16="http://schemas.microsoft.com/office/drawing/2014/main" xmlns="" id="{EC929FC2-C82E-4849-B2F3-0EA4261B9C70}"/>
            </a:ext>
          </a:extLst>
        </xdr:cNvPr>
        <xdr:cNvSpPr/>
      </xdr:nvSpPr>
      <xdr:spPr>
        <a:xfrm flipH="1">
          <a:off x="3389572" y="3603711"/>
          <a:ext cx="227257" cy="28384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104140</xdr:colOff>
      <xdr:row>603</xdr:row>
      <xdr:rowOff>144595</xdr:rowOff>
    </xdr:from>
    <xdr:to>
      <xdr:col>13</xdr:col>
      <xdr:colOff>16764</xdr:colOff>
      <xdr:row>610</xdr:row>
      <xdr:rowOff>82279</xdr:rowOff>
    </xdr:to>
    <xdr:grpSp>
      <xdr:nvGrpSpPr>
        <xdr:cNvPr id="1930" name="Group 1929">
          <a:extLst>
            <a:ext uri="{FF2B5EF4-FFF2-40B4-BE49-F238E27FC236}">
              <a16:creationId xmlns:a16="http://schemas.microsoft.com/office/drawing/2014/main" xmlns="" id="{D2FC8D9C-DAC7-4EA1-9BC8-29EB64195681}"/>
            </a:ext>
          </a:extLst>
        </xdr:cNvPr>
        <xdr:cNvGrpSpPr/>
      </xdr:nvGrpSpPr>
      <xdr:grpSpPr>
        <a:xfrm>
          <a:off x="104140" y="117025870"/>
          <a:ext cx="5856224" cy="1156884"/>
          <a:chOff x="104140" y="2900155"/>
          <a:chExt cx="5978144" cy="1134024"/>
        </a:xfrm>
      </xdr:grpSpPr>
      <xdr:sp macro="" textlink="">
        <xdr:nvSpPr>
          <xdr:cNvPr id="1932" name="Rectangle 1931">
            <a:extLst>
              <a:ext uri="{FF2B5EF4-FFF2-40B4-BE49-F238E27FC236}">
                <a16:creationId xmlns:a16="http://schemas.microsoft.com/office/drawing/2014/main" xmlns="" id="{49BE1A6B-611B-460A-AFA2-B99820F734E0}"/>
              </a:ext>
            </a:extLst>
          </xdr:cNvPr>
          <xdr:cNvSpPr/>
        </xdr:nvSpPr>
        <xdr:spPr>
          <a:xfrm>
            <a:off x="2655558" y="2900155"/>
            <a:ext cx="931916" cy="1134024"/>
          </a:xfrm>
          <a:prstGeom prst="rect">
            <a:avLst/>
          </a:prstGeom>
          <a:noFill/>
        </xdr:spPr>
        <xdr:txBody>
          <a:bodyPr wrap="none" lIns="91440" tIns="45720" rIns="91440" bIns="45720">
            <a:noAutofit/>
          </a:bodyPr>
          <a:lstStyle/>
          <a:p>
            <a:pPr algn="ctr">
              <a:lnSpc>
                <a:spcPts val="9600"/>
              </a:lnSpc>
            </a:pPr>
            <a:r>
              <a:rPr lang="en-US" sz="9600" b="1" cap="none" spc="0">
                <a:ln w="38100">
                  <a:solidFill>
                    <a:srgbClr val="CC00CC"/>
                  </a:solidFill>
                  <a:prstDash val="solid"/>
                </a:ln>
                <a:noFill/>
                <a:effectLst>
                  <a:outerShdw blurRad="38100" dist="22860" dir="5400000" algn="tl" rotWithShape="0">
                    <a:srgbClr val="000000">
                      <a:alpha val="30000"/>
                    </a:srgbClr>
                  </a:outerShdw>
                </a:effectLst>
                <a:latin typeface="Arial Black" panose="020B0A04020102020204" pitchFamily="34" charset="0"/>
              </a:rPr>
              <a:t>?</a:t>
            </a:r>
          </a:p>
        </xdr:txBody>
      </xdr:sp>
      <xdr:sp macro="" textlink="">
        <xdr:nvSpPr>
          <xdr:cNvPr id="1935" name="Speech Bubble: Rectangle with Corners Rounded 1934">
            <a:extLst>
              <a:ext uri="{FF2B5EF4-FFF2-40B4-BE49-F238E27FC236}">
                <a16:creationId xmlns:a16="http://schemas.microsoft.com/office/drawing/2014/main" xmlns="" id="{FFC966D3-7636-4A8C-A978-02CAEFA4DA1F}"/>
              </a:ext>
            </a:extLst>
          </xdr:cNvPr>
          <xdr:cNvSpPr/>
        </xdr:nvSpPr>
        <xdr:spPr>
          <a:xfrm flipH="1">
            <a:off x="3556180" y="3106362"/>
            <a:ext cx="2526104" cy="868102"/>
          </a:xfrm>
          <a:prstGeom prst="wedgeRoundRectCallout">
            <a:avLst>
              <a:gd name="adj1" fmla="val 57738"/>
              <a:gd name="adj2" fmla="val 2500"/>
              <a:gd name="adj3" fmla="val 16667"/>
            </a:avLst>
          </a:prstGeom>
          <a:noFill/>
          <a:ln w="57150">
            <a:solidFill>
              <a:srgbClr val="96FFC8">
                <a:alpha val="80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36" name="Speech Bubble: Rectangle with Corners Rounded 1935">
            <a:extLst>
              <a:ext uri="{FF2B5EF4-FFF2-40B4-BE49-F238E27FC236}">
                <a16:creationId xmlns:a16="http://schemas.microsoft.com/office/drawing/2014/main" xmlns="" id="{6C1ACA57-867D-493E-A8DC-A3F0D9BFEAB0}"/>
              </a:ext>
            </a:extLst>
          </xdr:cNvPr>
          <xdr:cNvSpPr/>
        </xdr:nvSpPr>
        <xdr:spPr>
          <a:xfrm>
            <a:off x="104140" y="3106362"/>
            <a:ext cx="2522061" cy="868102"/>
          </a:xfrm>
          <a:prstGeom prst="wedgeRoundRectCallout">
            <a:avLst>
              <a:gd name="adj1" fmla="val 57738"/>
              <a:gd name="adj2" fmla="val 2500"/>
              <a:gd name="adj3" fmla="val 16667"/>
            </a:avLst>
          </a:prstGeom>
          <a:noFill/>
          <a:ln w="57150">
            <a:solidFill>
              <a:srgbClr val="D7B9FF">
                <a:alpha val="85098"/>
              </a:srgb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6</xdr:col>
      <xdr:colOff>0</xdr:colOff>
      <xdr:row>629</xdr:row>
      <xdr:rowOff>83820</xdr:rowOff>
    </xdr:from>
    <xdr:to>
      <xdr:col>8</xdr:col>
      <xdr:colOff>60960</xdr:colOff>
      <xdr:row>639</xdr:row>
      <xdr:rowOff>68580</xdr:rowOff>
    </xdr:to>
    <xdr:sp macro="" textlink="">
      <xdr:nvSpPr>
        <xdr:cNvPr id="1937" name="TextBox 1936">
          <a:extLst>
            <a:ext uri="{FF2B5EF4-FFF2-40B4-BE49-F238E27FC236}">
              <a16:creationId xmlns:a16="http://schemas.microsoft.com/office/drawing/2014/main" xmlns="" id="{5737CBA2-2B9E-41A4-98F2-B2BD66D2AFF1}"/>
            </a:ext>
          </a:extLst>
        </xdr:cNvPr>
        <xdr:cNvSpPr txBox="1"/>
      </xdr:nvSpPr>
      <xdr:spPr>
        <a:xfrm>
          <a:off x="2598420" y="124007880"/>
          <a:ext cx="1051560" cy="173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ln>
                <a:solidFill>
                  <a:srgbClr val="CC00CC"/>
                </a:solidFill>
              </a:ln>
              <a:solidFill>
                <a:srgbClr val="CC00CC"/>
              </a:solidFill>
              <a:effectLst>
                <a:outerShdw blurRad="50800" dist="38100" dir="5400000" algn="t" rotWithShape="0">
                  <a:srgbClr val="3C1E5A">
                    <a:alpha val="40000"/>
                  </a:srgbClr>
                </a:outerShdw>
              </a:effectLst>
              <a:latin typeface="Tahoma" panose="020B0604030504040204" pitchFamily="34" charset="0"/>
              <a:ea typeface="Tahoma" panose="020B0604030504040204" pitchFamily="34" charset="0"/>
              <a:cs typeface="Tahoma" panose="020B0604030504040204" pitchFamily="34" charset="0"/>
            </a:rPr>
            <a:t>As long</a:t>
          </a:r>
          <a:r>
            <a:rPr lang="en-US" sz="1100" b="1" baseline="0">
              <a:ln>
                <a:solidFill>
                  <a:srgbClr val="CC00CC"/>
                </a:solidFill>
              </a:ln>
              <a:solidFill>
                <a:srgbClr val="CC00CC"/>
              </a:solidFill>
              <a:effectLst>
                <a:outerShdw blurRad="50800" dist="38100" dir="5400000" algn="t" rotWithShape="0">
                  <a:srgbClr val="3C1E5A">
                    <a:alpha val="40000"/>
                  </a:srgbClr>
                </a:outerShdw>
              </a:effectLst>
              <a:latin typeface="Tahoma" panose="020B0604030504040204" pitchFamily="34" charset="0"/>
              <a:ea typeface="Tahoma" panose="020B0604030504040204" pitchFamily="34" charset="0"/>
              <a:cs typeface="Tahoma" panose="020B0604030504040204" pitchFamily="34" charset="0"/>
            </a:rPr>
            <a:t> as you remain stuck in </a:t>
          </a:r>
          <a:r>
            <a:rPr lang="en-US" sz="1100" b="1" i="1" spc="-30" baseline="0">
              <a:ln>
                <a:solidFill>
                  <a:srgbClr val="CC00CC"/>
                </a:solidFill>
              </a:ln>
              <a:solidFill>
                <a:srgbClr val="7030A0"/>
              </a:solidFill>
              <a:effectLst>
                <a:outerShdw blurRad="50800" dist="38100" dir="5400000" algn="t" rotWithShape="0">
                  <a:srgbClr val="3C1E5A">
                    <a:alpha val="40000"/>
                  </a:srgbClr>
                </a:outerShdw>
              </a:effectLst>
              <a:latin typeface="Tahoma" panose="020B0604030504040204" pitchFamily="34" charset="0"/>
              <a:ea typeface="Tahoma" panose="020B0604030504040204" pitchFamily="34" charset="0"/>
              <a:cs typeface="Tahoma" panose="020B0604030504040204" pitchFamily="34" charset="0"/>
            </a:rPr>
            <a:t>psychosocial</a:t>
          </a:r>
          <a:r>
            <a:rPr lang="en-US" sz="1100" b="1" i="1" baseline="0">
              <a:ln>
                <a:solidFill>
                  <a:srgbClr val="CC00CC"/>
                </a:solidFill>
              </a:ln>
              <a:solidFill>
                <a:srgbClr val="7030A0"/>
              </a:solidFill>
              <a:effectLst>
                <a:outerShdw blurRad="50800" dist="38100" dir="5400000" algn="t" rotWithShape="0">
                  <a:srgbClr val="3C1E5A">
                    <a:alpha val="40000"/>
                  </a:srgbClr>
                </a:outerShdw>
              </a:effectLst>
              <a:latin typeface="Tahoma" panose="020B0604030504040204" pitchFamily="34" charset="0"/>
              <a:ea typeface="Tahoma" panose="020B0604030504040204" pitchFamily="34" charset="0"/>
              <a:cs typeface="Tahoma" panose="020B0604030504040204" pitchFamily="34" charset="0"/>
            </a:rPr>
            <a:t> imbalance</a:t>
          </a:r>
          <a:r>
            <a:rPr lang="en-US" sz="1100" b="1" baseline="0">
              <a:ln>
                <a:solidFill>
                  <a:srgbClr val="CC00CC"/>
                </a:solidFill>
              </a:ln>
              <a:solidFill>
                <a:srgbClr val="CC00CC"/>
              </a:solidFill>
              <a:effectLst>
                <a:outerShdw blurRad="50800" dist="38100" dir="5400000" algn="t" rotWithShape="0">
                  <a:srgbClr val="3C1E5A">
                    <a:alpha val="40000"/>
                  </a:srgbClr>
                </a:outerShdw>
              </a:effectLst>
              <a:latin typeface="Tahoma" panose="020B0604030504040204" pitchFamily="34" charset="0"/>
              <a:ea typeface="Tahoma" panose="020B0604030504040204" pitchFamily="34" charset="0"/>
              <a:cs typeface="Tahoma" panose="020B0604030504040204" pitchFamily="34" charset="0"/>
            </a:rPr>
            <a:t>, you will be in constant</a:t>
          </a:r>
          <a:r>
            <a:rPr lang="en-US" sz="1100" b="1" baseline="0">
              <a:ln>
                <a:solidFill>
                  <a:srgbClr val="CC00CC"/>
                </a:solidFill>
              </a:ln>
              <a:solidFill>
                <a:srgbClr val="FF99FF"/>
              </a:solidFill>
              <a:latin typeface="Tahoma" panose="020B0604030504040204" pitchFamily="34" charset="0"/>
              <a:ea typeface="Tahoma" panose="020B0604030504040204" pitchFamily="34" charset="0"/>
              <a:cs typeface="Tahoma" panose="020B0604030504040204" pitchFamily="34" charset="0"/>
            </a:rPr>
            <a:t> </a:t>
          </a:r>
          <a:r>
            <a:rPr lang="en-US" sz="2400" b="0" baseline="0">
              <a:solidFill>
                <a:srgbClr val="FFFF00"/>
              </a:solidFill>
              <a:effectLst>
                <a:glow rad="38100">
                  <a:schemeClr val="tx1"/>
                </a:glow>
              </a:effectLst>
              <a:latin typeface="Arial Black" panose="020B0A04020102020204" pitchFamily="34" charset="0"/>
              <a:ea typeface="Tahoma" panose="020B0604030504040204" pitchFamily="34" charset="0"/>
              <a:cs typeface="Tahoma" panose="020B0604030504040204" pitchFamily="34" charset="0"/>
            </a:rPr>
            <a:t>pain</a:t>
          </a:r>
          <a:r>
            <a:rPr lang="en-US" sz="1100" baseline="0">
              <a:latin typeface="Tahoma" panose="020B0604030504040204" pitchFamily="34" charset="0"/>
              <a:ea typeface="Tahoma" panose="020B0604030504040204" pitchFamily="34" charset="0"/>
              <a:cs typeface="Tahoma" panose="020B0604030504040204" pitchFamily="34" charset="0"/>
            </a:rPr>
            <a:t>.</a:t>
          </a:r>
        </a:p>
      </xdr:txBody>
    </xdr:sp>
    <xdr:clientData/>
  </xdr:twoCellAnchor>
  <xdr:twoCellAnchor>
    <xdr:from>
      <xdr:col>1</xdr:col>
      <xdr:colOff>238794</xdr:colOff>
      <xdr:row>872</xdr:row>
      <xdr:rowOff>137160</xdr:rowOff>
    </xdr:from>
    <xdr:to>
      <xdr:col>12</xdr:col>
      <xdr:colOff>276894</xdr:colOff>
      <xdr:row>877</xdr:row>
      <xdr:rowOff>22860</xdr:rowOff>
    </xdr:to>
    <xdr:sp macro="" textlink="">
      <xdr:nvSpPr>
        <xdr:cNvPr id="1942" name="TextBox 1941">
          <a:extLst>
            <a:ext uri="{FF2B5EF4-FFF2-40B4-BE49-F238E27FC236}">
              <a16:creationId xmlns:a16="http://schemas.microsoft.com/office/drawing/2014/main" xmlns="" id="{962323EF-748D-4E8C-A9E3-4E67FCA35268}"/>
            </a:ext>
          </a:extLst>
        </xdr:cNvPr>
        <xdr:cNvSpPr txBox="1"/>
      </xdr:nvSpPr>
      <xdr:spPr>
        <a:xfrm>
          <a:off x="360714" y="169613580"/>
          <a:ext cx="54864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685800" rIns="685800" rtlCol="0" anchor="ctr"/>
        <a:lstStyle/>
        <a:p>
          <a:pPr algn="ctr"/>
          <a:r>
            <a:rPr lang="en-US" sz="2000" b="1">
              <a:solidFill>
                <a:srgbClr val="F5D2FF"/>
              </a:solidFill>
              <a:latin typeface="Tahoma" panose="020B0604030504040204" pitchFamily="34" charset="0"/>
              <a:ea typeface="Tahoma" panose="020B0604030504040204" pitchFamily="34" charset="0"/>
              <a:cs typeface="Tahoma" panose="020B0604030504040204" pitchFamily="34" charset="0"/>
            </a:rPr>
            <a:t>Let's understand others as</a:t>
          </a:r>
          <a:r>
            <a:rPr lang="en-US" sz="2000" b="1" baseline="0">
              <a:solidFill>
                <a:srgbClr val="F5D2FF"/>
              </a:solidFill>
              <a:latin typeface="Tahoma" panose="020B0604030504040204" pitchFamily="34" charset="0"/>
              <a:ea typeface="Tahoma" panose="020B0604030504040204" pitchFamily="34" charset="0"/>
              <a:cs typeface="Tahoma" panose="020B0604030504040204" pitchFamily="34" charset="0"/>
            </a:rPr>
            <a:t> we seek others to understand us</a:t>
          </a:r>
          <a:r>
            <a:rPr lang="en-US" sz="2000" b="1">
              <a:solidFill>
                <a:srgbClr val="F5D2FF"/>
              </a:solidFill>
              <a:latin typeface="Tahoma" panose="020B0604030504040204" pitchFamily="34" charset="0"/>
              <a:ea typeface="Tahoma" panose="020B0604030504040204" pitchFamily="34" charset="0"/>
              <a:cs typeface="Tahoma" panose="020B0604030504040204" pitchFamily="34" charset="0"/>
            </a:rPr>
            <a:t>. </a:t>
          </a:r>
          <a:endParaRPr lang="en-US" sz="1800" b="1" baseline="0">
            <a:solidFill>
              <a:srgbClr val="F5D2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22860</xdr:colOff>
      <xdr:row>647</xdr:row>
      <xdr:rowOff>158115</xdr:rowOff>
    </xdr:from>
    <xdr:to>
      <xdr:col>13</xdr:col>
      <xdr:colOff>68580</xdr:colOff>
      <xdr:row>653</xdr:row>
      <xdr:rowOff>125730</xdr:rowOff>
    </xdr:to>
    <xdr:sp macro="" textlink="">
      <xdr:nvSpPr>
        <xdr:cNvPr id="1943" name="TextBox 1942">
          <a:extLst>
            <a:ext uri="{FF2B5EF4-FFF2-40B4-BE49-F238E27FC236}">
              <a16:creationId xmlns:a16="http://schemas.microsoft.com/office/drawing/2014/main" xmlns="" id="{88B97E45-A89A-4BEE-8817-463B1DED5058}"/>
            </a:ext>
          </a:extLst>
        </xdr:cNvPr>
        <xdr:cNvSpPr txBox="1"/>
      </xdr:nvSpPr>
      <xdr:spPr>
        <a:xfrm>
          <a:off x="22860" y="124907040"/>
          <a:ext cx="5989320" cy="1005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spc="-20" baseline="0">
              <a:latin typeface="Tahoma" panose="020B0604030504040204" pitchFamily="34" charset="0"/>
              <a:ea typeface="Tahoma" panose="020B0604030504040204" pitchFamily="34" charset="0"/>
              <a:cs typeface="Tahoma" panose="020B0604030504040204" pitchFamily="34" charset="0"/>
            </a:rPr>
            <a:t>Anankelogy finds a continuum from those extremely to moderately </a:t>
          </a:r>
          <a:r>
            <a:rPr lang="en-US" sz="1400" spc="-20" baseline="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rPr>
            <a:t>wide-oriented</a:t>
          </a:r>
          <a:r>
            <a:rPr lang="en-US" sz="1400" spc="-20" baseline="0">
              <a:latin typeface="Tahoma" panose="020B0604030504040204" pitchFamily="34" charset="0"/>
              <a:ea typeface="Tahoma" panose="020B0604030504040204" pitchFamily="34" charset="0"/>
              <a:cs typeface="Tahoma" panose="020B0604030504040204" pitchFamily="34" charset="0"/>
            </a:rPr>
            <a:t> to those </a:t>
          </a:r>
          <a:r>
            <a:rPr lang="en-US" sz="1400" baseline="0">
              <a:latin typeface="Tahoma" panose="020B0604030504040204" pitchFamily="34" charset="0"/>
              <a:ea typeface="Tahoma" panose="020B0604030504040204" pitchFamily="34" charset="0"/>
              <a:cs typeface="Tahoma" panose="020B0604030504040204" pitchFamily="34" charset="0"/>
            </a:rPr>
            <a:t>who</a:t>
          </a:r>
          <a:r>
            <a:rPr lang="en-US" sz="1400" spc="20" baseline="0">
              <a:latin typeface="Tahoma" panose="020B0604030504040204" pitchFamily="34" charset="0"/>
              <a:ea typeface="Tahoma" panose="020B0604030504040204" pitchFamily="34" charset="0"/>
              <a:cs typeface="Tahoma" panose="020B0604030504040204" pitchFamily="34" charset="0"/>
            </a:rPr>
            <a:t> are moderately to extremely </a:t>
          </a:r>
          <a:r>
            <a:rPr lang="en-US" sz="1400" spc="20" baseline="0">
              <a:ln>
                <a:solidFill>
                  <a:srgbClr val="C00000"/>
                </a:solidFill>
              </a:ln>
              <a:solidFill>
                <a:srgbClr val="FF0000"/>
              </a:solidFill>
              <a:latin typeface="Tahoma" panose="020B0604030504040204" pitchFamily="34" charset="0"/>
              <a:ea typeface="Tahoma" panose="020B0604030504040204" pitchFamily="34" charset="0"/>
              <a:cs typeface="Tahoma" panose="020B0604030504040204" pitchFamily="34" charset="0"/>
            </a:rPr>
            <a:t>deep-oriented</a:t>
          </a:r>
          <a:r>
            <a:rPr lang="en-US" sz="1400" spc="20" baseline="0">
              <a:latin typeface="Tahoma" panose="020B0604030504040204" pitchFamily="34" charset="0"/>
              <a:ea typeface="Tahoma" panose="020B0604030504040204" pitchFamily="34" charset="0"/>
              <a:cs typeface="Tahoma" panose="020B0604030504040204" pitchFamily="34" charset="0"/>
            </a:rPr>
            <a:t>. This range of specific </a:t>
          </a:r>
          <a:r>
            <a:rPr lang="en-US" sz="1400" i="1" spc="20" baseline="0">
              <a:latin typeface="Tahoma" panose="020B0604030504040204" pitchFamily="34" charset="0"/>
              <a:ea typeface="Tahoma" panose="020B0604030504040204" pitchFamily="34" charset="0"/>
              <a:cs typeface="Tahoma" panose="020B0604030504040204" pitchFamily="34" charset="0"/>
            </a:rPr>
            <a:t>psychosocial </a:t>
          </a:r>
          <a:r>
            <a:rPr lang="en-US" sz="1400" i="1" baseline="0">
              <a:latin typeface="Tahoma" panose="020B0604030504040204" pitchFamily="34" charset="0"/>
              <a:ea typeface="Tahoma" panose="020B0604030504040204" pitchFamily="34" charset="0"/>
              <a:cs typeface="Tahoma" panose="020B0604030504040204" pitchFamily="34" charset="0"/>
            </a:rPr>
            <a:t>orientations </a:t>
          </a:r>
          <a:r>
            <a:rPr lang="en-US" sz="1400" baseline="0">
              <a:latin typeface="Tahoma" panose="020B0604030504040204" pitchFamily="34" charset="0"/>
              <a:ea typeface="Tahoma" panose="020B0604030504040204" pitchFamily="34" charset="0"/>
              <a:cs typeface="Tahoma" panose="020B0604030504040204" pitchFamily="34" charset="0"/>
            </a:rPr>
            <a:t>form the basis for much of our spectrum of political diversity. </a:t>
          </a:r>
        </a:p>
      </xdr:txBody>
    </xdr:sp>
    <xdr:clientData/>
  </xdr:twoCellAnchor>
  <xdr:twoCellAnchor>
    <xdr:from>
      <xdr:col>0</xdr:col>
      <xdr:colOff>106680</xdr:colOff>
      <xdr:row>793</xdr:row>
      <xdr:rowOff>106680</xdr:rowOff>
    </xdr:from>
    <xdr:to>
      <xdr:col>12</xdr:col>
      <xdr:colOff>480060</xdr:colOff>
      <xdr:row>808</xdr:row>
      <xdr:rowOff>144780</xdr:rowOff>
    </xdr:to>
    <xdr:sp macro="" textlink="">
      <xdr:nvSpPr>
        <xdr:cNvPr id="1938" name="psychosocial reduction">
          <a:extLst>
            <a:ext uri="{FF2B5EF4-FFF2-40B4-BE49-F238E27FC236}">
              <a16:creationId xmlns:a16="http://schemas.microsoft.com/office/drawing/2014/main" xmlns="" id="{0DAE2A26-C13F-4EBA-A79F-DD188E567CAB}"/>
            </a:ext>
          </a:extLst>
        </xdr:cNvPr>
        <xdr:cNvSpPr txBox="1"/>
      </xdr:nvSpPr>
      <xdr:spPr>
        <a:xfrm>
          <a:off x="106680" y="172638720"/>
          <a:ext cx="5943600" cy="3017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1500"/>
            </a:lnSpc>
          </a:pP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We cannot function fully while suffering </a:t>
          </a:r>
          <a:r>
            <a:rPr lang="en-US" sz="1400"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psychosocial imbalance</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when our </a:t>
          </a:r>
          <a:r>
            <a:rPr lang="en-US" sz="1400" baseline="0">
              <a:ln>
                <a:solidFill>
                  <a:srgbClr val="1E5A28"/>
                </a:solidFill>
              </a:ln>
              <a:solidFill>
                <a:srgbClr val="1E5A28"/>
              </a:solidFill>
              <a:effectLst/>
              <a:latin typeface="Tahoma" panose="020B0604030504040204" pitchFamily="34" charset="0"/>
              <a:ea typeface="Tahoma" panose="020B0604030504040204" pitchFamily="34" charset="0"/>
              <a:cs typeface="Tahoma" panose="020B0604030504040204" pitchFamily="34" charset="0"/>
            </a:rPr>
            <a:t>self-needs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and </a:t>
          </a:r>
          <a:r>
            <a:rPr lang="en-US" sz="1400" baseline="0">
              <a:ln>
                <a:solidFill>
                  <a:srgbClr val="411E5A"/>
                </a:solidFill>
              </a:ln>
              <a:solidFill>
                <a:srgbClr val="411E5A"/>
              </a:solidFill>
              <a:effectLst/>
              <a:latin typeface="Tahoma" panose="020B0604030504040204" pitchFamily="34" charset="0"/>
              <a:ea typeface="Tahoma" panose="020B0604030504040204" pitchFamily="34" charset="0"/>
              <a:cs typeface="Tahoma" panose="020B0604030504040204" pitchFamily="34" charset="0"/>
            </a:rPr>
            <a:t>social-needs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remain in painful tension with each other.</a:t>
          </a:r>
        </a:p>
        <a:p>
          <a:endPar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lvl="1">
            <a:lnSpc>
              <a:spcPts val="1400"/>
            </a:lnSpc>
          </a:pP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The </a:t>
          </a:r>
          <a:r>
            <a:rPr lang="en-US" sz="14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less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your </a:t>
          </a:r>
          <a:r>
            <a:rPr lang="en-US" sz="1400" baseline="0">
              <a:ln>
                <a:solidFill>
                  <a:srgbClr val="1E5A28"/>
                </a:solidFill>
              </a:ln>
              <a:solidFill>
                <a:srgbClr val="1E5A28"/>
              </a:solidFill>
              <a:effectLst/>
              <a:latin typeface="Tahoma" panose="020B0604030504040204" pitchFamily="34" charset="0"/>
              <a:ea typeface="Tahoma" panose="020B0604030504040204" pitchFamily="34" charset="0"/>
              <a:cs typeface="Tahoma" panose="020B0604030504040204" pitchFamily="34" charset="0"/>
            </a:rPr>
            <a:t>self-needs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and </a:t>
          </a:r>
          <a:r>
            <a:rPr lang="en-US" sz="1400" baseline="0">
              <a:ln>
                <a:solidFill>
                  <a:srgbClr val="411E5A"/>
                </a:solidFill>
              </a:ln>
              <a:solidFill>
                <a:srgbClr val="411E5A"/>
              </a:solidFill>
              <a:effectLst/>
              <a:latin typeface="Tahoma" panose="020B0604030504040204" pitchFamily="34" charset="0"/>
              <a:ea typeface="Tahoma" panose="020B0604030504040204" pitchFamily="34" charset="0"/>
              <a:cs typeface="Tahoma" panose="020B0604030504040204" pitchFamily="34" charset="0"/>
            </a:rPr>
            <a:t>social-needs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resolve on par with each other, the </a:t>
          </a:r>
          <a:r>
            <a:rPr lang="en-US" sz="14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more</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you struggle in pain. Your other needs cannot fully resolve, leaving you with </a:t>
          </a:r>
          <a:r>
            <a:rPr lang="en-US" sz="14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less</a:t>
          </a:r>
          <a:r>
            <a:rPr lang="en-US" sz="14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energy to live your life. </a:t>
          </a:r>
        </a:p>
        <a:p>
          <a:endParaRPr lang="en-US" sz="1400" baseline="0">
            <a:latin typeface="Tahoma" panose="020B0604030504040204" pitchFamily="34" charset="0"/>
            <a:ea typeface="Tahoma" panose="020B0604030504040204" pitchFamily="34" charset="0"/>
            <a:cs typeface="Tahoma" panose="020B0604030504040204" pitchFamily="34" charset="0"/>
          </a:endParaRPr>
        </a:p>
        <a:p>
          <a:pPr>
            <a:lnSpc>
              <a:spcPts val="1500"/>
            </a:lnSpc>
          </a:pPr>
          <a:r>
            <a:rPr lang="en-US" sz="1400" spc="-10" baseline="0">
              <a:latin typeface="Tahoma" panose="020B0604030504040204" pitchFamily="34" charset="0"/>
              <a:ea typeface="Tahoma" panose="020B0604030504040204" pitchFamily="34" charset="0"/>
              <a:cs typeface="Tahoma" panose="020B0604030504040204" pitchFamily="34" charset="0"/>
            </a:rPr>
            <a:t>We can only function fully from a position of </a:t>
          </a:r>
          <a:r>
            <a:rPr lang="en-US" sz="1400" i="1" spc="-10" baseline="0">
              <a:latin typeface="Tahoma" panose="020B0604030504040204" pitchFamily="34" charset="0"/>
              <a:ea typeface="Tahoma" panose="020B0604030504040204" pitchFamily="34" charset="0"/>
              <a:cs typeface="Tahoma" panose="020B0604030504040204" pitchFamily="34" charset="0"/>
            </a:rPr>
            <a:t>psychosocial equilibrium</a:t>
          </a:r>
          <a:r>
            <a:rPr lang="en-US" sz="1400" spc="-10" baseline="0">
              <a:latin typeface="Tahoma" panose="020B0604030504040204" pitchFamily="34" charset="0"/>
              <a:ea typeface="Tahoma" panose="020B0604030504040204" pitchFamily="34" charset="0"/>
              <a:cs typeface="Tahoma" panose="020B0604030504040204" pitchFamily="34" charset="0"/>
            </a:rPr>
            <a:t>, when </a:t>
          </a:r>
          <a:r>
            <a:rPr lang="en-US" sz="1400" baseline="0">
              <a:latin typeface="Tahoma" panose="020B0604030504040204" pitchFamily="34" charset="0"/>
              <a:ea typeface="Tahoma" panose="020B0604030504040204" pitchFamily="34" charset="0"/>
              <a:cs typeface="Tahoma" panose="020B0604030504040204" pitchFamily="34" charset="0"/>
            </a:rPr>
            <a:t>our internal </a:t>
          </a:r>
          <a:r>
            <a:rPr lang="en-US" sz="1400" baseline="0">
              <a:ln>
                <a:solidFill>
                  <a:srgbClr val="1E5A28"/>
                </a:solidFill>
              </a:ln>
              <a:solidFill>
                <a:srgbClr val="1E5A28"/>
              </a:solidFill>
              <a:latin typeface="Tahoma" panose="020B0604030504040204" pitchFamily="34" charset="0"/>
              <a:ea typeface="Tahoma" panose="020B0604030504040204" pitchFamily="34" charset="0"/>
              <a:cs typeface="Tahoma" panose="020B0604030504040204" pitchFamily="34" charset="0"/>
            </a:rPr>
            <a:t>self-needs</a:t>
          </a:r>
          <a:r>
            <a:rPr lang="en-US" sz="1400" baseline="0">
              <a:latin typeface="Tahoma" panose="020B0604030504040204" pitchFamily="34" charset="0"/>
              <a:ea typeface="Tahoma" panose="020B0604030504040204" pitchFamily="34" charset="0"/>
              <a:cs typeface="Tahoma" panose="020B0604030504040204" pitchFamily="34" charset="0"/>
            </a:rPr>
            <a:t> remain in relative balance with our external </a:t>
          </a:r>
          <a:r>
            <a:rPr lang="en-US" sz="1400" baseline="0">
              <a:ln>
                <a:solidFill>
                  <a:srgbClr val="411E5A"/>
                </a:solidFill>
              </a:ln>
              <a:solidFill>
                <a:srgbClr val="411E5A"/>
              </a:solidFill>
              <a:latin typeface="Tahoma" panose="020B0604030504040204" pitchFamily="34" charset="0"/>
              <a:ea typeface="Tahoma" panose="020B0604030504040204" pitchFamily="34" charset="0"/>
              <a:cs typeface="Tahoma" panose="020B0604030504040204" pitchFamily="34" charset="0"/>
            </a:rPr>
            <a:t>social-needs</a:t>
          </a:r>
          <a:r>
            <a:rPr lang="en-US" sz="1400" baseline="0">
              <a:latin typeface="Tahoma" panose="020B0604030504040204" pitchFamily="34" charset="0"/>
              <a:ea typeface="Tahoma" panose="020B0604030504040204" pitchFamily="34" charset="0"/>
              <a:cs typeface="Tahoma" panose="020B0604030504040204" pitchFamily="34" charset="0"/>
            </a:rPr>
            <a:t>. </a:t>
          </a:r>
        </a:p>
        <a:p>
          <a:endParaRPr lang="en-US" sz="1400" baseline="0">
            <a:latin typeface="Tahoma" panose="020B0604030504040204" pitchFamily="34" charset="0"/>
            <a:ea typeface="Tahoma" panose="020B0604030504040204" pitchFamily="34" charset="0"/>
            <a:cs typeface="Tahoma" panose="020B0604030504040204" pitchFamily="34" charset="0"/>
          </a:endParaRPr>
        </a:p>
        <a:p>
          <a:pPr lvl="1">
            <a:lnSpc>
              <a:spcPts val="1400"/>
            </a:lnSpc>
          </a:pPr>
          <a:r>
            <a:rPr lang="en-US" sz="1400" baseline="0">
              <a:latin typeface="Tahoma" panose="020B0604030504040204" pitchFamily="34" charset="0"/>
              <a:ea typeface="Tahoma" panose="020B0604030504040204" pitchFamily="34" charset="0"/>
              <a:cs typeface="Tahoma" panose="020B0604030504040204" pitchFamily="34" charset="0"/>
            </a:rPr>
            <a:t>The </a:t>
          </a:r>
          <a:r>
            <a:rPr lang="en-US" sz="1400" b="1" i="1" baseline="0">
              <a:latin typeface="Tahoma" panose="020B0604030504040204" pitchFamily="34" charset="0"/>
              <a:ea typeface="Tahoma" panose="020B0604030504040204" pitchFamily="34" charset="0"/>
              <a:cs typeface="Tahoma" panose="020B0604030504040204" pitchFamily="34" charset="0"/>
            </a:rPr>
            <a:t>more</a:t>
          </a:r>
          <a:r>
            <a:rPr lang="en-US" sz="1400" baseline="0">
              <a:latin typeface="Tahoma" panose="020B0604030504040204" pitchFamily="34" charset="0"/>
              <a:ea typeface="Tahoma" panose="020B0604030504040204" pitchFamily="34" charset="0"/>
              <a:cs typeface="Tahoma" panose="020B0604030504040204" pitchFamily="34" charset="0"/>
            </a:rPr>
            <a:t> your </a:t>
          </a:r>
          <a:r>
            <a:rPr lang="en-US" sz="1400" baseline="0">
              <a:ln>
                <a:solidFill>
                  <a:srgbClr val="1E5A28"/>
                </a:solidFill>
              </a:ln>
              <a:solidFill>
                <a:srgbClr val="1E5A28"/>
              </a:solidFill>
              <a:latin typeface="Tahoma" panose="020B0604030504040204" pitchFamily="34" charset="0"/>
              <a:ea typeface="Tahoma" panose="020B0604030504040204" pitchFamily="34" charset="0"/>
              <a:cs typeface="Tahoma" panose="020B0604030504040204" pitchFamily="34" charset="0"/>
            </a:rPr>
            <a:t>self-needs</a:t>
          </a:r>
          <a:r>
            <a:rPr lang="en-US" sz="1400" baseline="0">
              <a:latin typeface="Tahoma" panose="020B0604030504040204" pitchFamily="34" charset="0"/>
              <a:ea typeface="Tahoma" panose="020B0604030504040204" pitchFamily="34" charset="0"/>
              <a:cs typeface="Tahoma" panose="020B0604030504040204" pitchFamily="34" charset="0"/>
            </a:rPr>
            <a:t> and </a:t>
          </a:r>
          <a:r>
            <a:rPr lang="en-US" sz="1400" baseline="0">
              <a:ln>
                <a:solidFill>
                  <a:srgbClr val="411E5A"/>
                </a:solidFill>
              </a:ln>
              <a:solidFill>
                <a:srgbClr val="411E5A"/>
              </a:solidFill>
              <a:latin typeface="Tahoma" panose="020B0604030504040204" pitchFamily="34" charset="0"/>
              <a:ea typeface="Tahoma" panose="020B0604030504040204" pitchFamily="34" charset="0"/>
              <a:cs typeface="Tahoma" panose="020B0604030504040204" pitchFamily="34" charset="0"/>
            </a:rPr>
            <a:t>social-needs</a:t>
          </a:r>
          <a:r>
            <a:rPr lang="en-US" sz="1400" baseline="0">
              <a:latin typeface="Tahoma" panose="020B0604030504040204" pitchFamily="34" charset="0"/>
              <a:ea typeface="Tahoma" panose="020B0604030504040204" pitchFamily="34" charset="0"/>
              <a:cs typeface="Tahoma" panose="020B0604030504040204" pitchFamily="34" charset="0"/>
            </a:rPr>
            <a:t> resolve on par with each other, the </a:t>
          </a:r>
          <a:r>
            <a:rPr lang="en-US" sz="1400" b="1" i="1" baseline="0">
              <a:latin typeface="Tahoma" panose="020B0604030504040204" pitchFamily="34" charset="0"/>
              <a:ea typeface="Tahoma" panose="020B0604030504040204" pitchFamily="34" charset="0"/>
              <a:cs typeface="Tahoma" panose="020B0604030504040204" pitchFamily="34" charset="0"/>
            </a:rPr>
            <a:t>less</a:t>
          </a:r>
          <a:r>
            <a:rPr lang="en-US" sz="1400" baseline="0">
              <a:latin typeface="Tahoma" panose="020B0604030504040204" pitchFamily="34" charset="0"/>
              <a:ea typeface="Tahoma" panose="020B0604030504040204" pitchFamily="34" charset="0"/>
              <a:cs typeface="Tahoma" panose="020B0604030504040204" pitchFamily="34" charset="0"/>
            </a:rPr>
            <a:t> you struggle in pain. Your other needs can then more fully resolve, giving you </a:t>
          </a:r>
          <a:r>
            <a:rPr lang="en-US" sz="1400" b="1" i="1" baseline="0">
              <a:latin typeface="Tahoma" panose="020B0604030504040204" pitchFamily="34" charset="0"/>
              <a:ea typeface="Tahoma" panose="020B0604030504040204" pitchFamily="34" charset="0"/>
              <a:cs typeface="Tahoma" panose="020B0604030504040204" pitchFamily="34" charset="0"/>
            </a:rPr>
            <a:t>more</a:t>
          </a:r>
          <a:r>
            <a:rPr lang="en-US" sz="1400" baseline="0">
              <a:latin typeface="Tahoma" panose="020B0604030504040204" pitchFamily="34" charset="0"/>
              <a:ea typeface="Tahoma" panose="020B0604030504040204" pitchFamily="34" charset="0"/>
              <a:cs typeface="Tahoma" panose="020B0604030504040204" pitchFamily="34" charset="0"/>
            </a:rPr>
            <a:t> energy to live life fully. </a:t>
          </a:r>
          <a:endParaRPr lang="en-US" sz="160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45720</xdr:colOff>
      <xdr:row>779</xdr:row>
      <xdr:rowOff>15241</xdr:rowOff>
    </xdr:from>
    <xdr:to>
      <xdr:col>13</xdr:col>
      <xdr:colOff>45720</xdr:colOff>
      <xdr:row>782</xdr:row>
      <xdr:rowOff>76201</xdr:rowOff>
    </xdr:to>
    <xdr:sp macro="" textlink="">
      <xdr:nvSpPr>
        <xdr:cNvPr id="1945" name="psychosocial reduction">
          <a:extLst>
            <a:ext uri="{FF2B5EF4-FFF2-40B4-BE49-F238E27FC236}">
              <a16:creationId xmlns:a16="http://schemas.microsoft.com/office/drawing/2014/main" xmlns="" id="{2E2E4FCA-0F95-4A05-A716-82AF3CD20727}"/>
            </a:ext>
          </a:extLst>
        </xdr:cNvPr>
        <xdr:cNvSpPr txBox="1"/>
      </xdr:nvSpPr>
      <xdr:spPr>
        <a:xfrm>
          <a:off x="167640" y="153108661"/>
          <a:ext cx="5943600" cy="586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1400" spc="-30" baseline="0">
              <a:latin typeface="Tahoma" panose="020B0604030504040204" pitchFamily="34" charset="0"/>
              <a:ea typeface="Tahoma" panose="020B0604030504040204" pitchFamily="34" charset="0"/>
              <a:cs typeface="Tahoma" panose="020B0604030504040204" pitchFamily="34" charset="0"/>
            </a:rPr>
            <a:t>Political fighting normalizes the problem of "psychosocial imbalance." If kept generalizing for relief, you easily cling to either psychosocial extreme:</a:t>
          </a:r>
        </a:p>
      </xdr:txBody>
    </xdr:sp>
    <xdr:clientData/>
  </xdr:twoCellAnchor>
  <xdr:twoCellAnchor>
    <xdr:from>
      <xdr:col>7</xdr:col>
      <xdr:colOff>266700</xdr:colOff>
      <xdr:row>782</xdr:row>
      <xdr:rowOff>95250</xdr:rowOff>
    </xdr:from>
    <xdr:to>
      <xdr:col>13</xdr:col>
      <xdr:colOff>38100</xdr:colOff>
      <xdr:row>787</xdr:row>
      <xdr:rowOff>60960</xdr:rowOff>
    </xdr:to>
    <xdr:sp macro="" textlink="">
      <xdr:nvSpPr>
        <xdr:cNvPr id="1946" name="psychosocial reduction">
          <a:extLst>
            <a:ext uri="{FF2B5EF4-FFF2-40B4-BE49-F238E27FC236}">
              <a16:creationId xmlns:a16="http://schemas.microsoft.com/office/drawing/2014/main" xmlns="" id="{CAE8EBCE-4370-42C7-9B71-BC70F67E053F}"/>
            </a:ext>
          </a:extLst>
        </xdr:cNvPr>
        <xdr:cNvSpPr txBox="1"/>
      </xdr:nvSpPr>
      <xdr:spPr>
        <a:xfrm>
          <a:off x="3295650" y="150609300"/>
          <a:ext cx="2686050" cy="82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baseline="0">
              <a:solidFill>
                <a:schemeClr val="dk1"/>
              </a:solidFill>
              <a:latin typeface="Tahoma" panose="020B0604030504040204" pitchFamily="34" charset="0"/>
              <a:ea typeface="Tahoma" panose="020B0604030504040204" pitchFamily="34" charset="0"/>
              <a:cs typeface="Tahoma" panose="020B0604030504040204" pitchFamily="34" charset="0"/>
            </a:rPr>
            <a:t>emphasize </a:t>
          </a:r>
        </a:p>
        <a:p>
          <a:pPr algn="ctr"/>
          <a:r>
            <a:rPr lang="en-US" sz="1100" b="1" i="1" baseline="0">
              <a:solidFill>
                <a:schemeClr val="dk1"/>
              </a:solidFill>
              <a:latin typeface="Tahoma" panose="020B0604030504040204" pitchFamily="34" charset="0"/>
              <a:ea typeface="Tahoma" panose="020B0604030504040204" pitchFamily="34" charset="0"/>
              <a:cs typeface="Tahoma" panose="020B0604030504040204" pitchFamily="34" charset="0"/>
            </a:rPr>
            <a:t>internal</a:t>
          </a:r>
          <a:r>
            <a:rPr lang="en-US" sz="1100" b="1" baseline="0">
              <a:solidFill>
                <a:schemeClr val="dk1"/>
              </a:solidFill>
              <a:latin typeface="Tahoma" panose="020B0604030504040204" pitchFamily="34" charset="0"/>
              <a:ea typeface="Tahoma" panose="020B0604030504040204" pitchFamily="34" charset="0"/>
              <a:cs typeface="Tahoma" panose="020B0604030504040204" pitchFamily="34" charset="0"/>
            </a:rPr>
            <a:t> psychological factors </a:t>
          </a:r>
        </a:p>
        <a:p>
          <a:pPr algn="ctr">
            <a:spcBef>
              <a:spcPts val="300"/>
            </a:spcBef>
          </a:pPr>
          <a:r>
            <a:rPr lang="en-US" sz="1100" baseline="0">
              <a:solidFill>
                <a:schemeClr val="dk1"/>
              </a:solidFill>
              <a:latin typeface="Tahoma" panose="020B0604030504040204" pitchFamily="34" charset="0"/>
              <a:ea typeface="Tahoma" panose="020B0604030504040204" pitchFamily="34" charset="0"/>
              <a:cs typeface="Tahoma" panose="020B0604030504040204" pitchFamily="34" charset="0"/>
            </a:rPr>
            <a:t>to the neglect of </a:t>
          </a:r>
        </a:p>
        <a:p>
          <a:pPr algn="ctr"/>
          <a:r>
            <a:rPr lang="en-US" sz="1100" b="1" i="1" baseline="0">
              <a:solidFill>
                <a:schemeClr val="dk1"/>
              </a:solidFill>
              <a:latin typeface="Tahoma" panose="020B0604030504040204" pitchFamily="34" charset="0"/>
              <a:ea typeface="Tahoma" panose="020B0604030504040204" pitchFamily="34" charset="0"/>
              <a:cs typeface="Tahoma" panose="020B0604030504040204" pitchFamily="34" charset="0"/>
            </a:rPr>
            <a:t>external</a:t>
          </a:r>
          <a:r>
            <a:rPr lang="en-US" sz="1100" b="1" baseline="0">
              <a:solidFill>
                <a:schemeClr val="dk1"/>
              </a:solidFill>
              <a:latin typeface="Tahoma" panose="020B0604030504040204" pitchFamily="34" charset="0"/>
              <a:ea typeface="Tahoma" panose="020B0604030504040204" pitchFamily="34" charset="0"/>
              <a:cs typeface="Tahoma" panose="020B0604030504040204" pitchFamily="34" charset="0"/>
            </a:rPr>
            <a:t> socio-environmental factors</a:t>
          </a:r>
        </a:p>
      </xdr:txBody>
    </xdr:sp>
    <xdr:clientData/>
  </xdr:twoCellAnchor>
  <xdr:twoCellAnchor>
    <xdr:from>
      <xdr:col>1</xdr:col>
      <xdr:colOff>53340</xdr:colOff>
      <xdr:row>782</xdr:row>
      <xdr:rowOff>95250</xdr:rowOff>
    </xdr:from>
    <xdr:to>
      <xdr:col>6</xdr:col>
      <xdr:colOff>320040</xdr:colOff>
      <xdr:row>787</xdr:row>
      <xdr:rowOff>60960</xdr:rowOff>
    </xdr:to>
    <xdr:sp macro="" textlink="">
      <xdr:nvSpPr>
        <xdr:cNvPr id="1966" name="psychosocial reduction">
          <a:extLst>
            <a:ext uri="{FF2B5EF4-FFF2-40B4-BE49-F238E27FC236}">
              <a16:creationId xmlns:a16="http://schemas.microsoft.com/office/drawing/2014/main" xmlns="" id="{0DFE7A68-86BB-4887-890F-9C8C6CE47847}"/>
            </a:ext>
          </a:extLst>
        </xdr:cNvPr>
        <xdr:cNvSpPr txBox="1"/>
      </xdr:nvSpPr>
      <xdr:spPr>
        <a:xfrm>
          <a:off x="167640" y="150609300"/>
          <a:ext cx="2695575" cy="82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baseline="0">
              <a:solidFill>
                <a:schemeClr val="dk1"/>
              </a:solidFill>
              <a:latin typeface="Tahoma" panose="020B0604030504040204" pitchFamily="34" charset="0"/>
              <a:ea typeface="Tahoma" panose="020B0604030504040204" pitchFamily="34" charset="0"/>
              <a:cs typeface="Tahoma" panose="020B0604030504040204" pitchFamily="34" charset="0"/>
            </a:rPr>
            <a:t>emphasize </a:t>
          </a:r>
        </a:p>
        <a:p>
          <a:pPr algn="ctr"/>
          <a:r>
            <a:rPr lang="en-US" sz="1100" b="1" i="1" baseline="0">
              <a:solidFill>
                <a:schemeClr val="dk1"/>
              </a:solidFill>
              <a:latin typeface="Tahoma" panose="020B0604030504040204" pitchFamily="34" charset="0"/>
              <a:ea typeface="Tahoma" panose="020B0604030504040204" pitchFamily="34" charset="0"/>
              <a:cs typeface="Tahoma" panose="020B0604030504040204" pitchFamily="34" charset="0"/>
            </a:rPr>
            <a:t>external</a:t>
          </a:r>
          <a:r>
            <a:rPr lang="en-US" sz="1100" b="1" baseline="0">
              <a:solidFill>
                <a:schemeClr val="dk1"/>
              </a:solidFill>
              <a:latin typeface="Tahoma" panose="020B0604030504040204" pitchFamily="34" charset="0"/>
              <a:ea typeface="Tahoma" panose="020B0604030504040204" pitchFamily="34" charset="0"/>
              <a:cs typeface="Tahoma" panose="020B0604030504040204" pitchFamily="34" charset="0"/>
            </a:rPr>
            <a:t> socio-environmental  factors </a:t>
          </a:r>
        </a:p>
        <a:p>
          <a:pPr algn="ctr">
            <a:spcBef>
              <a:spcPts val="300"/>
            </a:spcBef>
          </a:pPr>
          <a:r>
            <a:rPr lang="en-US" sz="1100" baseline="0">
              <a:solidFill>
                <a:schemeClr val="dk1"/>
              </a:solidFill>
              <a:latin typeface="Tahoma" panose="020B0604030504040204" pitchFamily="34" charset="0"/>
              <a:ea typeface="Tahoma" panose="020B0604030504040204" pitchFamily="34" charset="0"/>
              <a:cs typeface="Tahoma" panose="020B0604030504040204" pitchFamily="34" charset="0"/>
            </a:rPr>
            <a:t>to the neglect of </a:t>
          </a:r>
        </a:p>
        <a:p>
          <a:pPr algn="ctr"/>
          <a:r>
            <a:rPr lang="en-US" sz="1100" b="1" i="1" baseline="0">
              <a:solidFill>
                <a:schemeClr val="dk1"/>
              </a:solidFill>
              <a:latin typeface="Tahoma" panose="020B0604030504040204" pitchFamily="34" charset="0"/>
              <a:ea typeface="Tahoma" panose="020B0604030504040204" pitchFamily="34" charset="0"/>
              <a:cs typeface="Tahoma" panose="020B0604030504040204" pitchFamily="34" charset="0"/>
            </a:rPr>
            <a:t>internal</a:t>
          </a:r>
          <a:r>
            <a:rPr lang="en-US" sz="1100" b="1" baseline="0">
              <a:solidFill>
                <a:schemeClr val="dk1"/>
              </a:solidFill>
              <a:latin typeface="Tahoma" panose="020B0604030504040204" pitchFamily="34" charset="0"/>
              <a:ea typeface="Tahoma" panose="020B0604030504040204" pitchFamily="34" charset="0"/>
              <a:cs typeface="Tahoma" panose="020B0604030504040204" pitchFamily="34" charset="0"/>
            </a:rPr>
            <a:t> psychological</a:t>
          </a:r>
          <a:r>
            <a:rPr lang="en-US" sz="1100" b="1" baseline="0">
              <a:solidFill>
                <a:schemeClr val="dk1"/>
              </a:solidFill>
              <a:effectLst/>
              <a:latin typeface="+mn-lt"/>
              <a:ea typeface="+mn-ea"/>
              <a:cs typeface="+mn-cs"/>
            </a:rPr>
            <a:t> </a:t>
          </a:r>
          <a:r>
            <a:rPr lang="en-US" sz="1100" b="1" baseline="0">
              <a:solidFill>
                <a:schemeClr val="dk1"/>
              </a:solidFill>
              <a:latin typeface="Tahoma" panose="020B0604030504040204" pitchFamily="34" charset="0"/>
              <a:ea typeface="Tahoma" panose="020B0604030504040204" pitchFamily="34" charset="0"/>
              <a:cs typeface="Tahoma" panose="020B0604030504040204" pitchFamily="34" charset="0"/>
            </a:rPr>
            <a:t>factors</a:t>
          </a:r>
        </a:p>
      </xdr:txBody>
    </xdr:sp>
    <xdr:clientData/>
  </xdr:twoCellAnchor>
  <xdr:twoCellAnchor>
    <xdr:from>
      <xdr:col>0</xdr:col>
      <xdr:colOff>66675</xdr:colOff>
      <xdr:row>813</xdr:row>
      <xdr:rowOff>66675</xdr:rowOff>
    </xdr:from>
    <xdr:to>
      <xdr:col>7</xdr:col>
      <xdr:colOff>0</xdr:colOff>
      <xdr:row>823</xdr:row>
      <xdr:rowOff>142875</xdr:rowOff>
    </xdr:to>
    <xdr:sp macro="" textlink="">
      <xdr:nvSpPr>
        <xdr:cNvPr id="2135" name="TextBox 2134">
          <a:extLst>
            <a:ext uri="{FF2B5EF4-FFF2-40B4-BE49-F238E27FC236}">
              <a16:creationId xmlns:a16="http://schemas.microsoft.com/office/drawing/2014/main" xmlns="" id="{607F087E-5A0F-412A-BD23-4D5C223989C0}"/>
            </a:ext>
          </a:extLst>
        </xdr:cNvPr>
        <xdr:cNvSpPr txBox="1"/>
      </xdr:nvSpPr>
      <xdr:spPr>
        <a:xfrm>
          <a:off x="66675" y="155895675"/>
          <a:ext cx="2962275" cy="1762125"/>
        </a:xfrm>
        <a:prstGeom prst="rect">
          <a:avLst/>
        </a:prstGeom>
        <a:solidFill>
          <a:srgbClr val="E178FF">
            <a:alpha val="5098"/>
          </a:srgbClr>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spcBef>
              <a:spcPts val="0"/>
            </a:spcBef>
            <a:spcAft>
              <a:spcPts val="600"/>
            </a:spcAft>
          </a:pPr>
          <a:r>
            <a:rPr lang="en-US" sz="2000" b="1" baseline="0">
              <a:solidFill>
                <a:srgbClr val="7030A0"/>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The popular immature reaction?</a:t>
          </a:r>
        </a:p>
      </xdr:txBody>
    </xdr:sp>
    <xdr:clientData/>
  </xdr:twoCellAnchor>
  <xdr:twoCellAnchor>
    <xdr:from>
      <xdr:col>1</xdr:col>
      <xdr:colOff>186726</xdr:colOff>
      <xdr:row>787</xdr:row>
      <xdr:rowOff>45747</xdr:rowOff>
    </xdr:from>
    <xdr:to>
      <xdr:col>6</xdr:col>
      <xdr:colOff>346700</xdr:colOff>
      <xdr:row>792</xdr:row>
      <xdr:rowOff>17410</xdr:rowOff>
    </xdr:to>
    <xdr:grpSp>
      <xdr:nvGrpSpPr>
        <xdr:cNvPr id="28" name="Group 27">
          <a:extLst>
            <a:ext uri="{FF2B5EF4-FFF2-40B4-BE49-F238E27FC236}">
              <a16:creationId xmlns:a16="http://schemas.microsoft.com/office/drawing/2014/main" xmlns="" id="{2AD5FA36-B235-4806-825E-B95228720512}"/>
            </a:ext>
          </a:extLst>
        </xdr:cNvPr>
        <xdr:cNvGrpSpPr/>
      </xdr:nvGrpSpPr>
      <xdr:grpSpPr>
        <a:xfrm>
          <a:off x="301026" y="151417047"/>
          <a:ext cx="2588849" cy="828913"/>
          <a:chOff x="232446" y="172143447"/>
          <a:chExt cx="2636474" cy="847963"/>
        </a:xfrm>
      </xdr:grpSpPr>
      <xdr:sp macro="" textlink="">
        <xdr:nvSpPr>
          <xdr:cNvPr id="2114" name="TextBox 2113">
            <a:extLst>
              <a:ext uri="{FF2B5EF4-FFF2-40B4-BE49-F238E27FC236}">
                <a16:creationId xmlns:a16="http://schemas.microsoft.com/office/drawing/2014/main" xmlns="" id="{7AC2971D-FBF0-42D9-9474-8803FB12F4E8}"/>
              </a:ext>
            </a:extLst>
          </xdr:cNvPr>
          <xdr:cNvSpPr txBox="1"/>
        </xdr:nvSpPr>
        <xdr:spPr>
          <a:xfrm rot="21300000">
            <a:off x="1771640" y="172143447"/>
            <a:ext cx="1097280" cy="640080"/>
          </a:xfrm>
          <a:prstGeom prst="rect">
            <a:avLst/>
          </a:prstGeom>
          <a:solidFill>
            <a:srgbClr val="A0FFCD">
              <a:alpha val="20000"/>
            </a:srgbClr>
          </a:solidFill>
          <a:ln w="9525" cmpd="sng">
            <a:solidFill>
              <a:srgbClr val="00B050"/>
            </a:solidFill>
            <a:prstDash val="sysDot"/>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A0FFCD"/>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internal factors</a:t>
            </a:r>
          </a:p>
        </xdr:txBody>
      </xdr:sp>
      <xdr:grpSp>
        <xdr:nvGrpSpPr>
          <xdr:cNvPr id="2169" name="Group 2168">
            <a:extLst>
              <a:ext uri="{FF2B5EF4-FFF2-40B4-BE49-F238E27FC236}">
                <a16:creationId xmlns:a16="http://schemas.microsoft.com/office/drawing/2014/main" xmlns="" id="{230441B7-592B-436F-B9EE-74472DCD360D}"/>
              </a:ext>
            </a:extLst>
          </xdr:cNvPr>
          <xdr:cNvGrpSpPr/>
        </xdr:nvGrpSpPr>
        <xdr:grpSpPr>
          <a:xfrm>
            <a:off x="403863" y="172696768"/>
            <a:ext cx="2286000" cy="294642"/>
            <a:chOff x="6423132" y="11373244"/>
            <a:chExt cx="2733955" cy="503373"/>
          </a:xfrm>
          <a:effectLst>
            <a:outerShdw blurRad="63500" sx="102000" sy="102000" algn="ctr" rotWithShape="0">
              <a:prstClr val="black">
                <a:alpha val="40000"/>
              </a:prstClr>
            </a:outerShdw>
          </a:effectLst>
        </xdr:grpSpPr>
        <xdr:sp macro="" textlink="">
          <xdr:nvSpPr>
            <xdr:cNvPr id="2170" name="Right Brace 2169">
              <a:extLst>
                <a:ext uri="{FF2B5EF4-FFF2-40B4-BE49-F238E27FC236}">
                  <a16:creationId xmlns:a16="http://schemas.microsoft.com/office/drawing/2014/main" xmlns="" id="{676FFAFF-FE5F-4F9B-8E11-B0DBB5A6C933}"/>
                </a:ext>
              </a:extLst>
            </xdr:cNvPr>
            <xdr:cNvSpPr/>
          </xdr:nvSpPr>
          <xdr:spPr>
            <a:xfrm rot="5100000">
              <a:off x="7697894" y="10763672"/>
              <a:ext cx="182880" cy="1828799"/>
            </a:xfrm>
            <a:prstGeom prst="rightBrace">
              <a:avLst>
                <a:gd name="adj1" fmla="val 64950"/>
                <a:gd name="adj2" fmla="val 50000"/>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171" name="Right Bracket 2170">
              <a:extLst>
                <a:ext uri="{FF2B5EF4-FFF2-40B4-BE49-F238E27FC236}">
                  <a16:creationId xmlns:a16="http://schemas.microsoft.com/office/drawing/2014/main" xmlns="" id="{31A9D39B-4E89-4417-A840-1CAE655BDB9E}"/>
                </a:ext>
              </a:extLst>
            </xdr:cNvPr>
            <xdr:cNvSpPr/>
          </xdr:nvSpPr>
          <xdr:spPr>
            <a:xfrm rot="5400000">
              <a:off x="6839268" y="11187102"/>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172" name="Right Bracket 2171">
              <a:extLst>
                <a:ext uri="{FF2B5EF4-FFF2-40B4-BE49-F238E27FC236}">
                  <a16:creationId xmlns:a16="http://schemas.microsoft.com/office/drawing/2014/main" xmlns="" id="{C6C2DE2E-80AE-455B-8AA4-0F35B84714B6}"/>
                </a:ext>
              </a:extLst>
            </xdr:cNvPr>
            <xdr:cNvSpPr/>
          </xdr:nvSpPr>
          <xdr:spPr>
            <a:xfrm rot="5400000">
              <a:off x="8658823" y="10957108"/>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181" name="Flowchart: Delay 2180">
              <a:extLst>
                <a:ext uri="{FF2B5EF4-FFF2-40B4-BE49-F238E27FC236}">
                  <a16:creationId xmlns:a16="http://schemas.microsoft.com/office/drawing/2014/main" xmlns="" id="{5753CC5B-8F67-4A8D-9263-3D4381E4C839}"/>
                </a:ext>
              </a:extLst>
            </xdr:cNvPr>
            <xdr:cNvSpPr/>
          </xdr:nvSpPr>
          <xdr:spPr>
            <a:xfrm rot="16200000">
              <a:off x="7734299" y="11675533"/>
              <a:ext cx="93134" cy="309034"/>
            </a:xfrm>
            <a:prstGeom prst="flowChartDelay">
              <a:avLst/>
            </a:prstGeom>
            <a:solidFill>
              <a:srgbClr val="C896FF"/>
            </a:solidFill>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sp macro="" textlink="">
        <xdr:nvSpPr>
          <xdr:cNvPr id="2193" name="TextBox 2192">
            <a:extLst>
              <a:ext uri="{FF2B5EF4-FFF2-40B4-BE49-F238E27FC236}">
                <a16:creationId xmlns:a16="http://schemas.microsoft.com/office/drawing/2014/main" xmlns="" id="{8E68C6C1-4264-4311-B18B-7324AAD677B9}"/>
              </a:ext>
            </a:extLst>
          </xdr:cNvPr>
          <xdr:cNvSpPr txBox="1"/>
        </xdr:nvSpPr>
        <xdr:spPr>
          <a:xfrm rot="21300000">
            <a:off x="232446" y="172311085"/>
            <a:ext cx="1097280" cy="641154"/>
          </a:xfrm>
          <a:prstGeom prst="rect">
            <a:avLst/>
          </a:prstGeom>
          <a:solidFill>
            <a:srgbClr val="FF99FF">
              <a:alpha val="20000"/>
            </a:srgbClr>
          </a:solidFill>
          <a:ln w="9525" cmpd="sng">
            <a:solidFill>
              <a:srgbClr val="7030A0"/>
            </a:solidFill>
            <a:prstDash val="sysDot"/>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FF99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external factors</a:t>
            </a:r>
            <a:endParaRPr lang="en-US" sz="1400" baseline="0">
              <a:solidFill>
                <a:srgbClr val="FF99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7</xdr:col>
      <xdr:colOff>240065</xdr:colOff>
      <xdr:row>787</xdr:row>
      <xdr:rowOff>68605</xdr:rowOff>
    </xdr:from>
    <xdr:to>
      <xdr:col>12</xdr:col>
      <xdr:colOff>400039</xdr:colOff>
      <xdr:row>792</xdr:row>
      <xdr:rowOff>17426</xdr:rowOff>
    </xdr:to>
    <xdr:grpSp>
      <xdr:nvGrpSpPr>
        <xdr:cNvPr id="26" name="Group 25">
          <a:extLst>
            <a:ext uri="{FF2B5EF4-FFF2-40B4-BE49-F238E27FC236}">
              <a16:creationId xmlns:a16="http://schemas.microsoft.com/office/drawing/2014/main" xmlns="" id="{DA056B9D-CFCA-4790-8EC5-E61C2918F16F}"/>
            </a:ext>
          </a:extLst>
        </xdr:cNvPr>
        <xdr:cNvGrpSpPr/>
      </xdr:nvGrpSpPr>
      <xdr:grpSpPr>
        <a:xfrm>
          <a:off x="3269015" y="151439905"/>
          <a:ext cx="2588849" cy="806071"/>
          <a:chOff x="3470945" y="172166305"/>
          <a:chExt cx="2636474" cy="825121"/>
        </a:xfrm>
      </xdr:grpSpPr>
      <xdr:grpSp>
        <xdr:nvGrpSpPr>
          <xdr:cNvPr id="2187" name="Group 2186">
            <a:extLst>
              <a:ext uri="{FF2B5EF4-FFF2-40B4-BE49-F238E27FC236}">
                <a16:creationId xmlns:a16="http://schemas.microsoft.com/office/drawing/2014/main" xmlns="" id="{AD30A251-144D-4E50-B80F-C1AAAE81C2C6}"/>
              </a:ext>
            </a:extLst>
          </xdr:cNvPr>
          <xdr:cNvGrpSpPr/>
        </xdr:nvGrpSpPr>
        <xdr:grpSpPr>
          <a:xfrm>
            <a:off x="3619504" y="172701867"/>
            <a:ext cx="2285999" cy="289559"/>
            <a:chOff x="6423133" y="11381929"/>
            <a:chExt cx="2733954" cy="494688"/>
          </a:xfrm>
          <a:effectLst>
            <a:outerShdw blurRad="63500" sx="102000" sy="102000" algn="ctr" rotWithShape="0">
              <a:prstClr val="black">
                <a:alpha val="40000"/>
              </a:prstClr>
            </a:outerShdw>
          </a:effectLst>
        </xdr:grpSpPr>
        <xdr:sp macro="" textlink="">
          <xdr:nvSpPr>
            <xdr:cNvPr id="2188" name="Right Brace 2187">
              <a:extLst>
                <a:ext uri="{FF2B5EF4-FFF2-40B4-BE49-F238E27FC236}">
                  <a16:creationId xmlns:a16="http://schemas.microsoft.com/office/drawing/2014/main" xmlns="" id="{CDC3B625-A7BB-41F7-91B4-5BDDC0234519}"/>
                </a:ext>
              </a:extLst>
            </xdr:cNvPr>
            <xdr:cNvSpPr/>
          </xdr:nvSpPr>
          <xdr:spPr>
            <a:xfrm rot="5700000">
              <a:off x="7697894" y="10763672"/>
              <a:ext cx="182880" cy="1828799"/>
            </a:xfrm>
            <a:prstGeom prst="rightBrace">
              <a:avLst>
                <a:gd name="adj1" fmla="val 64950"/>
                <a:gd name="adj2" fmla="val 50000"/>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190" name="Right Bracket 2189">
              <a:extLst>
                <a:ext uri="{FF2B5EF4-FFF2-40B4-BE49-F238E27FC236}">
                  <a16:creationId xmlns:a16="http://schemas.microsoft.com/office/drawing/2014/main" xmlns="" id="{D34438F7-D901-47F7-AF6E-D30BEBB43B2E}"/>
                </a:ext>
              </a:extLst>
            </xdr:cNvPr>
            <xdr:cNvSpPr/>
          </xdr:nvSpPr>
          <xdr:spPr>
            <a:xfrm rot="5400000">
              <a:off x="6839269" y="10965793"/>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191" name="Right Bracket 2190">
              <a:extLst>
                <a:ext uri="{FF2B5EF4-FFF2-40B4-BE49-F238E27FC236}">
                  <a16:creationId xmlns:a16="http://schemas.microsoft.com/office/drawing/2014/main" xmlns="" id="{0DF9E5A0-D53C-48BB-9D7F-FA1872B51632}"/>
                </a:ext>
              </a:extLst>
            </xdr:cNvPr>
            <xdr:cNvSpPr/>
          </xdr:nvSpPr>
          <xdr:spPr>
            <a:xfrm rot="5400000">
              <a:off x="8658823" y="11178418"/>
              <a:ext cx="82127" cy="914400"/>
            </a:xfrm>
            <a:prstGeom prst="rightBracket">
              <a:avLst/>
            </a:prstGeom>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192" name="Flowchart: Delay 2191">
              <a:extLst>
                <a:ext uri="{FF2B5EF4-FFF2-40B4-BE49-F238E27FC236}">
                  <a16:creationId xmlns:a16="http://schemas.microsoft.com/office/drawing/2014/main" xmlns="" id="{F406A038-C8A4-4A5E-9F36-172C0CBB748E}"/>
                </a:ext>
              </a:extLst>
            </xdr:cNvPr>
            <xdr:cNvSpPr/>
          </xdr:nvSpPr>
          <xdr:spPr>
            <a:xfrm rot="16200000">
              <a:off x="7734299" y="11675533"/>
              <a:ext cx="93134" cy="309034"/>
            </a:xfrm>
            <a:prstGeom prst="flowChartDelay">
              <a:avLst/>
            </a:prstGeom>
            <a:solidFill>
              <a:srgbClr val="C896FF"/>
            </a:solidFill>
            <a:ln w="19050">
              <a:solidFill>
                <a:srgbClr val="C896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sp macro="" textlink="">
        <xdr:nvSpPr>
          <xdr:cNvPr id="2195" name="TextBox 2194">
            <a:extLst>
              <a:ext uri="{FF2B5EF4-FFF2-40B4-BE49-F238E27FC236}">
                <a16:creationId xmlns:a16="http://schemas.microsoft.com/office/drawing/2014/main" xmlns="" id="{98BA1BB3-C69C-424E-A4E6-99695D7E3042}"/>
              </a:ext>
            </a:extLst>
          </xdr:cNvPr>
          <xdr:cNvSpPr txBox="1"/>
        </xdr:nvSpPr>
        <xdr:spPr>
          <a:xfrm rot="300000">
            <a:off x="5010139" y="172303468"/>
            <a:ext cx="1097280" cy="640080"/>
          </a:xfrm>
          <a:prstGeom prst="rect">
            <a:avLst/>
          </a:prstGeom>
          <a:solidFill>
            <a:srgbClr val="A0FFCD">
              <a:alpha val="20000"/>
            </a:srgbClr>
          </a:solidFill>
          <a:ln w="9525" cmpd="sng">
            <a:solidFill>
              <a:srgbClr val="00B050"/>
            </a:solidFill>
            <a:prstDash val="sysDot"/>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A0FFCD"/>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internal factors</a:t>
            </a:r>
          </a:p>
        </xdr:txBody>
      </xdr:sp>
      <xdr:sp macro="" textlink="">
        <xdr:nvSpPr>
          <xdr:cNvPr id="2196" name="TextBox 2195">
            <a:extLst>
              <a:ext uri="{FF2B5EF4-FFF2-40B4-BE49-F238E27FC236}">
                <a16:creationId xmlns:a16="http://schemas.microsoft.com/office/drawing/2014/main" xmlns="" id="{3FC9E5BD-502A-417D-8E57-9CE00EB0205B}"/>
              </a:ext>
            </a:extLst>
          </xdr:cNvPr>
          <xdr:cNvSpPr txBox="1"/>
        </xdr:nvSpPr>
        <xdr:spPr>
          <a:xfrm rot="300000">
            <a:off x="3470945" y="172166305"/>
            <a:ext cx="1097280" cy="641154"/>
          </a:xfrm>
          <a:prstGeom prst="rect">
            <a:avLst/>
          </a:prstGeom>
          <a:solidFill>
            <a:srgbClr val="FF99FF">
              <a:alpha val="20000"/>
            </a:srgbClr>
          </a:solidFill>
          <a:ln w="9525" cmpd="sng">
            <a:solidFill>
              <a:srgbClr val="7030A0"/>
            </a:solidFill>
            <a:prstDash val="sysDot"/>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600"/>
              </a:spcBef>
            </a:pPr>
            <a:r>
              <a:rPr lang="en-US" sz="1600" b="1" baseline="0">
                <a:solidFill>
                  <a:srgbClr val="FF99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external</a:t>
            </a:r>
            <a:r>
              <a:rPr lang="en-US" sz="1600" b="1" baseline="0">
                <a:solidFill>
                  <a:srgbClr val="E178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a:t>
            </a:r>
            <a:r>
              <a:rPr lang="en-US" sz="1600" b="1" baseline="0">
                <a:solidFill>
                  <a:srgbClr val="FF99FF"/>
                </a:solidFill>
                <a:effectLst>
                  <a:outerShdw blurRad="50800" dist="38100" dir="13500000" algn="br"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factors</a:t>
            </a:r>
          </a:p>
        </xdr:txBody>
      </xdr:sp>
    </xdr:grpSp>
    <xdr:clientData/>
  </xdr:twoCellAnchor>
  <xdr:twoCellAnchor>
    <xdr:from>
      <xdr:col>5</xdr:col>
      <xdr:colOff>457558</xdr:colOff>
      <xdr:row>816</xdr:row>
      <xdr:rowOff>151851</xdr:rowOff>
    </xdr:from>
    <xdr:to>
      <xdr:col>6</xdr:col>
      <xdr:colOff>189515</xdr:colOff>
      <xdr:row>818</xdr:row>
      <xdr:rowOff>54693</xdr:rowOff>
    </xdr:to>
    <xdr:sp macro="" textlink="">
      <xdr:nvSpPr>
        <xdr:cNvPr id="2210" name="Freeform: Shape 2209">
          <a:extLst>
            <a:ext uri="{FF2B5EF4-FFF2-40B4-BE49-F238E27FC236}">
              <a16:creationId xmlns:a16="http://schemas.microsoft.com/office/drawing/2014/main" xmlns="" id="{002FFCA3-284E-4722-815D-AE37EF7E842B}"/>
            </a:ext>
          </a:extLst>
        </xdr:cNvPr>
        <xdr:cNvSpPr/>
      </xdr:nvSpPr>
      <xdr:spPr>
        <a:xfrm>
          <a:off x="2560678" y="120098271"/>
          <a:ext cx="227257" cy="25336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rgbClr val="3C1E5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295852</xdr:colOff>
      <xdr:row>816</xdr:row>
      <xdr:rowOff>151851</xdr:rowOff>
    </xdr:from>
    <xdr:to>
      <xdr:col>8</xdr:col>
      <xdr:colOff>27809</xdr:colOff>
      <xdr:row>818</xdr:row>
      <xdr:rowOff>54693</xdr:rowOff>
    </xdr:to>
    <xdr:sp macro="" textlink="">
      <xdr:nvSpPr>
        <xdr:cNvPr id="2211" name="Freeform: Shape 2210">
          <a:extLst>
            <a:ext uri="{FF2B5EF4-FFF2-40B4-BE49-F238E27FC236}">
              <a16:creationId xmlns:a16="http://schemas.microsoft.com/office/drawing/2014/main" xmlns="" id="{B03F741C-8716-4667-95C6-F54E552F57E8}"/>
            </a:ext>
          </a:extLst>
        </xdr:cNvPr>
        <xdr:cNvSpPr/>
      </xdr:nvSpPr>
      <xdr:spPr>
        <a:xfrm flipH="1">
          <a:off x="3389572" y="120098271"/>
          <a:ext cx="227257" cy="253362"/>
        </a:xfrm>
        <a:custGeom>
          <a:avLst/>
          <a:gdLst>
            <a:gd name="connsiteX0" fmla="*/ 16057 w 221797"/>
            <a:gd name="connsiteY0" fmla="*/ 15240 h 281940"/>
            <a:gd name="connsiteX1" fmla="*/ 16057 w 221797"/>
            <a:gd name="connsiteY1" fmla="*/ 15240 h 281940"/>
            <a:gd name="connsiteX2" fmla="*/ 8437 w 221797"/>
            <a:gd name="connsiteY2" fmla="*/ 198120 h 281940"/>
            <a:gd name="connsiteX3" fmla="*/ 817 w 221797"/>
            <a:gd name="connsiteY3" fmla="*/ 220980 h 281940"/>
            <a:gd name="connsiteX4" fmla="*/ 817 w 221797"/>
            <a:gd name="connsiteY4" fmla="*/ 281940 h 281940"/>
            <a:gd name="connsiteX5" fmla="*/ 221797 w 221797"/>
            <a:gd name="connsiteY5" fmla="*/ 0 h 281940"/>
            <a:gd name="connsiteX6" fmla="*/ 16057 w 221797"/>
            <a:gd name="connsiteY6" fmla="*/ 15240 h 281940"/>
            <a:gd name="connsiteX0" fmla="*/ 0 w 225830"/>
            <a:gd name="connsiteY0" fmla="*/ 45181 h 281940"/>
            <a:gd name="connsiteX1" fmla="*/ 20090 w 225830"/>
            <a:gd name="connsiteY1" fmla="*/ 15240 h 281940"/>
            <a:gd name="connsiteX2" fmla="*/ 12470 w 225830"/>
            <a:gd name="connsiteY2" fmla="*/ 198120 h 281940"/>
            <a:gd name="connsiteX3" fmla="*/ 4850 w 225830"/>
            <a:gd name="connsiteY3" fmla="*/ 220980 h 281940"/>
            <a:gd name="connsiteX4" fmla="*/ 4850 w 225830"/>
            <a:gd name="connsiteY4" fmla="*/ 281940 h 281940"/>
            <a:gd name="connsiteX5" fmla="*/ 225830 w 225830"/>
            <a:gd name="connsiteY5" fmla="*/ 0 h 281940"/>
            <a:gd name="connsiteX6" fmla="*/ 0 w 225830"/>
            <a:gd name="connsiteY6" fmla="*/ 45181 h 281940"/>
            <a:gd name="connsiteX0" fmla="*/ 221798 w 221798"/>
            <a:gd name="connsiteY0" fmla="*/ 0 h 281940"/>
            <a:gd name="connsiteX1" fmla="*/ 16058 w 221798"/>
            <a:gd name="connsiteY1" fmla="*/ 15240 h 281940"/>
            <a:gd name="connsiteX2" fmla="*/ 8438 w 221798"/>
            <a:gd name="connsiteY2" fmla="*/ 198120 h 281940"/>
            <a:gd name="connsiteX3" fmla="*/ 818 w 221798"/>
            <a:gd name="connsiteY3" fmla="*/ 220980 h 281940"/>
            <a:gd name="connsiteX4" fmla="*/ 818 w 221798"/>
            <a:gd name="connsiteY4" fmla="*/ 281940 h 281940"/>
            <a:gd name="connsiteX5" fmla="*/ 221798 w 221798"/>
            <a:gd name="connsiteY5" fmla="*/ 0 h 281940"/>
            <a:gd name="connsiteX0" fmla="*/ 235496 w 235496"/>
            <a:gd name="connsiteY0" fmla="*/ 0 h 290306"/>
            <a:gd name="connsiteX1" fmla="*/ 29756 w 235496"/>
            <a:gd name="connsiteY1" fmla="*/ 15240 h 290306"/>
            <a:gd name="connsiteX2" fmla="*/ 22136 w 235496"/>
            <a:gd name="connsiteY2" fmla="*/ 198120 h 290306"/>
            <a:gd name="connsiteX3" fmla="*/ 14516 w 235496"/>
            <a:gd name="connsiteY3" fmla="*/ 281940 h 290306"/>
            <a:gd name="connsiteX4" fmla="*/ 235496 w 235496"/>
            <a:gd name="connsiteY4" fmla="*/ 0 h 290306"/>
            <a:gd name="connsiteX0" fmla="*/ 241038 w 241038"/>
            <a:gd name="connsiteY0" fmla="*/ 8961 h 290922"/>
            <a:gd name="connsiteX1" fmla="*/ 35298 w 241038"/>
            <a:gd name="connsiteY1" fmla="*/ 24201 h 290922"/>
            <a:gd name="connsiteX2" fmla="*/ 20058 w 241038"/>
            <a:gd name="connsiteY2" fmla="*/ 290901 h 290922"/>
            <a:gd name="connsiteX3" fmla="*/ 241038 w 241038"/>
            <a:gd name="connsiteY3" fmla="*/ 8961 h 290922"/>
            <a:gd name="connsiteX0" fmla="*/ 220980 w 220980"/>
            <a:gd name="connsiteY0" fmla="*/ 8961 h 290901"/>
            <a:gd name="connsiteX1" fmla="*/ 15240 w 220980"/>
            <a:gd name="connsiteY1" fmla="*/ 24201 h 290901"/>
            <a:gd name="connsiteX2" fmla="*/ 0 w 220980"/>
            <a:gd name="connsiteY2" fmla="*/ 290901 h 290901"/>
            <a:gd name="connsiteX3" fmla="*/ 220980 w 220980"/>
            <a:gd name="connsiteY3" fmla="*/ 8961 h 290901"/>
            <a:gd name="connsiteX0" fmla="*/ 240898 w 240898"/>
            <a:gd name="connsiteY0" fmla="*/ 0 h 281940"/>
            <a:gd name="connsiteX1" fmla="*/ 0 w 240898"/>
            <a:gd name="connsiteY1" fmla="*/ 60151 h 281940"/>
            <a:gd name="connsiteX2" fmla="*/ 19918 w 240898"/>
            <a:gd name="connsiteY2" fmla="*/ 281940 h 281940"/>
            <a:gd name="connsiteX3" fmla="*/ 240898 w 240898"/>
            <a:gd name="connsiteY3" fmla="*/ 0 h 281940"/>
            <a:gd name="connsiteX0" fmla="*/ 220980 w 220980"/>
            <a:gd name="connsiteY0" fmla="*/ 0 h 281940"/>
            <a:gd name="connsiteX1" fmla="*/ 10217 w 220980"/>
            <a:gd name="connsiteY1" fmla="*/ 60151 h 281940"/>
            <a:gd name="connsiteX2" fmla="*/ 0 w 220980"/>
            <a:gd name="connsiteY2" fmla="*/ 281940 h 281940"/>
            <a:gd name="connsiteX3" fmla="*/ 220980 w 220980"/>
            <a:gd name="connsiteY3" fmla="*/ 0 h 281940"/>
            <a:gd name="connsiteX0" fmla="*/ 225830 w 225830"/>
            <a:gd name="connsiteY0" fmla="*/ 0 h 281940"/>
            <a:gd name="connsiteX1" fmla="*/ 0 w 225830"/>
            <a:gd name="connsiteY1" fmla="*/ 80111 h 281940"/>
            <a:gd name="connsiteX2" fmla="*/ 4850 w 225830"/>
            <a:gd name="connsiteY2" fmla="*/ 281940 h 281940"/>
            <a:gd name="connsiteX3" fmla="*/ 225830 w 225830"/>
            <a:gd name="connsiteY3" fmla="*/ 0 h 281940"/>
          </a:gdLst>
          <a:ahLst/>
          <a:cxnLst>
            <a:cxn ang="0">
              <a:pos x="connsiteX0" y="connsiteY0"/>
            </a:cxn>
            <a:cxn ang="0">
              <a:pos x="connsiteX1" y="connsiteY1"/>
            </a:cxn>
            <a:cxn ang="0">
              <a:pos x="connsiteX2" y="connsiteY2"/>
            </a:cxn>
            <a:cxn ang="0">
              <a:pos x="connsiteX3" y="connsiteY3"/>
            </a:cxn>
          </a:cxnLst>
          <a:rect l="l" t="t" r="r" b="b"/>
          <a:pathLst>
            <a:path w="225830" h="281940">
              <a:moveTo>
                <a:pt x="225830" y="0"/>
              </a:moveTo>
              <a:cubicBezTo>
                <a:pt x="157250" y="5080"/>
                <a:pt x="36830" y="33121"/>
                <a:pt x="0" y="80111"/>
              </a:cubicBezTo>
              <a:lnTo>
                <a:pt x="4850" y="281940"/>
              </a:lnTo>
              <a:lnTo>
                <a:pt x="225830" y="0"/>
              </a:lnTo>
              <a:close/>
            </a:path>
          </a:pathLst>
        </a:cu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96519</xdr:colOff>
      <xdr:row>812</xdr:row>
      <xdr:rowOff>78106</xdr:rowOff>
    </xdr:from>
    <xdr:to>
      <xdr:col>13</xdr:col>
      <xdr:colOff>25072</xdr:colOff>
      <xdr:row>819</xdr:row>
      <xdr:rowOff>61326</xdr:rowOff>
    </xdr:to>
    <xdr:grpSp>
      <xdr:nvGrpSpPr>
        <xdr:cNvPr id="2212" name="Group 2211">
          <a:extLst>
            <a:ext uri="{FF2B5EF4-FFF2-40B4-BE49-F238E27FC236}">
              <a16:creationId xmlns:a16="http://schemas.microsoft.com/office/drawing/2014/main" xmlns="" id="{EAFDEF2A-236E-4910-856F-C7F57C275E39}"/>
            </a:ext>
          </a:extLst>
        </xdr:cNvPr>
        <xdr:cNvGrpSpPr/>
      </xdr:nvGrpSpPr>
      <xdr:grpSpPr>
        <a:xfrm>
          <a:off x="96519" y="155735656"/>
          <a:ext cx="5872153" cy="1154795"/>
          <a:chOff x="104139" y="3125966"/>
          <a:chExt cx="5994073" cy="879205"/>
        </a:xfrm>
      </xdr:grpSpPr>
      <xdr:sp macro="" textlink="">
        <xdr:nvSpPr>
          <xdr:cNvPr id="2213" name="Rectangle 2212">
            <a:extLst>
              <a:ext uri="{FF2B5EF4-FFF2-40B4-BE49-F238E27FC236}">
                <a16:creationId xmlns:a16="http://schemas.microsoft.com/office/drawing/2014/main" xmlns="" id="{77CE949A-D7F9-4710-9122-408D3968231B}"/>
              </a:ext>
            </a:extLst>
          </xdr:cNvPr>
          <xdr:cNvSpPr/>
        </xdr:nvSpPr>
        <xdr:spPr>
          <a:xfrm>
            <a:off x="2653455" y="3125966"/>
            <a:ext cx="931916" cy="879205"/>
          </a:xfrm>
          <a:prstGeom prst="rect">
            <a:avLst/>
          </a:prstGeom>
          <a:noFill/>
        </xdr:spPr>
        <xdr:txBody>
          <a:bodyPr wrap="none" lIns="91440" tIns="45720" rIns="91440" bIns="45720">
            <a:noAutofit/>
          </a:bodyPr>
          <a:lstStyle/>
          <a:p>
            <a:pPr algn="ctr">
              <a:lnSpc>
                <a:spcPts val="9600"/>
              </a:lnSpc>
            </a:pPr>
            <a:r>
              <a:rPr lang="en-US" sz="9600" b="1" cap="none" spc="0">
                <a:ln w="38100">
                  <a:solidFill>
                    <a:srgbClr val="730000"/>
                  </a:solidFill>
                  <a:prstDash val="solid"/>
                </a:ln>
                <a:noFill/>
                <a:effectLst>
                  <a:outerShdw blurRad="38100" dist="22860" dir="5400000" algn="tl" rotWithShape="0">
                    <a:srgbClr val="000000">
                      <a:alpha val="30000"/>
                    </a:srgbClr>
                  </a:outerShdw>
                </a:effectLst>
                <a:latin typeface="Arial Black" panose="020B0A04020102020204" pitchFamily="34" charset="0"/>
              </a:rPr>
              <a:t>?</a:t>
            </a:r>
          </a:p>
        </xdr:txBody>
      </xdr:sp>
      <xdr:sp macro="" textlink="">
        <xdr:nvSpPr>
          <xdr:cNvPr id="2214" name="Speech Bubble: Rectangle with Corners Rounded 2213">
            <a:extLst>
              <a:ext uri="{FF2B5EF4-FFF2-40B4-BE49-F238E27FC236}">
                <a16:creationId xmlns:a16="http://schemas.microsoft.com/office/drawing/2014/main" xmlns="" id="{0E858382-E82A-4031-A749-E7A1A75660F5}"/>
              </a:ext>
            </a:extLst>
          </xdr:cNvPr>
          <xdr:cNvSpPr/>
        </xdr:nvSpPr>
        <xdr:spPr>
          <a:xfrm flipH="1">
            <a:off x="3556180" y="3315537"/>
            <a:ext cx="2542032" cy="658927"/>
          </a:xfrm>
          <a:prstGeom prst="wedgeRoundRectCallout">
            <a:avLst>
              <a:gd name="adj1" fmla="val 57738"/>
              <a:gd name="adj2" fmla="val 2500"/>
              <a:gd name="adj3" fmla="val 16667"/>
            </a:avLst>
          </a:prstGeom>
          <a:noFill/>
          <a:ln w="57150">
            <a:solidFill>
              <a:srgbClr val="96FFC8">
                <a:alpha val="80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15" name="Speech Bubble: Rectangle with Corners Rounded 2214">
            <a:extLst>
              <a:ext uri="{FF2B5EF4-FFF2-40B4-BE49-F238E27FC236}">
                <a16:creationId xmlns:a16="http://schemas.microsoft.com/office/drawing/2014/main" xmlns="" id="{3E5A22AC-6D75-4F7C-B340-AB7C88C6053C}"/>
              </a:ext>
            </a:extLst>
          </xdr:cNvPr>
          <xdr:cNvSpPr/>
        </xdr:nvSpPr>
        <xdr:spPr>
          <a:xfrm>
            <a:off x="104139" y="3315537"/>
            <a:ext cx="2542032" cy="658927"/>
          </a:xfrm>
          <a:prstGeom prst="wedgeRoundRectCallout">
            <a:avLst>
              <a:gd name="adj1" fmla="val 57738"/>
              <a:gd name="adj2" fmla="val 2500"/>
              <a:gd name="adj3" fmla="val 16667"/>
            </a:avLst>
          </a:prstGeom>
          <a:noFill/>
          <a:ln w="57150">
            <a:solidFill>
              <a:srgbClr val="D7B9FF">
                <a:alpha val="85098"/>
              </a:srgbClr>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7</xdr:col>
      <xdr:colOff>5715</xdr:colOff>
      <xdr:row>813</xdr:row>
      <xdr:rowOff>59055</xdr:rowOff>
    </xdr:from>
    <xdr:to>
      <xdr:col>13</xdr:col>
      <xdr:colOff>51435</xdr:colOff>
      <xdr:row>823</xdr:row>
      <xdr:rowOff>135255</xdr:rowOff>
    </xdr:to>
    <xdr:sp macro="" textlink="">
      <xdr:nvSpPr>
        <xdr:cNvPr id="2218" name="TextBox 2217">
          <a:extLst>
            <a:ext uri="{FF2B5EF4-FFF2-40B4-BE49-F238E27FC236}">
              <a16:creationId xmlns:a16="http://schemas.microsoft.com/office/drawing/2014/main" xmlns="" id="{23EC8160-B92D-4380-AD34-5A2E09824F12}"/>
            </a:ext>
          </a:extLst>
        </xdr:cNvPr>
        <xdr:cNvSpPr txBox="1"/>
      </xdr:nvSpPr>
      <xdr:spPr>
        <a:xfrm>
          <a:off x="3034665" y="155888055"/>
          <a:ext cx="2960370" cy="1762125"/>
        </a:xfrm>
        <a:prstGeom prst="rect">
          <a:avLst/>
        </a:prstGeom>
        <a:solidFill>
          <a:srgbClr val="E178FF">
            <a:alpha val="5098"/>
          </a:srgbClr>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b"/>
        <a:lstStyle/>
        <a:p>
          <a:pPr algn="r">
            <a:spcBef>
              <a:spcPts val="0"/>
            </a:spcBef>
            <a:spcAft>
              <a:spcPts val="600"/>
            </a:spcAft>
          </a:pPr>
          <a:r>
            <a:rPr lang="en-US" sz="2000" b="1" baseline="0">
              <a:solidFill>
                <a:srgbClr val="00B050"/>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An uncommon mature response?</a:t>
          </a:r>
        </a:p>
      </xdr:txBody>
    </xdr:sp>
    <xdr:clientData/>
  </xdr:twoCellAnchor>
  <xdr:twoCellAnchor>
    <xdr:from>
      <xdr:col>1</xdr:col>
      <xdr:colOff>15240</xdr:colOff>
      <xdr:row>694</xdr:row>
      <xdr:rowOff>99060</xdr:rowOff>
    </xdr:from>
    <xdr:to>
      <xdr:col>13</xdr:col>
      <xdr:colOff>0</xdr:colOff>
      <xdr:row>698</xdr:row>
      <xdr:rowOff>144780</xdr:rowOff>
    </xdr:to>
    <xdr:sp macro="" textlink="">
      <xdr:nvSpPr>
        <xdr:cNvPr id="2222" name="TextBox 2221">
          <a:extLst>
            <a:ext uri="{FF2B5EF4-FFF2-40B4-BE49-F238E27FC236}">
              <a16:creationId xmlns:a16="http://schemas.microsoft.com/office/drawing/2014/main" xmlns="" id="{1E016203-892B-421C-BF26-A845143186FC}"/>
            </a:ext>
          </a:extLst>
        </xdr:cNvPr>
        <xdr:cNvSpPr txBox="1"/>
      </xdr:nvSpPr>
      <xdr:spPr>
        <a:xfrm>
          <a:off x="137160" y="127490220"/>
          <a:ext cx="5928360" cy="74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150" b="0">
              <a:latin typeface="Tahoma" panose="020B0604030504040204" pitchFamily="34" charset="0"/>
              <a:ea typeface="Tahoma" panose="020B0604030504040204" pitchFamily="34" charset="0"/>
              <a:cs typeface="Tahoma" panose="020B0604030504040204" pitchFamily="34" charset="0"/>
            </a:rPr>
            <a:t>Political elites</a:t>
          </a:r>
          <a:r>
            <a:rPr lang="en-US" sz="1150" b="0" baseline="0">
              <a:latin typeface="Tahoma" panose="020B0604030504040204" pitchFamily="34" charset="0"/>
              <a:ea typeface="Tahoma" panose="020B0604030504040204" pitchFamily="34" charset="0"/>
              <a:cs typeface="Tahoma" panose="020B0604030504040204" pitchFamily="34" charset="0"/>
            </a:rPr>
            <a:t> rise to their positions of influence largely from accessing resources to resolve </a:t>
          </a:r>
          <a:r>
            <a:rPr lang="en-US" sz="1150" b="0" spc="-10" baseline="0">
              <a:latin typeface="Tahoma" panose="020B0604030504040204" pitchFamily="34" charset="0"/>
              <a:ea typeface="Tahoma" panose="020B0604030504040204" pitchFamily="34" charset="0"/>
              <a:cs typeface="Tahoma" panose="020B0604030504040204" pitchFamily="34" charset="0"/>
            </a:rPr>
            <a:t>needs at a level foreign to you. </a:t>
          </a:r>
          <a:r>
            <a:rPr lang="en-US" sz="1150" b="0" spc="-10">
              <a:latin typeface="Tahoma" panose="020B0604030504040204" pitchFamily="34" charset="0"/>
              <a:ea typeface="Tahoma" panose="020B0604030504040204" pitchFamily="34" charset="0"/>
              <a:cs typeface="Tahoma" panose="020B0604030504040204" pitchFamily="34" charset="0"/>
            </a:rPr>
            <a:t>Through</a:t>
          </a:r>
          <a:r>
            <a:rPr lang="en-US" sz="1150" b="0" spc="-10" baseline="0">
              <a:latin typeface="Tahoma" panose="020B0604030504040204" pitchFamily="34" charset="0"/>
              <a:ea typeface="Tahoma" panose="020B0604030504040204" pitchFamily="34" charset="0"/>
              <a:cs typeface="Tahoma" panose="020B0604030504040204" pitchFamily="34" charset="0"/>
            </a:rPr>
            <a:t> the lens of their more resolved psychosocial needs</a:t>
          </a:r>
          <a:r>
            <a:rPr lang="en-US" sz="1150" b="0" baseline="0">
              <a:latin typeface="Tahoma" panose="020B0604030504040204" pitchFamily="34" charset="0"/>
              <a:ea typeface="Tahoma" panose="020B0604030504040204" pitchFamily="34" charset="0"/>
              <a:cs typeface="Tahoma" panose="020B0604030504040204" pitchFamily="34" charset="0"/>
            </a:rPr>
            <a:t>, political centricism expressed in neoliberalism makes clear sense. How we put up with it remains a little cloudy. At least until now.</a:t>
          </a:r>
        </a:p>
      </xdr:txBody>
    </xdr:sp>
    <xdr:clientData/>
  </xdr:twoCellAnchor>
  <xdr:twoCellAnchor>
    <xdr:from>
      <xdr:col>1</xdr:col>
      <xdr:colOff>230520</xdr:colOff>
      <xdr:row>877</xdr:row>
      <xdr:rowOff>114300</xdr:rowOff>
    </xdr:from>
    <xdr:to>
      <xdr:col>12</xdr:col>
      <xdr:colOff>268620</xdr:colOff>
      <xdr:row>885</xdr:row>
      <xdr:rowOff>83820</xdr:rowOff>
    </xdr:to>
    <xdr:sp macro="" textlink="">
      <xdr:nvSpPr>
        <xdr:cNvPr id="2422" name="TextBox 2421">
          <a:extLst>
            <a:ext uri="{FF2B5EF4-FFF2-40B4-BE49-F238E27FC236}">
              <a16:creationId xmlns:a16="http://schemas.microsoft.com/office/drawing/2014/main" xmlns="" id="{077A81AD-5087-4EAB-A25B-3793DF715F94}"/>
            </a:ext>
          </a:extLst>
        </xdr:cNvPr>
        <xdr:cNvSpPr txBox="1"/>
      </xdr:nvSpPr>
      <xdr:spPr>
        <a:xfrm>
          <a:off x="352440" y="170741340"/>
          <a:ext cx="5486400" cy="1371600"/>
        </a:xfrm>
        <a:prstGeom prst="rect">
          <a:avLst/>
        </a:prstGeom>
        <a:noFill/>
        <a:ln w="9525" cmpd="sng">
          <a:solidFill>
            <a:srgbClr val="FF99FF">
              <a:alpha val="25000"/>
            </a:srgbClr>
          </a:solidFill>
        </a:ln>
        <a:effectLst>
          <a:outerShdw blurRad="63500" sx="102000" sy="102000" algn="ctr" rotWithShape="0">
            <a:srgbClr val="FF99FF">
              <a:alpha val="75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aseline="0">
              <a:solidFill>
                <a:srgbClr val="FF99FF"/>
              </a:solidFill>
              <a:latin typeface="Arial" panose="020B0604020202020204" pitchFamily="34" charset="0"/>
              <a:cs typeface="Arial" panose="020B0604020202020204" pitchFamily="34" charset="0"/>
            </a:rPr>
            <a:t>When stuck in </a:t>
          </a:r>
          <a:r>
            <a:rPr lang="en-US" sz="1400" baseline="0">
              <a:solidFill>
                <a:srgbClr val="FFFF00"/>
              </a:solidFill>
              <a:latin typeface="Arial" panose="020B0604020202020204" pitchFamily="34" charset="0"/>
              <a:cs typeface="Arial" panose="020B0604020202020204" pitchFamily="34" charset="0"/>
            </a:rPr>
            <a:t>pain</a:t>
          </a:r>
          <a:r>
            <a:rPr lang="en-US" sz="1400" baseline="0">
              <a:solidFill>
                <a:srgbClr val="FF99FF"/>
              </a:solidFill>
              <a:latin typeface="Arial" panose="020B0604020202020204" pitchFamily="34" charset="0"/>
              <a:cs typeface="Arial" panose="020B0604020202020204" pitchFamily="34" charset="0"/>
            </a:rPr>
            <a:t>,</a:t>
          </a:r>
        </a:p>
        <a:p>
          <a:pPr algn="ctr"/>
          <a:r>
            <a:rPr lang="en-US" sz="2400" b="1" baseline="0">
              <a:solidFill>
                <a:srgbClr val="FF99FF"/>
              </a:solidFill>
              <a:latin typeface="Tahoma" panose="020B0604030504040204" pitchFamily="34" charset="0"/>
              <a:ea typeface="Tahoma" panose="020B0604030504040204" pitchFamily="34" charset="0"/>
              <a:cs typeface="Tahoma" panose="020B0604030504040204" pitchFamily="34" charset="0"/>
            </a:rPr>
            <a:t>fast relief</a:t>
          </a:r>
        </a:p>
        <a:p>
          <a:pPr algn="ctr"/>
          <a:r>
            <a:rPr lang="en-US" sz="1400" b="0" baseline="0">
              <a:solidFill>
                <a:srgbClr val="FF99FF"/>
              </a:solidFill>
              <a:latin typeface="Arial Narrow" panose="020B0606020202030204" pitchFamily="34" charset="0"/>
            </a:rPr>
            <a:t>seems far more important than</a:t>
          </a:r>
          <a:r>
            <a:rPr lang="en-US" sz="1400" b="1" baseline="0">
              <a:solidFill>
                <a:srgbClr val="FF99FF"/>
              </a:solidFill>
            </a:rPr>
            <a:t> </a:t>
          </a:r>
        </a:p>
        <a:p>
          <a:pPr algn="ctr"/>
          <a:r>
            <a:rPr lang="en-US" sz="2400" b="1" baseline="0">
              <a:solidFill>
                <a:srgbClr val="FF99FF"/>
              </a:solidFill>
              <a:latin typeface="Tahoma" panose="020B0604030504040204" pitchFamily="34" charset="0"/>
              <a:ea typeface="Tahoma" panose="020B0604030504040204" pitchFamily="34" charset="0"/>
              <a:cs typeface="Tahoma" panose="020B0604030504040204" pitchFamily="34" charset="0"/>
            </a:rPr>
            <a:t>slow reason</a:t>
          </a:r>
          <a:r>
            <a:rPr lang="en-US" sz="1400" baseline="0">
              <a:solidFill>
                <a:srgbClr val="FF99FF"/>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1</xdr:col>
      <xdr:colOff>230520</xdr:colOff>
      <xdr:row>885</xdr:row>
      <xdr:rowOff>9310</xdr:rowOff>
    </xdr:from>
    <xdr:to>
      <xdr:col>12</xdr:col>
      <xdr:colOff>268620</xdr:colOff>
      <xdr:row>897</xdr:row>
      <xdr:rowOff>100750</xdr:rowOff>
    </xdr:to>
    <xdr:sp macro="" textlink="">
      <xdr:nvSpPr>
        <xdr:cNvPr id="2423" name="TextBox 2422">
          <a:extLst>
            <a:ext uri="{FF2B5EF4-FFF2-40B4-BE49-F238E27FC236}">
              <a16:creationId xmlns:a16="http://schemas.microsoft.com/office/drawing/2014/main" xmlns="" id="{6480834A-E8BB-428E-93AC-80AE21717ACB}"/>
            </a:ext>
          </a:extLst>
        </xdr:cNvPr>
        <xdr:cNvSpPr txBox="1"/>
      </xdr:nvSpPr>
      <xdr:spPr>
        <a:xfrm>
          <a:off x="352440" y="172038430"/>
          <a:ext cx="5486400" cy="2194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baseline="0">
              <a:solidFill>
                <a:srgbClr val="FF99FF"/>
              </a:solidFill>
              <a:latin typeface="Tahoma" panose="020B0604030504040204" pitchFamily="34" charset="0"/>
              <a:ea typeface="Tahoma" panose="020B0604030504040204" pitchFamily="34" charset="0"/>
              <a:cs typeface="Tahoma" panose="020B0604030504040204" pitchFamily="34" charset="0"/>
            </a:rPr>
            <a:t>But politial elites</a:t>
          </a:r>
        </a:p>
        <a:p>
          <a:pPr algn="ctr"/>
          <a:r>
            <a:rPr lang="en-US" sz="1400" b="0" baseline="0">
              <a:solidFill>
                <a:srgbClr val="FF99FF"/>
              </a:solidFill>
              <a:latin typeface="Arial Narrow" panose="020B0606020202030204" pitchFamily="34" charset="0"/>
            </a:rPr>
            <a:t>expect and depend on you to favor</a:t>
          </a:r>
        </a:p>
        <a:p>
          <a:pPr algn="ctr"/>
          <a:r>
            <a:rPr lang="en-US" sz="1600" b="1" baseline="0">
              <a:solidFill>
                <a:srgbClr val="FF99FF"/>
              </a:solidFill>
              <a:latin typeface="Tahoma" panose="020B0604030504040204" pitchFamily="34" charset="0"/>
              <a:ea typeface="Tahoma" panose="020B0604030504040204" pitchFamily="34" charset="0"/>
              <a:cs typeface="Tahoma" panose="020B0604030504040204" pitchFamily="34" charset="0"/>
            </a:rPr>
            <a:t>fast generalizing relief </a:t>
          </a:r>
        </a:p>
        <a:p>
          <a:pPr algn="ctr"/>
          <a:r>
            <a:rPr lang="en-US" sz="1800" b="0" i="1" baseline="0">
              <a:solidFill>
                <a:srgbClr val="FF99FF"/>
              </a:solidFill>
              <a:latin typeface="Arial Narrow" panose="020B0606020202030204" pitchFamily="34" charset="0"/>
            </a:rPr>
            <a:t>over</a:t>
          </a:r>
          <a:r>
            <a:rPr lang="en-US" sz="1400" b="1" baseline="0">
              <a:solidFill>
                <a:srgbClr val="FF99FF"/>
              </a:solidFill>
            </a:rPr>
            <a:t> </a:t>
          </a:r>
        </a:p>
        <a:p>
          <a:pPr algn="ctr"/>
          <a:r>
            <a:rPr lang="en-US" sz="2400" b="1" baseline="0">
              <a:solidFill>
                <a:srgbClr val="FF99FF"/>
              </a:solidFill>
              <a:latin typeface="Tahoma" panose="020B0604030504040204" pitchFamily="34" charset="0"/>
              <a:ea typeface="Tahoma" panose="020B0604030504040204" pitchFamily="34" charset="0"/>
              <a:cs typeface="Tahoma" panose="020B0604030504040204" pitchFamily="34" charset="0"/>
            </a:rPr>
            <a:t>slow reason</a:t>
          </a:r>
          <a:r>
            <a:rPr lang="en-US" sz="1400" baseline="0">
              <a:solidFill>
                <a:srgbClr val="FF99FF"/>
              </a:solidFill>
              <a:latin typeface="Tahoma" panose="020B0604030504040204" pitchFamily="34" charset="0"/>
              <a:ea typeface="Tahoma" panose="020B0604030504040204" pitchFamily="34" charset="0"/>
              <a:cs typeface="Tahoma" panose="020B0604030504040204" pitchFamily="34" charset="0"/>
            </a:rPr>
            <a:t> </a:t>
          </a:r>
        </a:p>
        <a:p>
          <a:pPr algn="ctr"/>
          <a:r>
            <a:rPr lang="en-US" sz="1400" baseline="0">
              <a:solidFill>
                <a:srgbClr val="FF99FF"/>
              </a:solidFill>
              <a:latin typeface="Tahoma" panose="020B0604030504040204" pitchFamily="34" charset="0"/>
              <a:ea typeface="Tahoma" panose="020B0604030504040204" pitchFamily="34" charset="0"/>
              <a:cs typeface="Tahoma" panose="020B0604030504040204" pitchFamily="34" charset="0"/>
            </a:rPr>
            <a:t>to keep them in power</a:t>
          </a:r>
        </a:p>
        <a:p>
          <a:pPr algn="ctr"/>
          <a:r>
            <a:rPr lang="en-US" sz="1400" baseline="0">
              <a:solidFill>
                <a:srgbClr val="FF99FF"/>
              </a:solidFill>
              <a:latin typeface="Tahoma" panose="020B0604030504040204" pitchFamily="34" charset="0"/>
              <a:ea typeface="Tahoma" panose="020B0604030504040204" pitchFamily="34" charset="0"/>
              <a:cs typeface="Tahoma" panose="020B0604030504040204" pitchFamily="34" charset="0"/>
            </a:rPr>
            <a:t>over your expected inability to respond to specific needs.</a:t>
          </a:r>
        </a:p>
      </xdr:txBody>
    </xdr:sp>
    <xdr:clientData/>
  </xdr:twoCellAnchor>
  <xdr:twoCellAnchor>
    <xdr:from>
      <xdr:col>0</xdr:col>
      <xdr:colOff>114300</xdr:colOff>
      <xdr:row>586</xdr:row>
      <xdr:rowOff>36518</xdr:rowOff>
    </xdr:from>
    <xdr:to>
      <xdr:col>12</xdr:col>
      <xdr:colOff>487680</xdr:colOff>
      <xdr:row>597</xdr:row>
      <xdr:rowOff>130525</xdr:rowOff>
    </xdr:to>
    <xdr:grpSp>
      <xdr:nvGrpSpPr>
        <xdr:cNvPr id="34" name="Group 33">
          <a:extLst>
            <a:ext uri="{FF2B5EF4-FFF2-40B4-BE49-F238E27FC236}">
              <a16:creationId xmlns:a16="http://schemas.microsoft.com/office/drawing/2014/main" xmlns="" id="{200B2EBB-25F4-41D5-A1D4-CB94C470A289}"/>
            </a:ext>
          </a:extLst>
        </xdr:cNvPr>
        <xdr:cNvGrpSpPr/>
      </xdr:nvGrpSpPr>
      <xdr:grpSpPr>
        <a:xfrm>
          <a:off x="114300" y="113803118"/>
          <a:ext cx="5831205" cy="1979957"/>
          <a:chOff x="22860" y="115845278"/>
          <a:chExt cx="6134100" cy="2021867"/>
        </a:xfrm>
      </xdr:grpSpPr>
      <xdr:sp macro="" textlink="">
        <xdr:nvSpPr>
          <xdr:cNvPr id="2425" name="Block Arc 2424">
            <a:extLst>
              <a:ext uri="{FF2B5EF4-FFF2-40B4-BE49-F238E27FC236}">
                <a16:creationId xmlns:a16="http://schemas.microsoft.com/office/drawing/2014/main" xmlns="" id="{35999DDE-EC99-4DC6-971D-32F82FD9AF90}"/>
              </a:ext>
            </a:extLst>
          </xdr:cNvPr>
          <xdr:cNvSpPr/>
        </xdr:nvSpPr>
        <xdr:spPr>
          <a:xfrm>
            <a:off x="3581400" y="116799360"/>
            <a:ext cx="2575560" cy="350520"/>
          </a:xfrm>
          <a:prstGeom prst="blockArc">
            <a:avLst/>
          </a:prstGeom>
          <a:pattFill prst="shingle">
            <a:fgClr>
              <a:srgbClr val="FF7171"/>
            </a:fgClr>
            <a:bgClr>
              <a:schemeClr val="bg1"/>
            </a:bgClr>
          </a:pattFill>
          <a:ln w="3175">
            <a:solidFill>
              <a:srgbClr val="FF7171"/>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32" name="Block Arc 31">
            <a:extLst>
              <a:ext uri="{FF2B5EF4-FFF2-40B4-BE49-F238E27FC236}">
                <a16:creationId xmlns:a16="http://schemas.microsoft.com/office/drawing/2014/main" xmlns="" id="{1E5DE675-022E-4C5C-95CF-A61CDE5B02B2}"/>
              </a:ext>
            </a:extLst>
          </xdr:cNvPr>
          <xdr:cNvSpPr/>
        </xdr:nvSpPr>
        <xdr:spPr>
          <a:xfrm>
            <a:off x="22860" y="116799360"/>
            <a:ext cx="2575560" cy="350520"/>
          </a:xfrm>
          <a:prstGeom prst="blockArc">
            <a:avLst/>
          </a:prstGeom>
          <a:pattFill prst="shingle">
            <a:fgClr>
              <a:srgbClr val="00B0F0"/>
            </a:fgClr>
            <a:bgClr>
              <a:schemeClr val="bg1"/>
            </a:bgClr>
          </a:pattFill>
          <a:ln w="3175">
            <a:solidFill>
              <a:srgbClr val="00B0F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167" name="Group 166">
            <a:extLst>
              <a:ext uri="{FF2B5EF4-FFF2-40B4-BE49-F238E27FC236}">
                <a16:creationId xmlns:a16="http://schemas.microsoft.com/office/drawing/2014/main" xmlns="" id="{94F4FAF0-527A-49DF-9E14-17141D2BB8F6}"/>
              </a:ext>
            </a:extLst>
          </xdr:cNvPr>
          <xdr:cNvGrpSpPr/>
        </xdr:nvGrpSpPr>
        <xdr:grpSpPr>
          <a:xfrm>
            <a:off x="37336" y="115845278"/>
            <a:ext cx="6092519" cy="2021867"/>
            <a:chOff x="295784" y="107859518"/>
            <a:chExt cx="5607875" cy="2021867"/>
          </a:xfrm>
        </xdr:grpSpPr>
        <xdr:grpSp>
          <xdr:nvGrpSpPr>
            <xdr:cNvPr id="1274" name="Group 1273">
              <a:extLst>
                <a:ext uri="{FF2B5EF4-FFF2-40B4-BE49-F238E27FC236}">
                  <a16:creationId xmlns:a16="http://schemas.microsoft.com/office/drawing/2014/main" xmlns="" id="{21AFE314-6091-4E89-8961-46910C8B6B97}"/>
                </a:ext>
              </a:extLst>
            </xdr:cNvPr>
            <xdr:cNvGrpSpPr>
              <a:grpSpLocks noChangeAspect="1"/>
            </xdr:cNvGrpSpPr>
          </xdr:nvGrpSpPr>
          <xdr:grpSpPr>
            <a:xfrm>
              <a:off x="3672553" y="107859518"/>
              <a:ext cx="790042" cy="1982459"/>
              <a:chOff x="14944724" y="104774999"/>
              <a:chExt cx="1371601" cy="3409948"/>
            </a:xfrm>
          </xdr:grpSpPr>
          <xdr:grpSp>
            <xdr:nvGrpSpPr>
              <xdr:cNvPr id="1275" name="Group 1274">
                <a:extLst>
                  <a:ext uri="{FF2B5EF4-FFF2-40B4-BE49-F238E27FC236}">
                    <a16:creationId xmlns:a16="http://schemas.microsoft.com/office/drawing/2014/main" xmlns="" id="{613AB782-5F1C-447B-B0AA-A975CE29DDD1}"/>
                  </a:ext>
                </a:extLst>
              </xdr:cNvPr>
              <xdr:cNvGrpSpPr/>
            </xdr:nvGrpSpPr>
            <xdr:grpSpPr>
              <a:xfrm>
                <a:off x="14944724" y="105441747"/>
                <a:ext cx="1053296" cy="2743200"/>
                <a:chOff x="14944724" y="105441747"/>
                <a:chExt cx="1053296" cy="2743200"/>
              </a:xfrm>
            </xdr:grpSpPr>
            <xdr:grpSp>
              <xdr:nvGrpSpPr>
                <xdr:cNvPr id="1277" name="Group 1276">
                  <a:extLst>
                    <a:ext uri="{FF2B5EF4-FFF2-40B4-BE49-F238E27FC236}">
                      <a16:creationId xmlns:a16="http://schemas.microsoft.com/office/drawing/2014/main" xmlns="" id="{41115423-FEFB-4CA0-B543-6853CB100B55}"/>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282" name="Rectangle: Rounded Corners 1281">
                    <a:extLst>
                      <a:ext uri="{FF2B5EF4-FFF2-40B4-BE49-F238E27FC236}">
                        <a16:creationId xmlns:a16="http://schemas.microsoft.com/office/drawing/2014/main" xmlns="" id="{CA652DC7-522C-4A5F-8BA0-249C3339AF62}"/>
                      </a:ext>
                    </a:extLst>
                  </xdr:cNvPr>
                  <xdr:cNvSpPr/>
                </xdr:nvSpPr>
                <xdr:spPr>
                  <a:xfrm>
                    <a:off x="4819649"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83" name="Rectangle: Rounded Corners 1282">
                    <a:extLst>
                      <a:ext uri="{FF2B5EF4-FFF2-40B4-BE49-F238E27FC236}">
                        <a16:creationId xmlns:a16="http://schemas.microsoft.com/office/drawing/2014/main" xmlns="" id="{E2C1B791-B98F-45CB-A686-48E31F9277C7}"/>
                      </a:ext>
                    </a:extLst>
                  </xdr:cNvPr>
                  <xdr:cNvSpPr/>
                </xdr:nvSpPr>
                <xdr:spPr>
                  <a:xfrm>
                    <a:off x="6962774" y="106403773"/>
                    <a:ext cx="457200" cy="22860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84" name="Rectangle: Rounded Corners 1283">
                    <a:extLst>
                      <a:ext uri="{FF2B5EF4-FFF2-40B4-BE49-F238E27FC236}">
                        <a16:creationId xmlns:a16="http://schemas.microsoft.com/office/drawing/2014/main" xmlns="" id="{50452C54-0C3A-429F-817B-A434F6D8C436}"/>
                      </a:ext>
                    </a:extLst>
                  </xdr:cNvPr>
                  <xdr:cNvSpPr/>
                </xdr:nvSpPr>
                <xdr:spPr>
                  <a:xfrm rot="16200000">
                    <a:off x="5553075" y="105336972"/>
                    <a:ext cx="1133477" cy="2581278"/>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85" name="Rectangle: Rounded Corners 1284">
                    <a:extLst>
                      <a:ext uri="{FF2B5EF4-FFF2-40B4-BE49-F238E27FC236}">
                        <a16:creationId xmlns:a16="http://schemas.microsoft.com/office/drawing/2014/main" xmlns="" id="{53158D05-7124-4474-BE08-38D77EEA96F6}"/>
                      </a:ext>
                    </a:extLst>
                  </xdr:cNvPr>
                  <xdr:cNvSpPr/>
                </xdr:nvSpPr>
                <xdr:spPr>
                  <a:xfrm rot="16200000">
                    <a:off x="5557838" y="104751184"/>
                    <a:ext cx="1133477" cy="1143003"/>
                  </a:xfrm>
                  <a:prstGeom prst="roundRect">
                    <a:avLst>
                      <a:gd name="adj" fmla="val 47917"/>
                    </a:avLst>
                  </a:prstGeom>
                  <a:solidFill>
                    <a:srgbClr val="FF99CC"/>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86" name="Rectangle: Rounded Corners 1285">
                    <a:extLst>
                      <a:ext uri="{FF2B5EF4-FFF2-40B4-BE49-F238E27FC236}">
                        <a16:creationId xmlns:a16="http://schemas.microsoft.com/office/drawing/2014/main" xmlns="" id="{81531C6D-18C2-4D92-A333-C822891796A9}"/>
                      </a:ext>
                    </a:extLst>
                  </xdr:cNvPr>
                  <xdr:cNvSpPr/>
                </xdr:nvSpPr>
                <xdr:spPr>
                  <a:xfrm rot="16200000">
                    <a:off x="5210177" y="107203872"/>
                    <a:ext cx="1828799" cy="1143003"/>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87" name="Rectangle: Rounded Corners 1286">
                    <a:extLst>
                      <a:ext uri="{FF2B5EF4-FFF2-40B4-BE49-F238E27FC236}">
                        <a16:creationId xmlns:a16="http://schemas.microsoft.com/office/drawing/2014/main" xmlns="" id="{928EED1C-5E40-447F-ACAF-2B8150493879}"/>
                      </a:ext>
                    </a:extLst>
                  </xdr:cNvPr>
                  <xdr:cNvSpPr/>
                </xdr:nvSpPr>
                <xdr:spPr>
                  <a:xfrm>
                    <a:off x="541972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88" name="Rectangle: Rounded Corners 1287">
                    <a:extLst>
                      <a:ext uri="{FF2B5EF4-FFF2-40B4-BE49-F238E27FC236}">
                        <a16:creationId xmlns:a16="http://schemas.microsoft.com/office/drawing/2014/main" xmlns="" id="{B247E78A-83BC-44EA-A7FD-EDD1410439ED}"/>
                      </a:ext>
                    </a:extLst>
                  </xdr:cNvPr>
                  <xdr:cNvSpPr/>
                </xdr:nvSpPr>
                <xdr:spPr>
                  <a:xfrm>
                    <a:off x="6200775" y="106499024"/>
                    <a:ext cx="640080" cy="5029200"/>
                  </a:xfrm>
                  <a:prstGeom prst="roundRect">
                    <a:avLst>
                      <a:gd name="adj" fmla="val 47917"/>
                    </a:avLst>
                  </a:prstGeom>
                  <a:solidFill>
                    <a:srgbClr val="FF99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278" name="Group 1277">
                  <a:extLst>
                    <a:ext uri="{FF2B5EF4-FFF2-40B4-BE49-F238E27FC236}">
                      <a16:creationId xmlns:a16="http://schemas.microsoft.com/office/drawing/2014/main" xmlns="" id="{5DCBECBE-A211-4990-96DC-B1C830A04989}"/>
                    </a:ext>
                  </a:extLst>
                </xdr:cNvPr>
                <xdr:cNvGrpSpPr/>
              </xdr:nvGrpSpPr>
              <xdr:grpSpPr>
                <a:xfrm>
                  <a:off x="15001875" y="106064797"/>
                  <a:ext cx="953589" cy="1109382"/>
                  <a:chOff x="-11112" y="0"/>
                  <a:chExt cx="1112519" cy="1371600"/>
                </a:xfrm>
              </xdr:grpSpPr>
              <xdr:sp macro="" textlink="">
                <xdr:nvSpPr>
                  <xdr:cNvPr id="1279" name="Rectangle 1278">
                    <a:extLst>
                      <a:ext uri="{FF2B5EF4-FFF2-40B4-BE49-F238E27FC236}">
                        <a16:creationId xmlns:a16="http://schemas.microsoft.com/office/drawing/2014/main" xmlns="" id="{E6F17E9C-F155-4830-9851-056C0C85BBE4}"/>
                      </a:ext>
                    </a:extLst>
                  </xdr:cNvPr>
                  <xdr:cNvSpPr/>
                </xdr:nvSpPr>
                <xdr:spPr>
                  <a:xfrm>
                    <a:off x="-11112" y="0"/>
                    <a:ext cx="457200" cy="1371600"/>
                  </a:xfrm>
                  <a:prstGeom prst="rect">
                    <a:avLst/>
                  </a:prstGeom>
                  <a:gradFill>
                    <a:gsLst>
                      <a:gs pos="0">
                        <a:schemeClr val="bg1">
                          <a:lumMod val="95000"/>
                        </a:schemeClr>
                      </a:gs>
                      <a:gs pos="44000">
                        <a:schemeClr val="bg1">
                          <a:lumMod val="95000"/>
                        </a:schemeClr>
                      </a:gs>
                      <a:gs pos="45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280" name="Rectangle 1279">
                    <a:extLst>
                      <a:ext uri="{FF2B5EF4-FFF2-40B4-BE49-F238E27FC236}">
                        <a16:creationId xmlns:a16="http://schemas.microsoft.com/office/drawing/2014/main" xmlns="" id="{1A17E65E-BDFF-4A3F-8C2F-E7CF9F0FD9F4}"/>
                      </a:ext>
                    </a:extLst>
                  </xdr:cNvPr>
                  <xdr:cNvSpPr/>
                </xdr:nvSpPr>
                <xdr:spPr>
                  <a:xfrm>
                    <a:off x="644207" y="0"/>
                    <a:ext cx="457200" cy="1371600"/>
                  </a:xfrm>
                  <a:prstGeom prst="rect">
                    <a:avLst/>
                  </a:prstGeom>
                  <a:gradFill>
                    <a:gsLst>
                      <a:gs pos="0">
                        <a:schemeClr val="bg1">
                          <a:lumMod val="95000"/>
                        </a:schemeClr>
                      </a:gs>
                      <a:gs pos="35000">
                        <a:schemeClr val="bg1">
                          <a:lumMod val="95000"/>
                        </a:schemeClr>
                      </a:gs>
                      <a:gs pos="36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281" name="Straight Connector 1280">
                    <a:extLst>
                      <a:ext uri="{FF2B5EF4-FFF2-40B4-BE49-F238E27FC236}">
                        <a16:creationId xmlns:a16="http://schemas.microsoft.com/office/drawing/2014/main" xmlns="" id="{511988FF-0A37-4541-852B-FE2648E0317A}"/>
                      </a:ext>
                    </a:extLst>
                  </xdr:cNvPr>
                  <xdr:cNvCxnSpPr/>
                </xdr:nvCxnSpPr>
                <xdr:spPr>
                  <a:xfrm rot="600000" flipV="1">
                    <a:off x="446043" y="515148"/>
                    <a:ext cx="203729" cy="129739"/>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76" name="Thought Bubble: Cloud 1275">
                <a:extLst>
                  <a:ext uri="{FF2B5EF4-FFF2-40B4-BE49-F238E27FC236}">
                    <a16:creationId xmlns:a16="http://schemas.microsoft.com/office/drawing/2014/main" xmlns="" id="{A7242A5A-64CE-4C04-9FDE-E81A442E2976}"/>
                  </a:ext>
                </a:extLst>
              </xdr:cNvPr>
              <xdr:cNvSpPr/>
            </xdr:nvSpPr>
            <xdr:spPr>
              <a:xfrm>
                <a:off x="15144750"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289" name="Group 1288">
              <a:extLst>
                <a:ext uri="{FF2B5EF4-FFF2-40B4-BE49-F238E27FC236}">
                  <a16:creationId xmlns:a16="http://schemas.microsoft.com/office/drawing/2014/main" xmlns="" id="{277E2160-B4CA-4AD7-B3CE-396DC27EB72F}"/>
                </a:ext>
              </a:extLst>
            </xdr:cNvPr>
            <xdr:cNvGrpSpPr>
              <a:grpSpLocks noChangeAspect="1"/>
            </xdr:cNvGrpSpPr>
          </xdr:nvGrpSpPr>
          <xdr:grpSpPr>
            <a:xfrm>
              <a:off x="5228833" y="107882313"/>
              <a:ext cx="674826" cy="1982459"/>
              <a:chOff x="14921419" y="104774999"/>
              <a:chExt cx="1171575" cy="3409948"/>
            </a:xfrm>
          </xdr:grpSpPr>
          <xdr:grpSp>
            <xdr:nvGrpSpPr>
              <xdr:cNvPr id="1290" name="Group 1289">
                <a:extLst>
                  <a:ext uri="{FF2B5EF4-FFF2-40B4-BE49-F238E27FC236}">
                    <a16:creationId xmlns:a16="http://schemas.microsoft.com/office/drawing/2014/main" xmlns="" id="{7FC9AEFF-ECFC-48E4-874E-18A4C1F829D7}"/>
                  </a:ext>
                </a:extLst>
              </xdr:cNvPr>
              <xdr:cNvGrpSpPr/>
            </xdr:nvGrpSpPr>
            <xdr:grpSpPr>
              <a:xfrm>
                <a:off x="14944724" y="105441747"/>
                <a:ext cx="1053296" cy="2743200"/>
                <a:chOff x="14944724" y="105441747"/>
                <a:chExt cx="1053296" cy="2743200"/>
              </a:xfrm>
            </xdr:grpSpPr>
            <xdr:grpSp>
              <xdr:nvGrpSpPr>
                <xdr:cNvPr id="1292" name="Group 1291">
                  <a:extLst>
                    <a:ext uri="{FF2B5EF4-FFF2-40B4-BE49-F238E27FC236}">
                      <a16:creationId xmlns:a16="http://schemas.microsoft.com/office/drawing/2014/main" xmlns="" id="{9BA63704-1B16-4323-A830-73D2062A6BDB}"/>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297" name="Rectangle: Rounded Corners 1296">
                    <a:extLst>
                      <a:ext uri="{FF2B5EF4-FFF2-40B4-BE49-F238E27FC236}">
                        <a16:creationId xmlns:a16="http://schemas.microsoft.com/office/drawing/2014/main" xmlns="" id="{899313F2-DA7C-463F-8ECB-5526C48B1A0D}"/>
                      </a:ext>
                    </a:extLst>
                  </xdr:cNvPr>
                  <xdr:cNvSpPr/>
                </xdr:nvSpPr>
                <xdr:spPr>
                  <a:xfrm>
                    <a:off x="4819649"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98" name="Rectangle: Rounded Corners 1297">
                    <a:extLst>
                      <a:ext uri="{FF2B5EF4-FFF2-40B4-BE49-F238E27FC236}">
                        <a16:creationId xmlns:a16="http://schemas.microsoft.com/office/drawing/2014/main" xmlns="" id="{C9DC1C2D-EB17-4412-9707-F3282623ABF0}"/>
                      </a:ext>
                    </a:extLst>
                  </xdr:cNvPr>
                  <xdr:cNvSpPr/>
                </xdr:nvSpPr>
                <xdr:spPr>
                  <a:xfrm>
                    <a:off x="6962774" y="106403773"/>
                    <a:ext cx="457200" cy="22860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299" name="Rectangle: Rounded Corners 1298">
                    <a:extLst>
                      <a:ext uri="{FF2B5EF4-FFF2-40B4-BE49-F238E27FC236}">
                        <a16:creationId xmlns:a16="http://schemas.microsoft.com/office/drawing/2014/main" xmlns="" id="{775CE06A-29B5-43F1-900F-51C88F72C569}"/>
                      </a:ext>
                    </a:extLst>
                  </xdr:cNvPr>
                  <xdr:cNvSpPr/>
                </xdr:nvSpPr>
                <xdr:spPr>
                  <a:xfrm rot="16200000">
                    <a:off x="5553075" y="105336972"/>
                    <a:ext cx="1133477" cy="2581278"/>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00" name="Rectangle: Rounded Corners 1299">
                    <a:extLst>
                      <a:ext uri="{FF2B5EF4-FFF2-40B4-BE49-F238E27FC236}">
                        <a16:creationId xmlns:a16="http://schemas.microsoft.com/office/drawing/2014/main" xmlns="" id="{D9D4FE1F-6844-4CD2-A8EB-FEA2DB12A453}"/>
                      </a:ext>
                    </a:extLst>
                  </xdr:cNvPr>
                  <xdr:cNvSpPr/>
                </xdr:nvSpPr>
                <xdr:spPr>
                  <a:xfrm rot="16200000">
                    <a:off x="5557838" y="104751184"/>
                    <a:ext cx="1133477" cy="1143003"/>
                  </a:xfrm>
                  <a:prstGeom prst="roundRect">
                    <a:avLst>
                      <a:gd name="adj" fmla="val 47917"/>
                    </a:avLst>
                  </a:prstGeom>
                  <a:solidFill>
                    <a:srgbClr val="FF000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01" name="Rectangle: Rounded Corners 1300">
                    <a:extLst>
                      <a:ext uri="{FF2B5EF4-FFF2-40B4-BE49-F238E27FC236}">
                        <a16:creationId xmlns:a16="http://schemas.microsoft.com/office/drawing/2014/main" xmlns="" id="{83EB3FA7-57FA-467D-8AA4-ED7AC74377E6}"/>
                      </a:ext>
                    </a:extLst>
                  </xdr:cNvPr>
                  <xdr:cNvSpPr/>
                </xdr:nvSpPr>
                <xdr:spPr>
                  <a:xfrm rot="16200000">
                    <a:off x="5210177" y="107203872"/>
                    <a:ext cx="1828799" cy="1143003"/>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02" name="Rectangle: Rounded Corners 1301">
                    <a:extLst>
                      <a:ext uri="{FF2B5EF4-FFF2-40B4-BE49-F238E27FC236}">
                        <a16:creationId xmlns:a16="http://schemas.microsoft.com/office/drawing/2014/main" xmlns="" id="{27787829-233D-4EB5-964E-9DA9CB816446}"/>
                      </a:ext>
                    </a:extLst>
                  </xdr:cNvPr>
                  <xdr:cNvSpPr/>
                </xdr:nvSpPr>
                <xdr:spPr>
                  <a:xfrm>
                    <a:off x="541972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03" name="Rectangle: Rounded Corners 1302">
                    <a:extLst>
                      <a:ext uri="{FF2B5EF4-FFF2-40B4-BE49-F238E27FC236}">
                        <a16:creationId xmlns:a16="http://schemas.microsoft.com/office/drawing/2014/main" xmlns="" id="{3C4A1F2B-14D6-4AA6-AF30-8F2D7C21E4BD}"/>
                      </a:ext>
                    </a:extLst>
                  </xdr:cNvPr>
                  <xdr:cNvSpPr/>
                </xdr:nvSpPr>
                <xdr:spPr>
                  <a:xfrm>
                    <a:off x="6200775" y="106499024"/>
                    <a:ext cx="640080" cy="5029200"/>
                  </a:xfrm>
                  <a:prstGeom prst="roundRect">
                    <a:avLst>
                      <a:gd name="adj" fmla="val 4791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293" name="Group 1292">
                  <a:extLst>
                    <a:ext uri="{FF2B5EF4-FFF2-40B4-BE49-F238E27FC236}">
                      <a16:creationId xmlns:a16="http://schemas.microsoft.com/office/drawing/2014/main" xmlns="" id="{C54B48A8-876E-437C-82E3-9FBA7229C8A2}"/>
                    </a:ext>
                  </a:extLst>
                </xdr:cNvPr>
                <xdr:cNvGrpSpPr/>
              </xdr:nvGrpSpPr>
              <xdr:grpSpPr>
                <a:xfrm>
                  <a:off x="15001875" y="106064797"/>
                  <a:ext cx="953589" cy="1109382"/>
                  <a:chOff x="-11112" y="0"/>
                  <a:chExt cx="1112519" cy="1371600"/>
                </a:xfrm>
              </xdr:grpSpPr>
              <xdr:sp macro="" textlink="">
                <xdr:nvSpPr>
                  <xdr:cNvPr id="1294" name="Rectangle 1293">
                    <a:extLst>
                      <a:ext uri="{FF2B5EF4-FFF2-40B4-BE49-F238E27FC236}">
                        <a16:creationId xmlns:a16="http://schemas.microsoft.com/office/drawing/2014/main" xmlns="" id="{49368BDE-1540-4557-8D91-66334287F77D}"/>
                      </a:ext>
                    </a:extLst>
                  </xdr:cNvPr>
                  <xdr:cNvSpPr/>
                </xdr:nvSpPr>
                <xdr:spPr>
                  <a:xfrm>
                    <a:off x="-11112" y="0"/>
                    <a:ext cx="457200" cy="1371600"/>
                  </a:xfrm>
                  <a:prstGeom prst="rect">
                    <a:avLst/>
                  </a:prstGeom>
                  <a:gradFill>
                    <a:gsLst>
                      <a:gs pos="0">
                        <a:schemeClr val="bg1">
                          <a:lumMod val="95000"/>
                        </a:schemeClr>
                      </a:gs>
                      <a:gs pos="89000">
                        <a:schemeClr val="bg1">
                          <a:lumMod val="95000"/>
                        </a:schemeClr>
                      </a:gs>
                      <a:gs pos="9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295" name="Rectangle 1294">
                    <a:extLst>
                      <a:ext uri="{FF2B5EF4-FFF2-40B4-BE49-F238E27FC236}">
                        <a16:creationId xmlns:a16="http://schemas.microsoft.com/office/drawing/2014/main" xmlns="" id="{EBFCAE4D-9827-47BD-9F40-93B15FECBBCD}"/>
                      </a:ext>
                    </a:extLst>
                  </xdr:cNvPr>
                  <xdr:cNvSpPr/>
                </xdr:nvSpPr>
                <xdr:spPr>
                  <a:xfrm>
                    <a:off x="644207"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296" name="Straight Connector 1295">
                    <a:extLst>
                      <a:ext uri="{FF2B5EF4-FFF2-40B4-BE49-F238E27FC236}">
                        <a16:creationId xmlns:a16="http://schemas.microsoft.com/office/drawing/2014/main" xmlns="" id="{56C2FAFB-93BE-4F49-9974-CBF978DCDC8A}"/>
                      </a:ext>
                    </a:extLst>
                  </xdr:cNvPr>
                  <xdr:cNvCxnSpPr/>
                </xdr:nvCxnSpPr>
                <xdr:spPr>
                  <a:xfrm rot="20700000" flipV="1">
                    <a:off x="422466" y="1008713"/>
                    <a:ext cx="240771" cy="194458"/>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91" name="Thought Bubble: Cloud 1290">
                <a:extLst>
                  <a:ext uri="{FF2B5EF4-FFF2-40B4-BE49-F238E27FC236}">
                    <a16:creationId xmlns:a16="http://schemas.microsoft.com/office/drawing/2014/main" xmlns="" id="{7E14935C-957A-4071-982C-4861A20EC633}"/>
                  </a:ext>
                </a:extLst>
              </xdr:cNvPr>
              <xdr:cNvSpPr/>
            </xdr:nvSpPr>
            <xdr:spPr>
              <a:xfrm>
                <a:off x="14921419"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304" name="Group 1303">
              <a:extLst>
                <a:ext uri="{FF2B5EF4-FFF2-40B4-BE49-F238E27FC236}">
                  <a16:creationId xmlns:a16="http://schemas.microsoft.com/office/drawing/2014/main" xmlns="" id="{8B795FAA-F7F1-42A8-9546-50D849852498}"/>
                </a:ext>
              </a:extLst>
            </xdr:cNvPr>
            <xdr:cNvGrpSpPr>
              <a:grpSpLocks noChangeAspect="1"/>
            </xdr:cNvGrpSpPr>
          </xdr:nvGrpSpPr>
          <xdr:grpSpPr>
            <a:xfrm>
              <a:off x="1817843" y="107859616"/>
              <a:ext cx="753916" cy="1968592"/>
              <a:chOff x="13365162" y="104827427"/>
              <a:chExt cx="1308883" cy="3386095"/>
            </a:xfrm>
          </xdr:grpSpPr>
          <xdr:grpSp>
            <xdr:nvGrpSpPr>
              <xdr:cNvPr id="1305" name="Group 1304">
                <a:extLst>
                  <a:ext uri="{FF2B5EF4-FFF2-40B4-BE49-F238E27FC236}">
                    <a16:creationId xmlns:a16="http://schemas.microsoft.com/office/drawing/2014/main" xmlns="" id="{EE8FEE5D-8020-4AD9-8BF9-D4F90FE48E89}"/>
                  </a:ext>
                </a:extLst>
              </xdr:cNvPr>
              <xdr:cNvGrpSpPr/>
            </xdr:nvGrpSpPr>
            <xdr:grpSpPr>
              <a:xfrm>
                <a:off x="13620749" y="105470322"/>
                <a:ext cx="1053296" cy="2743200"/>
                <a:chOff x="13620749" y="105470322"/>
                <a:chExt cx="1053296" cy="2743200"/>
              </a:xfrm>
            </xdr:grpSpPr>
            <xdr:grpSp>
              <xdr:nvGrpSpPr>
                <xdr:cNvPr id="1307" name="Group 1306">
                  <a:extLst>
                    <a:ext uri="{FF2B5EF4-FFF2-40B4-BE49-F238E27FC236}">
                      <a16:creationId xmlns:a16="http://schemas.microsoft.com/office/drawing/2014/main" xmlns="" id="{BA83228B-4C96-497E-8C52-9E2844809B06}"/>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312" name="Rectangle: Rounded Corners 1311">
                    <a:extLst>
                      <a:ext uri="{FF2B5EF4-FFF2-40B4-BE49-F238E27FC236}">
                        <a16:creationId xmlns:a16="http://schemas.microsoft.com/office/drawing/2014/main" xmlns="" id="{47752FE7-D5A7-4E5A-ACDE-B34175E861A9}"/>
                      </a:ext>
                    </a:extLst>
                  </xdr:cNvPr>
                  <xdr:cNvSpPr/>
                </xdr:nvSpPr>
                <xdr:spPr>
                  <a:xfrm>
                    <a:off x="4819649"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13" name="Rectangle: Rounded Corners 1312">
                    <a:extLst>
                      <a:ext uri="{FF2B5EF4-FFF2-40B4-BE49-F238E27FC236}">
                        <a16:creationId xmlns:a16="http://schemas.microsoft.com/office/drawing/2014/main" xmlns="" id="{6DA19FFB-42A4-4FEF-844F-F6E11598A47C}"/>
                      </a:ext>
                    </a:extLst>
                  </xdr:cNvPr>
                  <xdr:cNvSpPr/>
                </xdr:nvSpPr>
                <xdr:spPr>
                  <a:xfrm>
                    <a:off x="6962774" y="106403773"/>
                    <a:ext cx="457200" cy="22860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14" name="Rectangle: Rounded Corners 1313">
                    <a:extLst>
                      <a:ext uri="{FF2B5EF4-FFF2-40B4-BE49-F238E27FC236}">
                        <a16:creationId xmlns:a16="http://schemas.microsoft.com/office/drawing/2014/main" xmlns="" id="{96ABFDDD-D6E4-4E7B-A3AC-46642989A5DD}"/>
                      </a:ext>
                    </a:extLst>
                  </xdr:cNvPr>
                  <xdr:cNvSpPr/>
                </xdr:nvSpPr>
                <xdr:spPr>
                  <a:xfrm rot="16200000">
                    <a:off x="5553075" y="105336972"/>
                    <a:ext cx="1133477" cy="2581278"/>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15" name="Rectangle: Rounded Corners 1314">
                    <a:extLst>
                      <a:ext uri="{FF2B5EF4-FFF2-40B4-BE49-F238E27FC236}">
                        <a16:creationId xmlns:a16="http://schemas.microsoft.com/office/drawing/2014/main" xmlns="" id="{C77898FE-882F-4907-97EF-C23FB4229EA9}"/>
                      </a:ext>
                    </a:extLst>
                  </xdr:cNvPr>
                  <xdr:cNvSpPr/>
                </xdr:nvSpPr>
                <xdr:spPr>
                  <a:xfrm rot="16200000">
                    <a:off x="5557838" y="104751184"/>
                    <a:ext cx="1133477" cy="1143003"/>
                  </a:xfrm>
                  <a:prstGeom prst="roundRect">
                    <a:avLst>
                      <a:gd name="adj" fmla="val 47917"/>
                    </a:avLst>
                  </a:prstGeom>
                  <a:solidFill>
                    <a:srgbClr val="CCCCFF"/>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16" name="Rectangle: Rounded Corners 1315">
                    <a:extLst>
                      <a:ext uri="{FF2B5EF4-FFF2-40B4-BE49-F238E27FC236}">
                        <a16:creationId xmlns:a16="http://schemas.microsoft.com/office/drawing/2014/main" xmlns="" id="{04409CCC-C9B6-4735-B0BA-A2158FD3FE43}"/>
                      </a:ext>
                    </a:extLst>
                  </xdr:cNvPr>
                  <xdr:cNvSpPr/>
                </xdr:nvSpPr>
                <xdr:spPr>
                  <a:xfrm rot="16200000">
                    <a:off x="5210177" y="107203872"/>
                    <a:ext cx="1828799" cy="1143003"/>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17" name="Rectangle: Rounded Corners 1316">
                    <a:extLst>
                      <a:ext uri="{FF2B5EF4-FFF2-40B4-BE49-F238E27FC236}">
                        <a16:creationId xmlns:a16="http://schemas.microsoft.com/office/drawing/2014/main" xmlns="" id="{AADFE317-9E9F-4F29-BC06-7BF162333273}"/>
                      </a:ext>
                    </a:extLst>
                  </xdr:cNvPr>
                  <xdr:cNvSpPr/>
                </xdr:nvSpPr>
                <xdr:spPr>
                  <a:xfrm>
                    <a:off x="541972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18" name="Rectangle: Rounded Corners 1317">
                    <a:extLst>
                      <a:ext uri="{FF2B5EF4-FFF2-40B4-BE49-F238E27FC236}">
                        <a16:creationId xmlns:a16="http://schemas.microsoft.com/office/drawing/2014/main" xmlns="" id="{907FB693-0003-463D-8261-05B106AB3D40}"/>
                      </a:ext>
                    </a:extLst>
                  </xdr:cNvPr>
                  <xdr:cNvSpPr/>
                </xdr:nvSpPr>
                <xdr:spPr>
                  <a:xfrm>
                    <a:off x="6200775" y="106499024"/>
                    <a:ext cx="640080" cy="5029200"/>
                  </a:xfrm>
                  <a:prstGeom prst="roundRect">
                    <a:avLst>
                      <a:gd name="adj" fmla="val 47917"/>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308" name="Group 1307">
                  <a:extLst>
                    <a:ext uri="{FF2B5EF4-FFF2-40B4-BE49-F238E27FC236}">
                      <a16:creationId xmlns:a16="http://schemas.microsoft.com/office/drawing/2014/main" xmlns="" id="{28DFDF0E-7855-4491-81BB-76BE1062E627}"/>
                    </a:ext>
                  </a:extLst>
                </xdr:cNvPr>
                <xdr:cNvGrpSpPr/>
              </xdr:nvGrpSpPr>
              <xdr:grpSpPr>
                <a:xfrm>
                  <a:off x="13679805" y="106093372"/>
                  <a:ext cx="953589" cy="1109382"/>
                  <a:chOff x="0" y="0"/>
                  <a:chExt cx="1112520" cy="1371600"/>
                </a:xfrm>
              </xdr:grpSpPr>
              <xdr:sp macro="" textlink="">
                <xdr:nvSpPr>
                  <xdr:cNvPr id="1309" name="Rectangle 1308">
                    <a:extLst>
                      <a:ext uri="{FF2B5EF4-FFF2-40B4-BE49-F238E27FC236}">
                        <a16:creationId xmlns:a16="http://schemas.microsoft.com/office/drawing/2014/main" xmlns="" id="{A0E7586C-1335-4D2A-A7AB-B8804E0F5486}"/>
                      </a:ext>
                    </a:extLst>
                  </xdr:cNvPr>
                  <xdr:cNvSpPr/>
                </xdr:nvSpPr>
                <xdr:spPr>
                  <a:xfrm>
                    <a:off x="0" y="0"/>
                    <a:ext cx="457200" cy="1371600"/>
                  </a:xfrm>
                  <a:prstGeom prst="rect">
                    <a:avLst/>
                  </a:prstGeom>
                  <a:gradFill>
                    <a:gsLst>
                      <a:gs pos="0">
                        <a:schemeClr val="bg1">
                          <a:lumMod val="95000"/>
                        </a:schemeClr>
                      </a:gs>
                      <a:gs pos="35000">
                        <a:schemeClr val="bg1">
                          <a:lumMod val="95000"/>
                        </a:schemeClr>
                      </a:gs>
                      <a:gs pos="37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310" name="Rectangle 1309">
                    <a:extLst>
                      <a:ext uri="{FF2B5EF4-FFF2-40B4-BE49-F238E27FC236}">
                        <a16:creationId xmlns:a16="http://schemas.microsoft.com/office/drawing/2014/main" xmlns="" id="{3E0460CD-4E1B-47F6-9B66-64941CE96BC6}"/>
                      </a:ext>
                    </a:extLst>
                  </xdr:cNvPr>
                  <xdr:cNvSpPr/>
                </xdr:nvSpPr>
                <xdr:spPr>
                  <a:xfrm>
                    <a:off x="655320" y="0"/>
                    <a:ext cx="457200" cy="1371600"/>
                  </a:xfrm>
                  <a:prstGeom prst="rect">
                    <a:avLst/>
                  </a:prstGeom>
                  <a:gradFill>
                    <a:gsLst>
                      <a:gs pos="0">
                        <a:schemeClr val="bg1">
                          <a:lumMod val="95000"/>
                        </a:schemeClr>
                      </a:gs>
                      <a:gs pos="44000">
                        <a:schemeClr val="bg1">
                          <a:lumMod val="95000"/>
                        </a:schemeClr>
                      </a:gs>
                      <a:gs pos="45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311" name="Straight Connector 1310">
                    <a:extLst>
                      <a:ext uri="{FF2B5EF4-FFF2-40B4-BE49-F238E27FC236}">
                        <a16:creationId xmlns:a16="http://schemas.microsoft.com/office/drawing/2014/main" xmlns="" id="{E53DD137-D5FF-4146-9CE2-7864AD5AE615}"/>
                      </a:ext>
                    </a:extLst>
                  </xdr:cNvPr>
                  <xdr:cNvCxnSpPr/>
                </xdr:nvCxnSpPr>
                <xdr:spPr>
                  <a:xfrm rot="21000000" flipH="1" flipV="1">
                    <a:off x="457297" y="501127"/>
                    <a:ext cx="185208" cy="129741"/>
                  </a:xfrm>
                  <a:prstGeom prst="line">
                    <a:avLst/>
                  </a:prstGeom>
                  <a:ln w="127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306" name="Thought Bubble: Cloud 1305">
                <a:extLst>
                  <a:ext uri="{FF2B5EF4-FFF2-40B4-BE49-F238E27FC236}">
                    <a16:creationId xmlns:a16="http://schemas.microsoft.com/office/drawing/2014/main" xmlns="" id="{B0DA8FAD-ACE7-4C65-A896-CBC62344170E}"/>
                  </a:ext>
                </a:extLst>
              </xdr:cNvPr>
              <xdr:cNvSpPr/>
            </xdr:nvSpPr>
            <xdr:spPr>
              <a:xfrm flipH="1">
                <a:off x="13365162" y="104827427"/>
                <a:ext cx="1171576"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319" name="Group 1318">
              <a:extLst>
                <a:ext uri="{FF2B5EF4-FFF2-40B4-BE49-F238E27FC236}">
                  <a16:creationId xmlns:a16="http://schemas.microsoft.com/office/drawing/2014/main" xmlns="" id="{55A3575D-CC1E-4C40-B1D3-606F47385E5C}"/>
                </a:ext>
              </a:extLst>
            </xdr:cNvPr>
            <xdr:cNvGrpSpPr>
              <a:grpSpLocks noChangeAspect="1"/>
            </xdr:cNvGrpSpPr>
          </xdr:nvGrpSpPr>
          <xdr:grpSpPr>
            <a:xfrm>
              <a:off x="295784" y="107882306"/>
              <a:ext cx="674825" cy="1999079"/>
              <a:chOff x="13527313" y="104774987"/>
              <a:chExt cx="1171575" cy="3438535"/>
            </a:xfrm>
          </xdr:grpSpPr>
          <xdr:grpSp>
            <xdr:nvGrpSpPr>
              <xdr:cNvPr id="1320" name="Group 1319">
                <a:extLst>
                  <a:ext uri="{FF2B5EF4-FFF2-40B4-BE49-F238E27FC236}">
                    <a16:creationId xmlns:a16="http://schemas.microsoft.com/office/drawing/2014/main" xmlns="" id="{3D069233-6274-4009-AB8E-A983FE9A543A}"/>
                  </a:ext>
                </a:extLst>
              </xdr:cNvPr>
              <xdr:cNvGrpSpPr/>
            </xdr:nvGrpSpPr>
            <xdr:grpSpPr>
              <a:xfrm>
                <a:off x="13620749" y="105470322"/>
                <a:ext cx="1053296" cy="2743200"/>
                <a:chOff x="13620749" y="105470322"/>
                <a:chExt cx="1053296" cy="2743200"/>
              </a:xfrm>
            </xdr:grpSpPr>
            <xdr:grpSp>
              <xdr:nvGrpSpPr>
                <xdr:cNvPr id="1322" name="Group 1321">
                  <a:extLst>
                    <a:ext uri="{FF2B5EF4-FFF2-40B4-BE49-F238E27FC236}">
                      <a16:creationId xmlns:a16="http://schemas.microsoft.com/office/drawing/2014/main" xmlns="" id="{4432A1CF-4981-4492-8DE0-7CBE299BE31E}"/>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327" name="Rectangle: Rounded Corners 1326">
                    <a:extLst>
                      <a:ext uri="{FF2B5EF4-FFF2-40B4-BE49-F238E27FC236}">
                        <a16:creationId xmlns:a16="http://schemas.microsoft.com/office/drawing/2014/main" xmlns="" id="{C8BCE2B1-A7EF-44CD-97B8-343826FA11A0}"/>
                      </a:ext>
                    </a:extLst>
                  </xdr:cNvPr>
                  <xdr:cNvSpPr/>
                </xdr:nvSpPr>
                <xdr:spPr>
                  <a:xfrm>
                    <a:off x="4819649"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28" name="Rectangle: Rounded Corners 1327">
                    <a:extLst>
                      <a:ext uri="{FF2B5EF4-FFF2-40B4-BE49-F238E27FC236}">
                        <a16:creationId xmlns:a16="http://schemas.microsoft.com/office/drawing/2014/main" xmlns="" id="{42A49ACE-3D46-4AA6-9B15-BAC8DD82D6C9}"/>
                      </a:ext>
                    </a:extLst>
                  </xdr:cNvPr>
                  <xdr:cNvSpPr/>
                </xdr:nvSpPr>
                <xdr:spPr>
                  <a:xfrm>
                    <a:off x="6962774" y="106403773"/>
                    <a:ext cx="457200" cy="22860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29" name="Rectangle: Rounded Corners 1328">
                    <a:extLst>
                      <a:ext uri="{FF2B5EF4-FFF2-40B4-BE49-F238E27FC236}">
                        <a16:creationId xmlns:a16="http://schemas.microsoft.com/office/drawing/2014/main" xmlns="" id="{21E6290C-AB7C-4E86-B255-FE32A103F57A}"/>
                      </a:ext>
                    </a:extLst>
                  </xdr:cNvPr>
                  <xdr:cNvSpPr/>
                </xdr:nvSpPr>
                <xdr:spPr>
                  <a:xfrm rot="16200000">
                    <a:off x="5553075" y="105336972"/>
                    <a:ext cx="1133477" cy="2581278"/>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30" name="Rectangle: Rounded Corners 1329">
                    <a:extLst>
                      <a:ext uri="{FF2B5EF4-FFF2-40B4-BE49-F238E27FC236}">
                        <a16:creationId xmlns:a16="http://schemas.microsoft.com/office/drawing/2014/main" xmlns="" id="{D22C7F9F-BC3E-401E-B730-C24B5572BE5E}"/>
                      </a:ext>
                    </a:extLst>
                  </xdr:cNvPr>
                  <xdr:cNvSpPr/>
                </xdr:nvSpPr>
                <xdr:spPr>
                  <a:xfrm rot="16200000">
                    <a:off x="5557838" y="104751184"/>
                    <a:ext cx="1133477" cy="1143003"/>
                  </a:xfrm>
                  <a:prstGeom prst="roundRect">
                    <a:avLst>
                      <a:gd name="adj" fmla="val 47917"/>
                    </a:avLst>
                  </a:prstGeom>
                  <a:solidFill>
                    <a:srgbClr val="0070C0"/>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31" name="Rectangle: Rounded Corners 1330">
                    <a:extLst>
                      <a:ext uri="{FF2B5EF4-FFF2-40B4-BE49-F238E27FC236}">
                        <a16:creationId xmlns:a16="http://schemas.microsoft.com/office/drawing/2014/main" xmlns="" id="{15F3979A-08A4-4D6A-A264-A77C067E053F}"/>
                      </a:ext>
                    </a:extLst>
                  </xdr:cNvPr>
                  <xdr:cNvSpPr/>
                </xdr:nvSpPr>
                <xdr:spPr>
                  <a:xfrm rot="16200000">
                    <a:off x="5210177" y="107203872"/>
                    <a:ext cx="1828799" cy="1143003"/>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32" name="Rectangle: Rounded Corners 1331">
                    <a:extLst>
                      <a:ext uri="{FF2B5EF4-FFF2-40B4-BE49-F238E27FC236}">
                        <a16:creationId xmlns:a16="http://schemas.microsoft.com/office/drawing/2014/main" xmlns="" id="{97894A05-8447-449A-83C5-7F8174975108}"/>
                      </a:ext>
                    </a:extLst>
                  </xdr:cNvPr>
                  <xdr:cNvSpPr/>
                </xdr:nvSpPr>
                <xdr:spPr>
                  <a:xfrm>
                    <a:off x="541972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33" name="Rectangle: Rounded Corners 1332">
                    <a:extLst>
                      <a:ext uri="{FF2B5EF4-FFF2-40B4-BE49-F238E27FC236}">
                        <a16:creationId xmlns:a16="http://schemas.microsoft.com/office/drawing/2014/main" xmlns="" id="{D979DDC2-169A-4CF1-B9D7-3416EDA024FD}"/>
                      </a:ext>
                    </a:extLst>
                  </xdr:cNvPr>
                  <xdr:cNvSpPr/>
                </xdr:nvSpPr>
                <xdr:spPr>
                  <a:xfrm>
                    <a:off x="6200775" y="106499024"/>
                    <a:ext cx="640080" cy="5029200"/>
                  </a:xfrm>
                  <a:prstGeom prst="roundRect">
                    <a:avLst>
                      <a:gd name="adj" fmla="val 4791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323" name="Group 1322">
                  <a:extLst>
                    <a:ext uri="{FF2B5EF4-FFF2-40B4-BE49-F238E27FC236}">
                      <a16:creationId xmlns:a16="http://schemas.microsoft.com/office/drawing/2014/main" xmlns="" id="{F78BF40C-0880-476E-A45C-F3F8BC42601D}"/>
                    </a:ext>
                  </a:extLst>
                </xdr:cNvPr>
                <xdr:cNvGrpSpPr/>
              </xdr:nvGrpSpPr>
              <xdr:grpSpPr>
                <a:xfrm>
                  <a:off x="13679805" y="106093372"/>
                  <a:ext cx="953589" cy="1109382"/>
                  <a:chOff x="0" y="0"/>
                  <a:chExt cx="1112520" cy="1371600"/>
                </a:xfrm>
              </xdr:grpSpPr>
              <xdr:sp macro="" textlink="">
                <xdr:nvSpPr>
                  <xdr:cNvPr id="1324" name="Rectangle 1323">
                    <a:extLst>
                      <a:ext uri="{FF2B5EF4-FFF2-40B4-BE49-F238E27FC236}">
                        <a16:creationId xmlns:a16="http://schemas.microsoft.com/office/drawing/2014/main" xmlns="" id="{ED6B0268-FFE8-4FF5-9903-1827FC8B67E6}"/>
                      </a:ext>
                    </a:extLst>
                  </xdr:cNvPr>
                  <xdr:cNvSpPr/>
                </xdr:nvSpPr>
                <xdr:spPr>
                  <a:xfrm>
                    <a:off x="0"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325" name="Rectangle 1324">
                    <a:extLst>
                      <a:ext uri="{FF2B5EF4-FFF2-40B4-BE49-F238E27FC236}">
                        <a16:creationId xmlns:a16="http://schemas.microsoft.com/office/drawing/2014/main" xmlns="" id="{1855A9A3-AF16-4D17-AC83-6CB64042DBE0}"/>
                      </a:ext>
                    </a:extLst>
                  </xdr:cNvPr>
                  <xdr:cNvSpPr/>
                </xdr:nvSpPr>
                <xdr:spPr>
                  <a:xfrm>
                    <a:off x="655320" y="0"/>
                    <a:ext cx="457200" cy="1371600"/>
                  </a:xfrm>
                  <a:prstGeom prst="rect">
                    <a:avLst/>
                  </a:prstGeom>
                  <a:gradFill>
                    <a:gsLst>
                      <a:gs pos="0">
                        <a:schemeClr val="bg1">
                          <a:lumMod val="95000"/>
                        </a:schemeClr>
                      </a:gs>
                      <a:gs pos="89000">
                        <a:schemeClr val="bg1">
                          <a:lumMod val="95000"/>
                        </a:schemeClr>
                      </a:gs>
                      <a:gs pos="9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326" name="Straight Connector 1325">
                    <a:extLst>
                      <a:ext uri="{FF2B5EF4-FFF2-40B4-BE49-F238E27FC236}">
                        <a16:creationId xmlns:a16="http://schemas.microsoft.com/office/drawing/2014/main" xmlns="" id="{A7580455-A115-4439-8AE9-311380C8BC43}"/>
                      </a:ext>
                    </a:extLst>
                  </xdr:cNvPr>
                  <xdr:cNvCxnSpPr/>
                </xdr:nvCxnSpPr>
                <xdr:spPr>
                  <a:xfrm rot="900000" flipH="1" flipV="1">
                    <a:off x="433060" y="1005572"/>
                    <a:ext cx="240771" cy="194458"/>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321" name="Thought Bubble: Cloud 1320">
                <a:extLst>
                  <a:ext uri="{FF2B5EF4-FFF2-40B4-BE49-F238E27FC236}">
                    <a16:creationId xmlns:a16="http://schemas.microsoft.com/office/drawing/2014/main" xmlns="" id="{9117C509-76B6-4848-8253-F67082B1267F}"/>
                  </a:ext>
                </a:extLst>
              </xdr:cNvPr>
              <xdr:cNvSpPr/>
            </xdr:nvSpPr>
            <xdr:spPr>
              <a:xfrm flipH="1">
                <a:off x="13527313" y="104774987"/>
                <a:ext cx="1171575"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334" name="Group 1333">
              <a:extLst>
                <a:ext uri="{FF2B5EF4-FFF2-40B4-BE49-F238E27FC236}">
                  <a16:creationId xmlns:a16="http://schemas.microsoft.com/office/drawing/2014/main" xmlns="" id="{55C303E6-E16D-4598-ADA0-620DD4817AC6}"/>
                </a:ext>
              </a:extLst>
            </xdr:cNvPr>
            <xdr:cNvGrpSpPr>
              <a:grpSpLocks noChangeAspect="1"/>
            </xdr:cNvGrpSpPr>
          </xdr:nvGrpSpPr>
          <xdr:grpSpPr>
            <a:xfrm>
              <a:off x="1037033" y="107867116"/>
              <a:ext cx="719366" cy="1999072"/>
              <a:chOff x="13425142" y="104774999"/>
              <a:chExt cx="1248903" cy="3438523"/>
            </a:xfrm>
          </xdr:grpSpPr>
          <xdr:grpSp>
            <xdr:nvGrpSpPr>
              <xdr:cNvPr id="1335" name="Group 1334">
                <a:extLst>
                  <a:ext uri="{FF2B5EF4-FFF2-40B4-BE49-F238E27FC236}">
                    <a16:creationId xmlns:a16="http://schemas.microsoft.com/office/drawing/2014/main" xmlns="" id="{0681B436-7A5D-48C3-9906-7BFC75649D37}"/>
                  </a:ext>
                </a:extLst>
              </xdr:cNvPr>
              <xdr:cNvGrpSpPr/>
            </xdr:nvGrpSpPr>
            <xdr:grpSpPr>
              <a:xfrm>
                <a:off x="13620749" y="105470322"/>
                <a:ext cx="1053296" cy="2743200"/>
                <a:chOff x="13620749" y="105470322"/>
                <a:chExt cx="1053296" cy="2743200"/>
              </a:xfrm>
            </xdr:grpSpPr>
            <xdr:grpSp>
              <xdr:nvGrpSpPr>
                <xdr:cNvPr id="1337" name="Group 1336">
                  <a:extLst>
                    <a:ext uri="{FF2B5EF4-FFF2-40B4-BE49-F238E27FC236}">
                      <a16:creationId xmlns:a16="http://schemas.microsoft.com/office/drawing/2014/main" xmlns="" id="{5D43E8CE-459B-4F6D-959F-EAD662467DF8}"/>
                    </a:ext>
                  </a:extLst>
                </xdr:cNvPr>
                <xdr:cNvGrpSpPr>
                  <a:grpSpLocks noChangeAspect="1"/>
                </xdr:cNvGrpSpPr>
              </xdr:nvGrpSpPr>
              <xdr:grpSpPr>
                <a:xfrm>
                  <a:off x="13620749" y="105470322"/>
                  <a:ext cx="1053296" cy="2743200"/>
                  <a:chOff x="4819649" y="104755947"/>
                  <a:chExt cx="2600325" cy="6772277"/>
                </a:xfrm>
                <a:solidFill>
                  <a:srgbClr val="00B0F0"/>
                </a:solidFill>
              </xdr:grpSpPr>
              <xdr:sp macro="" textlink="">
                <xdr:nvSpPr>
                  <xdr:cNvPr id="1342" name="Rectangle: Rounded Corners 1341">
                    <a:extLst>
                      <a:ext uri="{FF2B5EF4-FFF2-40B4-BE49-F238E27FC236}">
                        <a16:creationId xmlns:a16="http://schemas.microsoft.com/office/drawing/2014/main" xmlns="" id="{735683E5-4997-40BF-88A1-94241C8FB7CF}"/>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43" name="Rectangle: Rounded Corners 1342">
                    <a:extLst>
                      <a:ext uri="{FF2B5EF4-FFF2-40B4-BE49-F238E27FC236}">
                        <a16:creationId xmlns:a16="http://schemas.microsoft.com/office/drawing/2014/main" xmlns="" id="{C728CA54-3BBB-44EB-BBDA-39CEA4DF50C3}"/>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44" name="Rectangle: Rounded Corners 1343">
                    <a:extLst>
                      <a:ext uri="{FF2B5EF4-FFF2-40B4-BE49-F238E27FC236}">
                        <a16:creationId xmlns:a16="http://schemas.microsoft.com/office/drawing/2014/main" xmlns="" id="{93D35F8B-0308-402E-9818-705E713E1201}"/>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45" name="Rectangle: Rounded Corners 1344">
                    <a:extLst>
                      <a:ext uri="{FF2B5EF4-FFF2-40B4-BE49-F238E27FC236}">
                        <a16:creationId xmlns:a16="http://schemas.microsoft.com/office/drawing/2014/main" xmlns="" id="{74BD52CF-B496-4426-A936-00F6BE0CF794}"/>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46" name="Rectangle: Rounded Corners 1345">
                    <a:extLst>
                      <a:ext uri="{FF2B5EF4-FFF2-40B4-BE49-F238E27FC236}">
                        <a16:creationId xmlns:a16="http://schemas.microsoft.com/office/drawing/2014/main" xmlns="" id="{7E228807-5AB9-4112-8EA4-8F54907D047C}"/>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47" name="Rectangle: Rounded Corners 1346">
                    <a:extLst>
                      <a:ext uri="{FF2B5EF4-FFF2-40B4-BE49-F238E27FC236}">
                        <a16:creationId xmlns:a16="http://schemas.microsoft.com/office/drawing/2014/main" xmlns="" id="{6AA490DC-0092-49E7-8B05-40E532935D46}"/>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48" name="Rectangle: Rounded Corners 1347">
                    <a:extLst>
                      <a:ext uri="{FF2B5EF4-FFF2-40B4-BE49-F238E27FC236}">
                        <a16:creationId xmlns:a16="http://schemas.microsoft.com/office/drawing/2014/main" xmlns="" id="{C78F7723-C982-40F2-A317-11736E9CC8C6}"/>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338" name="Group 1337">
                  <a:extLst>
                    <a:ext uri="{FF2B5EF4-FFF2-40B4-BE49-F238E27FC236}">
                      <a16:creationId xmlns:a16="http://schemas.microsoft.com/office/drawing/2014/main" xmlns="" id="{5A1BDF73-8D67-4291-AB3E-79046A3CDE8F}"/>
                    </a:ext>
                  </a:extLst>
                </xdr:cNvPr>
                <xdr:cNvGrpSpPr/>
              </xdr:nvGrpSpPr>
              <xdr:grpSpPr>
                <a:xfrm>
                  <a:off x="13679805" y="106093372"/>
                  <a:ext cx="953589" cy="1109382"/>
                  <a:chOff x="0" y="0"/>
                  <a:chExt cx="1112520" cy="1371600"/>
                </a:xfrm>
              </xdr:grpSpPr>
              <xdr:sp macro="" textlink="">
                <xdr:nvSpPr>
                  <xdr:cNvPr id="1339" name="Rectangle 1338">
                    <a:extLst>
                      <a:ext uri="{FF2B5EF4-FFF2-40B4-BE49-F238E27FC236}">
                        <a16:creationId xmlns:a16="http://schemas.microsoft.com/office/drawing/2014/main" xmlns="" id="{ABFF1179-A85C-47ED-902D-010570216420}"/>
                      </a:ext>
                    </a:extLst>
                  </xdr:cNvPr>
                  <xdr:cNvSpPr/>
                </xdr:nvSpPr>
                <xdr:spPr>
                  <a:xfrm>
                    <a:off x="0" y="0"/>
                    <a:ext cx="457200" cy="1371600"/>
                  </a:xfrm>
                  <a:prstGeom prst="rect">
                    <a:avLst/>
                  </a:prstGeom>
                  <a:gradFill>
                    <a:gsLst>
                      <a:gs pos="0">
                        <a:schemeClr val="bg1">
                          <a:lumMod val="95000"/>
                        </a:schemeClr>
                      </a:gs>
                      <a:gs pos="59000">
                        <a:schemeClr val="bg1">
                          <a:lumMod val="95000"/>
                        </a:schemeClr>
                      </a:gs>
                      <a:gs pos="6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340" name="Rectangle 1339">
                    <a:extLst>
                      <a:ext uri="{FF2B5EF4-FFF2-40B4-BE49-F238E27FC236}">
                        <a16:creationId xmlns:a16="http://schemas.microsoft.com/office/drawing/2014/main" xmlns="" id="{31E859C1-7327-4DA9-B384-747785FADB7A}"/>
                      </a:ext>
                    </a:extLst>
                  </xdr:cNvPr>
                  <xdr:cNvSpPr/>
                </xdr:nvSpPr>
                <xdr:spPr>
                  <a:xfrm>
                    <a:off x="655320" y="0"/>
                    <a:ext cx="457200" cy="1371600"/>
                  </a:xfrm>
                  <a:prstGeom prst="rect">
                    <a:avLst/>
                  </a:prstGeom>
                  <a:gradFill>
                    <a:gsLst>
                      <a:gs pos="0">
                        <a:schemeClr val="bg1">
                          <a:lumMod val="95000"/>
                        </a:schemeClr>
                      </a:gs>
                      <a:gs pos="69000">
                        <a:schemeClr val="bg1">
                          <a:lumMod val="95000"/>
                        </a:schemeClr>
                      </a:gs>
                      <a:gs pos="70000">
                        <a:srgbClr val="F0CDFF"/>
                      </a:gs>
                      <a:gs pos="100000">
                        <a:srgbClr val="D7B9FF"/>
                      </a:gs>
                    </a:gsLst>
                    <a:lin ang="5400000" scaled="1"/>
                  </a:gradFill>
                  <a:ln>
                    <a:solidFill>
                      <a:schemeClr val="accent5">
                        <a:lumMod val="20000"/>
                        <a:lumOff val="80000"/>
                      </a:schemeClr>
                    </a:solidFill>
                  </a:ln>
                  <a:effectLst>
                    <a:glow rad="63500">
                      <a:schemeClr val="accent5">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341" name="Straight Connector 1340">
                    <a:extLst>
                      <a:ext uri="{FF2B5EF4-FFF2-40B4-BE49-F238E27FC236}">
                        <a16:creationId xmlns:a16="http://schemas.microsoft.com/office/drawing/2014/main" xmlns="" id="{36338BA7-40AE-4D82-B2C0-7825CA96F979}"/>
                      </a:ext>
                    </a:extLst>
                  </xdr:cNvPr>
                  <xdr:cNvCxnSpPr/>
                </xdr:nvCxnSpPr>
                <xdr:spPr>
                  <a:xfrm flipH="1" flipV="1">
                    <a:off x="457200" y="838924"/>
                    <a:ext cx="198121" cy="129741"/>
                  </a:xfrm>
                  <a:prstGeom prst="line">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336" name="Thought Bubble: Cloud 1335">
                <a:extLst>
                  <a:ext uri="{FF2B5EF4-FFF2-40B4-BE49-F238E27FC236}">
                    <a16:creationId xmlns:a16="http://schemas.microsoft.com/office/drawing/2014/main" xmlns="" id="{3CDC5AFD-D500-44B2-AB8B-3333E6431E71}"/>
                  </a:ext>
                </a:extLst>
              </xdr:cNvPr>
              <xdr:cNvSpPr/>
            </xdr:nvSpPr>
            <xdr:spPr>
              <a:xfrm flipH="1">
                <a:off x="13425142" y="104774999"/>
                <a:ext cx="1171577" cy="514351"/>
              </a:xfrm>
              <a:prstGeom prst="cloudCallout">
                <a:avLst>
                  <a:gd name="adj1" fmla="val -9451"/>
                  <a:gd name="adj2" fmla="val 107209"/>
                </a:avLst>
              </a:prstGeom>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349" name="Group 1348">
              <a:extLst>
                <a:ext uri="{FF2B5EF4-FFF2-40B4-BE49-F238E27FC236}">
                  <a16:creationId xmlns:a16="http://schemas.microsoft.com/office/drawing/2014/main" xmlns="" id="{D65F2B77-7E21-4D20-A3CE-21E8E791D24F}"/>
                </a:ext>
              </a:extLst>
            </xdr:cNvPr>
            <xdr:cNvGrpSpPr>
              <a:grpSpLocks noChangeAspect="1"/>
            </xdr:cNvGrpSpPr>
          </xdr:nvGrpSpPr>
          <xdr:grpSpPr>
            <a:xfrm>
              <a:off x="4449782" y="107882313"/>
              <a:ext cx="733342" cy="1982459"/>
              <a:chOff x="14944724" y="104774999"/>
              <a:chExt cx="1273165" cy="3409948"/>
            </a:xfrm>
          </xdr:grpSpPr>
          <xdr:grpSp>
            <xdr:nvGrpSpPr>
              <xdr:cNvPr id="1350" name="Group 1349">
                <a:extLst>
                  <a:ext uri="{FF2B5EF4-FFF2-40B4-BE49-F238E27FC236}">
                    <a16:creationId xmlns:a16="http://schemas.microsoft.com/office/drawing/2014/main" xmlns="" id="{1E9A6F97-B43D-4CC2-846F-A7F251F752B9}"/>
                  </a:ext>
                </a:extLst>
              </xdr:cNvPr>
              <xdr:cNvGrpSpPr/>
            </xdr:nvGrpSpPr>
            <xdr:grpSpPr>
              <a:xfrm>
                <a:off x="14944724" y="105441747"/>
                <a:ext cx="1053296" cy="2743200"/>
                <a:chOff x="14944724" y="105441747"/>
                <a:chExt cx="1053296" cy="2743200"/>
              </a:xfrm>
            </xdr:grpSpPr>
            <xdr:grpSp>
              <xdr:nvGrpSpPr>
                <xdr:cNvPr id="1352" name="Group 1351">
                  <a:extLst>
                    <a:ext uri="{FF2B5EF4-FFF2-40B4-BE49-F238E27FC236}">
                      <a16:creationId xmlns:a16="http://schemas.microsoft.com/office/drawing/2014/main" xmlns="" id="{D6EEF80A-601C-4B0C-A965-91E72382C98A}"/>
                    </a:ext>
                  </a:extLst>
                </xdr:cNvPr>
                <xdr:cNvGrpSpPr>
                  <a:grpSpLocks noChangeAspect="1"/>
                </xdr:cNvGrpSpPr>
              </xdr:nvGrpSpPr>
              <xdr:grpSpPr>
                <a:xfrm>
                  <a:off x="14944724" y="105441747"/>
                  <a:ext cx="1053296" cy="2743200"/>
                  <a:chOff x="4819649" y="104755947"/>
                  <a:chExt cx="2600325" cy="6772277"/>
                </a:xfrm>
                <a:solidFill>
                  <a:srgbClr val="FF7171"/>
                </a:solidFill>
              </xdr:grpSpPr>
              <xdr:sp macro="" textlink="">
                <xdr:nvSpPr>
                  <xdr:cNvPr id="1357" name="Rectangle: Rounded Corners 1356">
                    <a:extLst>
                      <a:ext uri="{FF2B5EF4-FFF2-40B4-BE49-F238E27FC236}">
                        <a16:creationId xmlns:a16="http://schemas.microsoft.com/office/drawing/2014/main" xmlns="" id="{415D6A2E-5AA4-4316-A657-13A04AAFBB4E}"/>
                      </a:ext>
                    </a:extLst>
                  </xdr:cNvPr>
                  <xdr:cNvSpPr/>
                </xdr:nvSpPr>
                <xdr:spPr>
                  <a:xfrm>
                    <a:off x="4819649"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58" name="Rectangle: Rounded Corners 1357">
                    <a:extLst>
                      <a:ext uri="{FF2B5EF4-FFF2-40B4-BE49-F238E27FC236}">
                        <a16:creationId xmlns:a16="http://schemas.microsoft.com/office/drawing/2014/main" xmlns="" id="{5DA9A4C5-C94C-45F6-9981-BBA92E67DA1D}"/>
                      </a:ext>
                    </a:extLst>
                  </xdr:cNvPr>
                  <xdr:cNvSpPr/>
                </xdr:nvSpPr>
                <xdr:spPr>
                  <a:xfrm>
                    <a:off x="6962774" y="106403773"/>
                    <a:ext cx="457200" cy="22860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59" name="Rectangle: Rounded Corners 1358">
                    <a:extLst>
                      <a:ext uri="{FF2B5EF4-FFF2-40B4-BE49-F238E27FC236}">
                        <a16:creationId xmlns:a16="http://schemas.microsoft.com/office/drawing/2014/main" xmlns="" id="{E8800E92-BF46-4FA5-BBC7-D50B5C490129}"/>
                      </a:ext>
                    </a:extLst>
                  </xdr:cNvPr>
                  <xdr:cNvSpPr/>
                </xdr:nvSpPr>
                <xdr:spPr>
                  <a:xfrm rot="16200000">
                    <a:off x="5553075" y="105336972"/>
                    <a:ext cx="1133477" cy="2581278"/>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60" name="Rectangle: Rounded Corners 1359">
                    <a:extLst>
                      <a:ext uri="{FF2B5EF4-FFF2-40B4-BE49-F238E27FC236}">
                        <a16:creationId xmlns:a16="http://schemas.microsoft.com/office/drawing/2014/main" xmlns="" id="{A13D3823-05AE-491F-88C9-ACC13DBD9E1E}"/>
                      </a:ext>
                    </a:extLst>
                  </xdr:cNvPr>
                  <xdr:cNvSpPr/>
                </xdr:nvSpPr>
                <xdr:spPr>
                  <a:xfrm rot="16200000">
                    <a:off x="5557838" y="104751184"/>
                    <a:ext cx="1133477" cy="1143003"/>
                  </a:xfrm>
                  <a:prstGeom prst="roundRect">
                    <a:avLst>
                      <a:gd name="adj" fmla="val 47917"/>
                    </a:avLst>
                  </a:prstGeom>
                  <a:grp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61" name="Rectangle: Rounded Corners 1360">
                    <a:extLst>
                      <a:ext uri="{FF2B5EF4-FFF2-40B4-BE49-F238E27FC236}">
                        <a16:creationId xmlns:a16="http://schemas.microsoft.com/office/drawing/2014/main" xmlns="" id="{519636A4-C534-4F7B-A3CD-0280B48B573E}"/>
                      </a:ext>
                    </a:extLst>
                  </xdr:cNvPr>
                  <xdr:cNvSpPr/>
                </xdr:nvSpPr>
                <xdr:spPr>
                  <a:xfrm rot="16200000">
                    <a:off x="5210177" y="107203872"/>
                    <a:ext cx="1828799" cy="1143003"/>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62" name="Rectangle: Rounded Corners 1361">
                    <a:extLst>
                      <a:ext uri="{FF2B5EF4-FFF2-40B4-BE49-F238E27FC236}">
                        <a16:creationId xmlns:a16="http://schemas.microsoft.com/office/drawing/2014/main" xmlns="" id="{445F6DBE-C328-46EA-B401-D978347D41C1}"/>
                      </a:ext>
                    </a:extLst>
                  </xdr:cNvPr>
                  <xdr:cNvSpPr/>
                </xdr:nvSpPr>
                <xdr:spPr>
                  <a:xfrm>
                    <a:off x="541972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sp macro="" textlink="">
                <xdr:nvSpPr>
                  <xdr:cNvPr id="1363" name="Rectangle: Rounded Corners 1362">
                    <a:extLst>
                      <a:ext uri="{FF2B5EF4-FFF2-40B4-BE49-F238E27FC236}">
                        <a16:creationId xmlns:a16="http://schemas.microsoft.com/office/drawing/2014/main" xmlns="" id="{1E220553-E9E0-468A-9F28-BE2E89EDD25F}"/>
                      </a:ext>
                    </a:extLst>
                  </xdr:cNvPr>
                  <xdr:cNvSpPr/>
                </xdr:nvSpPr>
                <xdr:spPr>
                  <a:xfrm>
                    <a:off x="6200775" y="106499024"/>
                    <a:ext cx="640080" cy="5029200"/>
                  </a:xfrm>
                  <a:prstGeom prst="roundRect">
                    <a:avLst>
                      <a:gd name="adj" fmla="val 4791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nvGrpSpPr>
                <xdr:cNvPr id="1353" name="Group 1352">
                  <a:extLst>
                    <a:ext uri="{FF2B5EF4-FFF2-40B4-BE49-F238E27FC236}">
                      <a16:creationId xmlns:a16="http://schemas.microsoft.com/office/drawing/2014/main" xmlns="" id="{93B92FC7-291A-4000-BFBC-D3080A76C5B6}"/>
                    </a:ext>
                  </a:extLst>
                </xdr:cNvPr>
                <xdr:cNvGrpSpPr/>
              </xdr:nvGrpSpPr>
              <xdr:grpSpPr>
                <a:xfrm>
                  <a:off x="15001875" y="106064797"/>
                  <a:ext cx="953589" cy="1109382"/>
                  <a:chOff x="-11112" y="0"/>
                  <a:chExt cx="1112519" cy="1371600"/>
                </a:xfrm>
              </xdr:grpSpPr>
              <xdr:sp macro="" textlink="">
                <xdr:nvSpPr>
                  <xdr:cNvPr id="1354" name="Rectangle 1353">
                    <a:extLst>
                      <a:ext uri="{FF2B5EF4-FFF2-40B4-BE49-F238E27FC236}">
                        <a16:creationId xmlns:a16="http://schemas.microsoft.com/office/drawing/2014/main" xmlns="" id="{3FFFBC78-CA45-46F2-A85A-95CD7C722F4C}"/>
                      </a:ext>
                    </a:extLst>
                  </xdr:cNvPr>
                  <xdr:cNvSpPr/>
                </xdr:nvSpPr>
                <xdr:spPr>
                  <a:xfrm>
                    <a:off x="-11112" y="0"/>
                    <a:ext cx="457200" cy="1371600"/>
                  </a:xfrm>
                  <a:prstGeom prst="rect">
                    <a:avLst/>
                  </a:prstGeom>
                  <a:gradFill>
                    <a:gsLst>
                      <a:gs pos="0">
                        <a:schemeClr val="bg1">
                          <a:lumMod val="95000"/>
                        </a:schemeClr>
                      </a:gs>
                      <a:gs pos="69000">
                        <a:schemeClr val="bg1">
                          <a:lumMod val="95000"/>
                        </a:schemeClr>
                      </a:gs>
                      <a:gs pos="70000">
                        <a:schemeClr val="accent6">
                          <a:lumMod val="40000"/>
                          <a:lumOff val="60000"/>
                        </a:schemeClr>
                      </a:gs>
                      <a:gs pos="100000">
                        <a:schemeClr val="accent6">
                          <a:lumMod val="60000"/>
                          <a:lumOff val="40000"/>
                        </a:schemeClr>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sp macro="" textlink="">
                <xdr:nvSpPr>
                  <xdr:cNvPr id="1355" name="Rectangle 1354">
                    <a:extLst>
                      <a:ext uri="{FF2B5EF4-FFF2-40B4-BE49-F238E27FC236}">
                        <a16:creationId xmlns:a16="http://schemas.microsoft.com/office/drawing/2014/main" xmlns="" id="{C08A932A-90F1-475D-A040-EC1D31879920}"/>
                      </a:ext>
                    </a:extLst>
                  </xdr:cNvPr>
                  <xdr:cNvSpPr/>
                </xdr:nvSpPr>
                <xdr:spPr>
                  <a:xfrm>
                    <a:off x="644207" y="0"/>
                    <a:ext cx="457200" cy="1371600"/>
                  </a:xfrm>
                  <a:prstGeom prst="rect">
                    <a:avLst/>
                  </a:prstGeom>
                  <a:gradFill>
                    <a:gsLst>
                      <a:gs pos="0">
                        <a:schemeClr val="bg1">
                          <a:lumMod val="95000"/>
                        </a:schemeClr>
                      </a:gs>
                      <a:gs pos="59000">
                        <a:schemeClr val="bg1">
                          <a:lumMod val="95000"/>
                        </a:schemeClr>
                      </a:gs>
                      <a:gs pos="60000">
                        <a:srgbClr val="F0CDFF"/>
                      </a:gs>
                      <a:gs pos="100000">
                        <a:srgbClr val="D7B9FF"/>
                      </a:gs>
                    </a:gsLst>
                    <a:lin ang="5400000" scaled="1"/>
                  </a:gradFill>
                  <a:ln>
                    <a:solidFill>
                      <a:schemeClr val="accent5">
                        <a:lumMod val="20000"/>
                        <a:lumOff val="80000"/>
                      </a:schemeClr>
                    </a:solidFill>
                  </a:ln>
                  <a:effectLst>
                    <a:glow rad="63500">
                      <a:srgbClr val="FF3C3C">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solidFill>
                        <a:srgbClr val="C8FFE1"/>
                      </a:solidFill>
                    </a:endParaRPr>
                  </a:p>
                </xdr:txBody>
              </xdr:sp>
              <xdr:cxnSp macro="">
                <xdr:nvCxnSpPr>
                  <xdr:cNvPr id="1356" name="Straight Connector 1355">
                    <a:extLst>
                      <a:ext uri="{FF2B5EF4-FFF2-40B4-BE49-F238E27FC236}">
                        <a16:creationId xmlns:a16="http://schemas.microsoft.com/office/drawing/2014/main" xmlns="" id="{780F3842-39F6-4556-BCB4-666BDC65DC73}"/>
                      </a:ext>
                    </a:extLst>
                  </xdr:cNvPr>
                  <xdr:cNvCxnSpPr/>
                </xdr:nvCxnSpPr>
                <xdr:spPr>
                  <a:xfrm flipV="1">
                    <a:off x="446087" y="837497"/>
                    <a:ext cx="198120" cy="129739"/>
                  </a:xfrm>
                  <a:prstGeom prst="line">
                    <a:avLst/>
                  </a:prstGeom>
                  <a:ln w="12700">
                    <a:solidFill>
                      <a:srgbClr val="C800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351" name="Thought Bubble: Cloud 1350">
                <a:extLst>
                  <a:ext uri="{FF2B5EF4-FFF2-40B4-BE49-F238E27FC236}">
                    <a16:creationId xmlns:a16="http://schemas.microsoft.com/office/drawing/2014/main" xmlns="" id="{56476D0C-D389-4EFE-92F3-7109E1A22910}"/>
                  </a:ext>
                </a:extLst>
              </xdr:cNvPr>
              <xdr:cNvSpPr/>
            </xdr:nvSpPr>
            <xdr:spPr>
              <a:xfrm>
                <a:off x="15046314" y="104774999"/>
                <a:ext cx="1171575" cy="514351"/>
              </a:xfrm>
              <a:prstGeom prst="cloudCallout">
                <a:avLst>
                  <a:gd name="adj1" fmla="val -7012"/>
                  <a:gd name="adj2" fmla="val 109061"/>
                </a:avLst>
              </a:prstGeom>
              <a:solidFill>
                <a:srgbClr val="D20000"/>
              </a:solidFill>
              <a:ln>
                <a:solidFill>
                  <a:srgbClr val="C8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C8FFE1"/>
                  </a:solidFill>
                </a:endParaRPr>
              </a:p>
            </xdr:txBody>
          </xdr:sp>
        </xdr:grpSp>
      </xdr:grpSp>
      <xdr:sp macro="" textlink="">
        <xdr:nvSpPr>
          <xdr:cNvPr id="2424" name="Block Arc 2423">
            <a:extLst>
              <a:ext uri="{FF2B5EF4-FFF2-40B4-BE49-F238E27FC236}">
                <a16:creationId xmlns:a16="http://schemas.microsoft.com/office/drawing/2014/main" xmlns="" id="{693767D4-B566-4B24-8A21-F309AB6DA44F}"/>
              </a:ext>
            </a:extLst>
          </xdr:cNvPr>
          <xdr:cNvSpPr/>
        </xdr:nvSpPr>
        <xdr:spPr>
          <a:xfrm flipV="1">
            <a:off x="22860" y="116799360"/>
            <a:ext cx="2575560" cy="350520"/>
          </a:xfrm>
          <a:prstGeom prst="blockArc">
            <a:avLst/>
          </a:prstGeom>
          <a:pattFill prst="shingle">
            <a:fgClr>
              <a:srgbClr val="00B0F0"/>
            </a:fgClr>
            <a:bgClr>
              <a:schemeClr val="bg1"/>
            </a:bgClr>
          </a:pattFill>
          <a:ln w="3175">
            <a:solidFill>
              <a:srgbClr val="00B0F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426" name="Block Arc 2425">
            <a:extLst>
              <a:ext uri="{FF2B5EF4-FFF2-40B4-BE49-F238E27FC236}">
                <a16:creationId xmlns:a16="http://schemas.microsoft.com/office/drawing/2014/main" xmlns="" id="{C39B01BD-2F22-48D2-BE06-37A706A1A1D5}"/>
              </a:ext>
            </a:extLst>
          </xdr:cNvPr>
          <xdr:cNvSpPr/>
        </xdr:nvSpPr>
        <xdr:spPr>
          <a:xfrm flipV="1">
            <a:off x="3581400" y="116791740"/>
            <a:ext cx="2575560" cy="350520"/>
          </a:xfrm>
          <a:prstGeom prst="blockArc">
            <a:avLst/>
          </a:prstGeom>
          <a:pattFill prst="shingle">
            <a:fgClr>
              <a:srgbClr val="FF7171"/>
            </a:fgClr>
            <a:bgClr>
              <a:schemeClr val="bg1"/>
            </a:bgClr>
          </a:pattFill>
          <a:ln w="3175">
            <a:solidFill>
              <a:srgbClr val="FF7171"/>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1</xdr:col>
      <xdr:colOff>30480</xdr:colOff>
      <xdr:row>594</xdr:row>
      <xdr:rowOff>106680</xdr:rowOff>
    </xdr:from>
    <xdr:to>
      <xdr:col>12</xdr:col>
      <xdr:colOff>434340</xdr:colOff>
      <xdr:row>599</xdr:row>
      <xdr:rowOff>121920</xdr:rowOff>
    </xdr:to>
    <xdr:sp macro="" textlink="">
      <xdr:nvSpPr>
        <xdr:cNvPr id="2795" name="You believe whatever serves your needs.">
          <a:extLst>
            <a:ext uri="{FF2B5EF4-FFF2-40B4-BE49-F238E27FC236}">
              <a16:creationId xmlns:a16="http://schemas.microsoft.com/office/drawing/2014/main" xmlns="" id="{D4DE1F87-8E39-45F0-B577-BFE9C0A1FC8B}"/>
            </a:ext>
          </a:extLst>
        </xdr:cNvPr>
        <xdr:cNvSpPr txBox="1">
          <a:spLocks/>
        </xdr:cNvSpPr>
      </xdr:nvSpPr>
      <xdr:spPr>
        <a:xfrm>
          <a:off x="152400" y="109080300"/>
          <a:ext cx="5852160" cy="891540"/>
        </a:xfrm>
        <a:prstGeom prst="rect">
          <a:avLst/>
        </a:prstGeom>
        <a:solidFill>
          <a:srgbClr val="660066">
            <a:alpha val="69804"/>
          </a:srgbClr>
        </a:solidFill>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1600"/>
            </a:lnSpc>
            <a:buNone/>
          </a:pPr>
          <a:r>
            <a:rPr lang="en-US" sz="1400" b="0" spc="2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Political leaders on both sides sidestep</a:t>
          </a:r>
          <a:r>
            <a:rPr lang="en-US" sz="1400" b="0" spc="2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a:t>
          </a:r>
          <a:r>
            <a:rPr lang="en-US" sz="1400" b="0" kern="1200" spc="20" baseline="0">
              <a:ln w="9525">
                <a:solidFill>
                  <a:srgbClr val="00FA6E"/>
                </a:solidFill>
              </a:ln>
              <a:solidFill>
                <a:srgbClr val="00FA6E"/>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your specific differences </a:t>
          </a:r>
          <a:r>
            <a:rPr lang="en-US" sz="1400" b="0" spc="4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with </a:t>
          </a:r>
          <a:r>
            <a:rPr lang="en-US" sz="1400" b="0" i="1" spc="40" baseline="0">
              <a:ln w="9525">
                <a:solidFill>
                  <a:srgbClr val="FFC3F5"/>
                </a:solidFill>
              </a:ln>
              <a:solidFill>
                <a:srgbClr val="FFC3F5"/>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similar others</a:t>
          </a:r>
          <a:r>
            <a:rPr lang="en-US" sz="1400" b="0" i="1" spc="40" baseline="0">
              <a:ln w="9525">
                <a:solidFill>
                  <a:srgbClr val="FF99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a:t>
          </a:r>
          <a:r>
            <a:rPr lang="en-US" sz="1400" b="0" spc="4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to build political power. This may cost you </a:t>
          </a:r>
          <a:r>
            <a:rPr lang="en-US" sz="1400" b="0" spc="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vital attention to resolve </a:t>
          </a:r>
          <a:r>
            <a:rPr lang="en-US" sz="1400" b="0" spc="0" baseline="0">
              <a:ln w="9525">
                <a:solidFill>
                  <a:srgbClr val="00FA6E"/>
                </a:solidFill>
              </a:ln>
              <a:solidFill>
                <a:srgbClr val="00FA6E"/>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your specific needs</a:t>
          </a:r>
          <a:r>
            <a:rPr lang="en-US" sz="1400" b="0" spc="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If kept unresolved, </a:t>
          </a:r>
          <a:r>
            <a:rPr lang="en-US" sz="1400" b="0" i="1" spc="-30" baseline="0">
              <a:ln w="9525">
                <a:solidFill>
                  <a:srgbClr val="F0CDFF"/>
                </a:solidFill>
              </a:ln>
              <a:solidFill>
                <a:srgbClr val="FF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such politics keeps you in </a:t>
          </a:r>
          <a:r>
            <a:rPr lang="en-US" sz="1400" b="0" i="1" spc="-30" baseline="0">
              <a:ln w="9525">
                <a:solidFill>
                  <a:srgbClr val="FFFF00"/>
                </a:solidFill>
              </a:ln>
              <a:solidFill>
                <a:srgbClr val="FFFF00"/>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pain</a:t>
          </a:r>
          <a:r>
            <a:rPr lang="en-US" sz="1400" b="0" i="1" spc="-30" baseline="0">
              <a:ln w="9525">
                <a:solidFill>
                  <a:srgbClr val="F0CDFF"/>
                </a:solidFill>
              </a:ln>
              <a:solidFill>
                <a:srgbClr val="FF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 </a:t>
          </a:r>
          <a:r>
            <a:rPr lang="en-US" sz="1400" b="0" spc="0" baseline="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rPr>
            <a:t>and dependent on their leadership. </a:t>
          </a:r>
          <a:endParaRPr lang="en-US" sz="1400" b="0" kern="1200" spc="0">
            <a:ln w="9525">
              <a:solidFill>
                <a:srgbClr val="F0CDFF"/>
              </a:solidFill>
            </a:ln>
            <a:solidFill>
              <a:srgbClr val="CC66FF"/>
            </a:solidFill>
            <a:effectLst>
              <a:glow rad="88900">
                <a:srgbClr val="582880"/>
              </a:glo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99060</xdr:colOff>
      <xdr:row>95</xdr:row>
      <xdr:rowOff>314959</xdr:rowOff>
    </xdr:from>
    <xdr:to>
      <xdr:col>12</xdr:col>
      <xdr:colOff>472440</xdr:colOff>
      <xdr:row>99</xdr:row>
      <xdr:rowOff>45720</xdr:rowOff>
    </xdr:to>
    <xdr:grpSp>
      <xdr:nvGrpSpPr>
        <xdr:cNvPr id="2299" name="Group 2298">
          <a:extLst>
            <a:ext uri="{FF2B5EF4-FFF2-40B4-BE49-F238E27FC236}">
              <a16:creationId xmlns:a16="http://schemas.microsoft.com/office/drawing/2014/main" xmlns="" id="{30E3A5E1-904A-460C-9175-909C192BBECC}"/>
            </a:ext>
          </a:extLst>
        </xdr:cNvPr>
        <xdr:cNvGrpSpPr/>
      </xdr:nvGrpSpPr>
      <xdr:grpSpPr>
        <a:xfrm>
          <a:off x="213360" y="19088734"/>
          <a:ext cx="5716905" cy="835661"/>
          <a:chOff x="220980" y="11051539"/>
          <a:chExt cx="5821680" cy="843281"/>
        </a:xfrm>
      </xdr:grpSpPr>
      <xdr:sp macro="" textlink="">
        <xdr:nvSpPr>
          <xdr:cNvPr id="532" name="TextBox: Politics defined">
            <a:extLst>
              <a:ext uri="{FF2B5EF4-FFF2-40B4-BE49-F238E27FC236}">
                <a16:creationId xmlns:a16="http://schemas.microsoft.com/office/drawing/2014/main" xmlns="" id="{00000000-0008-0000-0000-000014020000}"/>
              </a:ext>
            </a:extLst>
          </xdr:cNvPr>
          <xdr:cNvSpPr txBox="1"/>
        </xdr:nvSpPr>
        <xdr:spPr>
          <a:xfrm>
            <a:off x="274320" y="11188699"/>
            <a:ext cx="5768340" cy="70612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2000" b="1">
                <a:solidFill>
                  <a:schemeClr val="bg1"/>
                </a:solidFill>
                <a:effectLst>
                  <a:glow rad="76200">
                    <a:schemeClr val="tx1"/>
                  </a:glow>
                </a:effectLst>
                <a:latin typeface="Tahoma" panose="020B0604030504040204" pitchFamily="34" charset="0"/>
                <a:ea typeface="Tahoma" panose="020B0604030504040204" pitchFamily="34" charset="0"/>
                <a:cs typeface="Tahoma" panose="020B0604030504040204" pitchFamily="34" charset="0"/>
              </a:rPr>
              <a:t>the art of generalizing how to agreeably address needs in different social situations. </a:t>
            </a:r>
          </a:p>
        </xdr:txBody>
      </xdr:sp>
      <xdr:sp macro="" textlink="">
        <xdr:nvSpPr>
          <xdr:cNvPr id="1918" name="TextBox: Politics defined">
            <a:extLst>
              <a:ext uri="{FF2B5EF4-FFF2-40B4-BE49-F238E27FC236}">
                <a16:creationId xmlns:a16="http://schemas.microsoft.com/office/drawing/2014/main" xmlns="" id="{E5328063-6433-4702-8E4F-E6B3CDAA0773}"/>
              </a:ext>
            </a:extLst>
          </xdr:cNvPr>
          <xdr:cNvSpPr txBox="1"/>
        </xdr:nvSpPr>
        <xdr:spPr>
          <a:xfrm>
            <a:off x="220980" y="11082019"/>
            <a:ext cx="304800" cy="39370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1200" b="1">
                <a:ln>
                  <a:solidFill>
                    <a:schemeClr val="bg1"/>
                  </a:solidFill>
                </a:ln>
                <a:solidFill>
                  <a:srgbClr val="3C1E5A"/>
                </a:solidFill>
                <a:effectLst/>
                <a:latin typeface="Tahoma" panose="020B0604030504040204" pitchFamily="34" charset="0"/>
                <a:ea typeface="Tahoma" panose="020B0604030504040204" pitchFamily="34" charset="0"/>
                <a:cs typeface="Tahoma" panose="020B0604030504040204" pitchFamily="34" charset="0"/>
              </a:rPr>
              <a:t>1</a:t>
            </a:r>
          </a:p>
        </xdr:txBody>
      </xdr:sp>
      <xdr:sp macro="" textlink="">
        <xdr:nvSpPr>
          <xdr:cNvPr id="1944" name="TextBox: Politics defined">
            <a:extLst>
              <a:ext uri="{FF2B5EF4-FFF2-40B4-BE49-F238E27FC236}">
                <a16:creationId xmlns:a16="http://schemas.microsoft.com/office/drawing/2014/main" xmlns="" id="{206C24E3-5F31-4D81-B773-CF643B4EF9CC}"/>
              </a:ext>
            </a:extLst>
          </xdr:cNvPr>
          <xdr:cNvSpPr txBox="1"/>
        </xdr:nvSpPr>
        <xdr:spPr>
          <a:xfrm>
            <a:off x="3116580" y="11051539"/>
            <a:ext cx="304800" cy="39370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1200" b="1">
                <a:ln>
                  <a:solidFill>
                    <a:schemeClr val="bg1"/>
                  </a:solidFill>
                </a:ln>
                <a:solidFill>
                  <a:srgbClr val="3C1E5A"/>
                </a:solidFill>
                <a:effectLst/>
                <a:latin typeface="Tahoma" panose="020B0604030504040204" pitchFamily="34" charset="0"/>
                <a:ea typeface="Tahoma" panose="020B0604030504040204" pitchFamily="34" charset="0"/>
                <a:cs typeface="Tahoma" panose="020B0604030504040204" pitchFamily="34" charset="0"/>
              </a:rPr>
              <a:t>2</a:t>
            </a:r>
          </a:p>
        </xdr:txBody>
      </xdr:sp>
      <xdr:sp macro="" textlink="">
        <xdr:nvSpPr>
          <xdr:cNvPr id="2104" name="TextBox: Politics defined">
            <a:extLst>
              <a:ext uri="{FF2B5EF4-FFF2-40B4-BE49-F238E27FC236}">
                <a16:creationId xmlns:a16="http://schemas.microsoft.com/office/drawing/2014/main" xmlns="" id="{7B69ACFF-9B2C-4DE5-9253-EE717E68E1A5}"/>
              </a:ext>
            </a:extLst>
          </xdr:cNvPr>
          <xdr:cNvSpPr txBox="1"/>
        </xdr:nvSpPr>
        <xdr:spPr>
          <a:xfrm>
            <a:off x="2118360" y="11356339"/>
            <a:ext cx="304800" cy="39370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lang="en-US" sz="1200" b="1">
                <a:ln>
                  <a:solidFill>
                    <a:schemeClr val="bg1"/>
                  </a:solidFill>
                </a:ln>
                <a:solidFill>
                  <a:srgbClr val="3C1E5A"/>
                </a:solidFill>
                <a:effectLst/>
                <a:latin typeface="Tahoma" panose="020B0604030504040204" pitchFamily="34" charset="0"/>
                <a:ea typeface="Tahoma" panose="020B0604030504040204" pitchFamily="34" charset="0"/>
                <a:cs typeface="Tahoma" panose="020B0604030504040204" pitchFamily="34" charset="0"/>
              </a:rPr>
              <a:t>3</a:t>
            </a:r>
          </a:p>
        </xdr:txBody>
      </xdr:sp>
    </xdr:grpSp>
    <xdr:clientData/>
  </xdr:twoCellAnchor>
  <xdr:twoCellAnchor>
    <xdr:from>
      <xdr:col>1</xdr:col>
      <xdr:colOff>70505</xdr:colOff>
      <xdr:row>1485</xdr:row>
      <xdr:rowOff>91999</xdr:rowOff>
    </xdr:from>
    <xdr:to>
      <xdr:col>2</xdr:col>
      <xdr:colOff>218708</xdr:colOff>
      <xdr:row>1488</xdr:row>
      <xdr:rowOff>142137</xdr:rowOff>
    </xdr:to>
    <xdr:grpSp>
      <xdr:nvGrpSpPr>
        <xdr:cNvPr id="2448" name="Group 2447">
          <a:extLst>
            <a:ext uri="{FF2B5EF4-FFF2-40B4-BE49-F238E27FC236}">
              <a16:creationId xmlns:a16="http://schemas.microsoft.com/office/drawing/2014/main" xmlns="" id="{8893AD7D-8954-4581-8804-D6CA404F48B1}"/>
            </a:ext>
          </a:extLst>
        </xdr:cNvPr>
        <xdr:cNvGrpSpPr/>
      </xdr:nvGrpSpPr>
      <xdr:grpSpPr>
        <a:xfrm>
          <a:off x="184805" y="285794374"/>
          <a:ext cx="633978" cy="621638"/>
          <a:chOff x="6438900" y="87877029"/>
          <a:chExt cx="645689" cy="621682"/>
        </a:xfrm>
      </xdr:grpSpPr>
      <xdr:sp macro="" textlink="">
        <xdr:nvSpPr>
          <xdr:cNvPr id="2449" name="Oval 2448">
            <a:extLst>
              <a:ext uri="{FF2B5EF4-FFF2-40B4-BE49-F238E27FC236}">
                <a16:creationId xmlns:a16="http://schemas.microsoft.com/office/drawing/2014/main" xmlns="" id="{43906E78-3AE4-4ECC-B1FD-8492C3427000}"/>
              </a:ext>
            </a:extLst>
          </xdr:cNvPr>
          <xdr:cNvSpPr>
            <a:spLocks noChangeAspect="1"/>
          </xdr:cNvSpPr>
        </xdr:nvSpPr>
        <xdr:spPr>
          <a:xfrm>
            <a:off x="6438900" y="88041480"/>
            <a:ext cx="471867" cy="457231"/>
          </a:xfrm>
          <a:prstGeom prst="ellipse">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gradFill>
          <a:ln>
            <a:noFill/>
          </a:ln>
          <a:scene3d>
            <a:camera prst="orthographicFront"/>
            <a:lightRig rig="threePt" dir="t"/>
          </a:scene3d>
          <a:sp3d>
            <a:bevelT w="10795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2450" name="Rectangle 2449">
            <a:extLst>
              <a:ext uri="{FF2B5EF4-FFF2-40B4-BE49-F238E27FC236}">
                <a16:creationId xmlns:a16="http://schemas.microsoft.com/office/drawing/2014/main" xmlns="" id="{15C7786E-269F-4179-8EC0-CC04BC453997}"/>
              </a:ext>
            </a:extLst>
          </xdr:cNvPr>
          <xdr:cNvSpPr/>
        </xdr:nvSpPr>
        <xdr:spPr>
          <a:xfrm>
            <a:off x="6442334" y="87877029"/>
            <a:ext cx="642255" cy="548677"/>
          </a:xfrm>
          <a:prstGeom prst="rect">
            <a:avLst/>
          </a:prstGeom>
          <a:noFill/>
        </xdr:spPr>
        <xdr:txBody>
          <a:bodyPr wrap="none" lIns="91440" tIns="45720" rIns="91440" bIns="45720">
            <a:noAutofit/>
          </a:bodyPr>
          <a:lstStyle/>
          <a:p>
            <a:pPr algn="ctr"/>
            <a:r>
              <a:rPr lang="en-US" sz="3600" b="0" cap="none" spc="0">
                <a:ln w="0"/>
                <a:solidFill>
                  <a:srgbClr val="5AFFA0"/>
                </a:solidFill>
                <a:effectLst>
                  <a:innerShdw blurRad="114300">
                    <a:prstClr val="black"/>
                  </a:innerShdw>
                </a:effectLst>
                <a:latin typeface="Arial Black" panose="020B0A04020102020204" pitchFamily="34" charset="0"/>
              </a:rPr>
              <a:t>V=</a:t>
            </a:r>
          </a:p>
        </xdr:txBody>
      </xdr:sp>
    </xdr:grpSp>
    <xdr:clientData/>
  </xdr:twoCellAnchor>
  <xdr:twoCellAnchor>
    <xdr:from>
      <xdr:col>0</xdr:col>
      <xdr:colOff>107399</xdr:colOff>
      <xdr:row>1495</xdr:row>
      <xdr:rowOff>123702</xdr:rowOff>
    </xdr:from>
    <xdr:to>
      <xdr:col>2</xdr:col>
      <xdr:colOff>338680</xdr:colOff>
      <xdr:row>1499</xdr:row>
      <xdr:rowOff>105047</xdr:rowOff>
    </xdr:to>
    <xdr:grpSp>
      <xdr:nvGrpSpPr>
        <xdr:cNvPr id="2451" name="Group 2450">
          <a:extLst>
            <a:ext uri="{FF2B5EF4-FFF2-40B4-BE49-F238E27FC236}">
              <a16:creationId xmlns:a16="http://schemas.microsoft.com/office/drawing/2014/main" xmlns="" id="{49990D47-B47F-42BE-B3D4-55B7AB5FFD7F}"/>
            </a:ext>
          </a:extLst>
        </xdr:cNvPr>
        <xdr:cNvGrpSpPr/>
      </xdr:nvGrpSpPr>
      <xdr:grpSpPr>
        <a:xfrm>
          <a:off x="107399" y="287664402"/>
          <a:ext cx="831356" cy="743345"/>
          <a:chOff x="6361572" y="87885629"/>
          <a:chExt cx="851384" cy="836087"/>
        </a:xfrm>
        <a:gradFill>
          <a:gsLst>
            <a:gs pos="0">
              <a:srgbClr val="FF0000"/>
            </a:gs>
            <a:gs pos="50000">
              <a:srgbClr val="FF9999"/>
            </a:gs>
            <a:gs pos="100000">
              <a:srgbClr val="FFCCCC"/>
            </a:gs>
          </a:gsLst>
          <a:path path="circle">
            <a:fillToRect l="50000" t="50000" r="50000" b="50000"/>
          </a:path>
        </a:gradFill>
      </xdr:grpSpPr>
      <xdr:sp macro="" textlink="">
        <xdr:nvSpPr>
          <xdr:cNvPr id="2452" name="Oval 2451">
            <a:extLst>
              <a:ext uri="{FF2B5EF4-FFF2-40B4-BE49-F238E27FC236}">
                <a16:creationId xmlns:a16="http://schemas.microsoft.com/office/drawing/2014/main" xmlns="" id="{5748ECAB-71FD-46A5-9598-6FF12B3ADE77}"/>
              </a:ext>
            </a:extLst>
          </xdr:cNvPr>
          <xdr:cNvSpPr>
            <a:spLocks noChangeAspect="1"/>
          </xdr:cNvSpPr>
        </xdr:nvSpPr>
        <xdr:spPr>
          <a:xfrm>
            <a:off x="6438900" y="88041480"/>
            <a:ext cx="458753" cy="514242"/>
          </a:xfrm>
          <a:prstGeom prst="ellipse">
            <a:avLst/>
          </a:prstGeom>
          <a:grpFill/>
          <a:ln>
            <a:noFill/>
          </a:ln>
          <a:scene3d>
            <a:camera prst="orthographicFront"/>
            <a:lightRig rig="threePt" dir="t"/>
          </a:scene3d>
          <a:sp3d>
            <a:bevelT w="127000" h="101600" prst="slope"/>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2453" name="Rectangle 2452">
            <a:extLst>
              <a:ext uri="{FF2B5EF4-FFF2-40B4-BE49-F238E27FC236}">
                <a16:creationId xmlns:a16="http://schemas.microsoft.com/office/drawing/2014/main" xmlns="" id="{495B343E-43BB-4F19-BAFD-005A7DA1839C}"/>
              </a:ext>
            </a:extLst>
          </xdr:cNvPr>
          <xdr:cNvSpPr/>
        </xdr:nvSpPr>
        <xdr:spPr>
          <a:xfrm>
            <a:off x="6361572" y="87885629"/>
            <a:ext cx="851384" cy="836087"/>
          </a:xfrm>
          <a:prstGeom prst="rect">
            <a:avLst/>
          </a:prstGeom>
          <a:noFill/>
        </xdr:spPr>
        <xdr:txBody>
          <a:bodyPr wrap="none" lIns="91440" tIns="45720" rIns="91440" bIns="45720">
            <a:spAutoFit/>
          </a:bodyPr>
          <a:lstStyle/>
          <a:p>
            <a:pPr algn="ctr"/>
            <a:r>
              <a:rPr lang="en-US" sz="3600" b="0" cap="none" spc="0">
                <a:ln w="0"/>
                <a:solidFill>
                  <a:srgbClr val="5AFFA0"/>
                </a:solidFill>
                <a:effectLst>
                  <a:innerShdw blurRad="114300">
                    <a:prstClr val="black"/>
                  </a:innerShdw>
                </a:effectLst>
                <a:latin typeface="Arial Black" panose="020B0A04020102020204" pitchFamily="34" charset="0"/>
              </a:rPr>
              <a:t>V=</a:t>
            </a:r>
          </a:p>
        </xdr:txBody>
      </xdr:sp>
    </xdr:grpSp>
    <xdr:clientData/>
  </xdr:twoCellAnchor>
  <xdr:twoCellAnchor>
    <xdr:from>
      <xdr:col>1</xdr:col>
      <xdr:colOff>2538</xdr:colOff>
      <xdr:row>1101</xdr:row>
      <xdr:rowOff>17779</xdr:rowOff>
    </xdr:from>
    <xdr:to>
      <xdr:col>6</xdr:col>
      <xdr:colOff>15240</xdr:colOff>
      <xdr:row>1104</xdr:row>
      <xdr:rowOff>7620</xdr:rowOff>
    </xdr:to>
    <xdr:sp macro="" textlink="">
      <xdr:nvSpPr>
        <xdr:cNvPr id="2461" name="TextBox 2460">
          <a:extLst>
            <a:ext uri="{FF2B5EF4-FFF2-40B4-BE49-F238E27FC236}">
              <a16:creationId xmlns:a16="http://schemas.microsoft.com/office/drawing/2014/main" xmlns="" id="{0D0F377E-BE13-4DA0-BA4B-B51F26EEA890}"/>
            </a:ext>
          </a:extLst>
        </xdr:cNvPr>
        <xdr:cNvSpPr txBox="1"/>
      </xdr:nvSpPr>
      <xdr:spPr>
        <a:xfrm>
          <a:off x="124458" y="209773519"/>
          <a:ext cx="2489202" cy="52324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100" b="0">
              <a:solidFill>
                <a:schemeClr val="accent6">
                  <a:lumMod val="75000"/>
                </a:schemeClr>
              </a:solidFill>
              <a:latin typeface="Tahoma" panose="020B0604030504040204" pitchFamily="34" charset="0"/>
              <a:ea typeface="Tahoma" panose="020B0604030504040204" pitchFamily="34" charset="0"/>
              <a:cs typeface="Tahoma" panose="020B0604030504040204" pitchFamily="34" charset="0"/>
            </a:rPr>
            <a:t>Up until</a:t>
          </a:r>
          <a:r>
            <a:rPr lang="en-US" sz="1100" b="0" baseline="0">
              <a:solidFill>
                <a:schemeClr val="accent6">
                  <a:lumMod val="75000"/>
                </a:schemeClr>
              </a:solidFill>
              <a:latin typeface="Tahoma" panose="020B0604030504040204" pitchFamily="34" charset="0"/>
              <a:ea typeface="Tahoma" panose="020B0604030504040204" pitchFamily="34" charset="0"/>
              <a:cs typeface="Tahoma" panose="020B0604030504040204" pitchFamily="34" charset="0"/>
            </a:rPr>
            <a:t> now, what did you think about the available political sides? Select at right which has best fit your view.</a:t>
          </a:r>
          <a:endParaRPr lang="en-US" sz="1100" b="0">
            <a:solidFill>
              <a:schemeClr val="accent6">
                <a:lumMod val="75000"/>
              </a:schemeClr>
            </a:solidFill>
            <a:latin typeface="Tahoma" panose="020B0604030504040204" pitchFamily="34" charset="0"/>
            <a:ea typeface="Tahoma" panose="020B0604030504040204" pitchFamily="34" charset="0"/>
            <a:cs typeface="Tahoma" panose="020B0604030504040204" pitchFamily="34" charset="0"/>
          </a:endParaRPr>
        </a:p>
        <a:p>
          <a:pPr algn="l"/>
          <a:endParaRPr lang="en-US" sz="1050" b="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68580</xdr:colOff>
      <xdr:row>1113</xdr:row>
      <xdr:rowOff>45721</xdr:rowOff>
    </xdr:from>
    <xdr:to>
      <xdr:col>13</xdr:col>
      <xdr:colOff>81282</xdr:colOff>
      <xdr:row>1121</xdr:row>
      <xdr:rowOff>91440</xdr:rowOff>
    </xdr:to>
    <xdr:sp macro="" textlink="">
      <xdr:nvSpPr>
        <xdr:cNvPr id="2464" name="TextBox 2463">
          <a:extLst>
            <a:ext uri="{FF2B5EF4-FFF2-40B4-BE49-F238E27FC236}">
              <a16:creationId xmlns:a16="http://schemas.microsoft.com/office/drawing/2014/main" xmlns="" id="{8BF345F3-5591-42E0-9DDC-E9501F0AF908}"/>
            </a:ext>
          </a:extLst>
        </xdr:cNvPr>
        <xdr:cNvSpPr txBox="1"/>
      </xdr:nvSpPr>
      <xdr:spPr>
        <a:xfrm>
          <a:off x="68580" y="212003641"/>
          <a:ext cx="6078222" cy="1874519"/>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600"/>
            </a:spcAft>
          </a:pPr>
          <a:r>
            <a:rPr lang="en-US" sz="1050" b="0" baseline="0">
              <a:solidFill>
                <a:schemeClr val="dk1"/>
              </a:solidFill>
              <a:latin typeface="Tahoma" panose="020B0604030504040204" pitchFamily="34" charset="0"/>
              <a:ea typeface="Tahoma" panose="020B0604030504040204" pitchFamily="34" charset="0"/>
              <a:cs typeface="Tahoma" panose="020B0604030504040204" pitchFamily="34" charset="0"/>
            </a:rPr>
            <a:t>Sometimes the greatest hostilities erupt between members of the same political side. They defy expectation to hold the liberal or conservative consensus together. But if anchored in a particular psychosocial orientation, one that prioritizes their inflexible needs, these hostilities are in vain. </a:t>
          </a:r>
        </a:p>
        <a:p>
          <a:pPr algn="l">
            <a:spcAft>
              <a:spcPts val="600"/>
            </a:spcAft>
          </a:pPr>
          <a:r>
            <a:rPr lang="en-US" sz="1050" b="0" baseline="0">
              <a:solidFill>
                <a:schemeClr val="dk1"/>
              </a:solidFill>
              <a:latin typeface="Tahoma" panose="020B0604030504040204" pitchFamily="34" charset="0"/>
              <a:ea typeface="Tahoma" panose="020B0604030504040204" pitchFamily="34" charset="0"/>
              <a:cs typeface="Tahoma" panose="020B0604030504040204" pitchFamily="34" charset="0"/>
            </a:rPr>
            <a:t>Arguments cannot sway the far left, or the far right, from experiencing their priority of needs. Any more than arguments can persuade a centrist to try an extreme. </a:t>
          </a:r>
          <a:r>
            <a:rPr lang="en-US" sz="1050" b="0" i="1" baseline="0">
              <a:solidFill>
                <a:schemeClr val="dk1"/>
              </a:solidFill>
              <a:effectLst>
                <a:glow rad="25400">
                  <a:srgbClr val="2D143C">
                    <a:alpha val="20000"/>
                  </a:srgbClr>
                </a:glow>
              </a:effectLst>
              <a:latin typeface="Tahoma" panose="020B0604030504040204" pitchFamily="34" charset="0"/>
              <a:ea typeface="Tahoma" panose="020B0604030504040204" pitchFamily="34" charset="0"/>
              <a:cs typeface="Tahoma" panose="020B0604030504040204" pitchFamily="34" charset="0"/>
            </a:rPr>
            <a:t>Social conditions more than personal choices prioritize psychosocial needs</a:t>
          </a:r>
          <a:r>
            <a:rPr lang="en-US" sz="1050" b="0" baseline="0">
              <a:solidFill>
                <a:schemeClr val="dk1"/>
              </a:solidFill>
              <a:latin typeface="Tahoma" panose="020B0604030504040204" pitchFamily="34" charset="0"/>
              <a:ea typeface="Tahoma" panose="020B0604030504040204" pitchFamily="34" charset="0"/>
              <a:cs typeface="Tahoma" panose="020B0604030504040204" pitchFamily="34" charset="0"/>
            </a:rPr>
            <a:t>, which then shapes their orientation. Not debates.</a:t>
          </a:r>
          <a:endParaRPr lang="en-US" sz="1050" b="0">
            <a:latin typeface="Tahoma" panose="020B0604030504040204" pitchFamily="34" charset="0"/>
            <a:ea typeface="Tahoma" panose="020B0604030504040204" pitchFamily="34" charset="0"/>
            <a:cs typeface="Tahoma" panose="020B0604030504040204" pitchFamily="34" charset="0"/>
          </a:endParaRPr>
        </a:p>
        <a:p>
          <a:pPr algn="l">
            <a:spcAft>
              <a:spcPts val="600"/>
            </a:spcAft>
          </a:pPr>
          <a:r>
            <a:rPr lang="en-US" sz="1050" b="0">
              <a:latin typeface="Tahoma" panose="020B0604030504040204" pitchFamily="34" charset="0"/>
              <a:ea typeface="Tahoma" panose="020B0604030504040204" pitchFamily="34" charset="0"/>
              <a:cs typeface="Tahoma" panose="020B0604030504040204" pitchFamily="34" charset="0"/>
            </a:rPr>
            <a:t>The</a:t>
          </a:r>
          <a:r>
            <a:rPr lang="en-US" sz="1050" b="0" baseline="0">
              <a:latin typeface="Tahoma" panose="020B0604030504040204" pitchFamily="34" charset="0"/>
              <a:ea typeface="Tahoma" panose="020B0604030504040204" pitchFamily="34" charset="0"/>
              <a:cs typeface="Tahoma" panose="020B0604030504040204" pitchFamily="34" charset="0"/>
            </a:rPr>
            <a:t> more your social conditions painfully undermine your </a:t>
          </a:r>
          <a:r>
            <a:rPr lang="en-US" sz="1050" b="0" i="1" baseline="0">
              <a:latin typeface="Tahoma" panose="020B0604030504040204" pitchFamily="34" charset="0"/>
              <a:ea typeface="Tahoma" panose="020B0604030504040204" pitchFamily="34" charset="0"/>
              <a:cs typeface="Tahoma" panose="020B0604030504040204" pitchFamily="34" charset="0"/>
            </a:rPr>
            <a:t>less resolved social-needs</a:t>
          </a:r>
          <a:r>
            <a:rPr lang="en-US" sz="1050" b="0" baseline="0">
              <a:latin typeface="Tahoma" panose="020B0604030504040204" pitchFamily="34" charset="0"/>
              <a:ea typeface="Tahoma" panose="020B0604030504040204" pitchFamily="34" charset="0"/>
              <a:cs typeface="Tahoma" panose="020B0604030504040204" pitchFamily="34" charset="0"/>
            </a:rPr>
            <a:t>, the </a:t>
          </a:r>
          <a:r>
            <a:rPr lang="en-US" sz="1050" b="1" i="0" baseline="0">
              <a:latin typeface="Tahoma" panose="020B0604030504040204" pitchFamily="34" charset="0"/>
              <a:ea typeface="Tahoma" panose="020B0604030504040204" pitchFamily="34" charset="0"/>
              <a:cs typeface="Tahoma" panose="020B0604030504040204" pitchFamily="34" charset="0"/>
            </a:rPr>
            <a:t>wider</a:t>
          </a:r>
          <a:r>
            <a:rPr lang="en-US" sz="1050" b="0" baseline="0">
              <a:latin typeface="Tahoma" panose="020B0604030504040204" pitchFamily="34" charset="0"/>
              <a:ea typeface="Tahoma" panose="020B0604030504040204" pitchFamily="34" charset="0"/>
              <a:cs typeface="Tahoma" panose="020B0604030504040204" pitchFamily="34" charset="0"/>
            </a:rPr>
            <a:t> your focus for their </a:t>
          </a:r>
          <a:r>
            <a:rPr lang="en-US" sz="1050" b="1" i="1" baseline="0">
              <a:latin typeface="Tahoma" panose="020B0604030504040204" pitchFamily="34" charset="0"/>
              <a:ea typeface="Tahoma" panose="020B0604030504040204" pitchFamily="34" charset="0"/>
              <a:cs typeface="Tahoma" panose="020B0604030504040204" pitchFamily="34" charset="0"/>
            </a:rPr>
            <a:t>relief</a:t>
          </a:r>
          <a:r>
            <a:rPr lang="en-US" sz="1050" b="0" baseline="0">
              <a:latin typeface="Tahoma" panose="020B0604030504040204" pitchFamily="34" charset="0"/>
              <a:ea typeface="Tahoma" panose="020B0604030504040204" pitchFamily="34" charset="0"/>
              <a:cs typeface="Tahoma" panose="020B0604030504040204" pitchFamily="34" charset="0"/>
            </a:rPr>
            <a:t>. The more your social conditions painfully encroach on your </a:t>
          </a:r>
          <a:r>
            <a:rPr lang="en-US" sz="1050" b="0" i="1" baseline="0">
              <a:latin typeface="Tahoma" panose="020B0604030504040204" pitchFamily="34" charset="0"/>
              <a:ea typeface="Tahoma" panose="020B0604030504040204" pitchFamily="34" charset="0"/>
              <a:cs typeface="Tahoma" panose="020B0604030504040204" pitchFamily="34" charset="0"/>
            </a:rPr>
            <a:t>more resolved social-needs</a:t>
          </a:r>
          <a:r>
            <a:rPr lang="en-US" sz="1050" b="0" baseline="0">
              <a:latin typeface="Tahoma" panose="020B0604030504040204" pitchFamily="34" charset="0"/>
              <a:ea typeface="Tahoma" panose="020B0604030504040204" pitchFamily="34" charset="0"/>
              <a:cs typeface="Tahoma" panose="020B0604030504040204" pitchFamily="34" charset="0"/>
            </a:rPr>
            <a:t>, the </a:t>
          </a:r>
          <a:r>
            <a:rPr lang="en-US" sz="1050" b="1" i="0" baseline="0">
              <a:latin typeface="Tahoma" panose="020B0604030504040204" pitchFamily="34" charset="0"/>
              <a:ea typeface="Tahoma" panose="020B0604030504040204" pitchFamily="34" charset="0"/>
              <a:cs typeface="Tahoma" panose="020B0604030504040204" pitchFamily="34" charset="0"/>
            </a:rPr>
            <a:t>deeper</a:t>
          </a:r>
          <a:r>
            <a:rPr lang="en-US" sz="1050" b="0" baseline="0">
              <a:latin typeface="Tahoma" panose="020B0604030504040204" pitchFamily="34" charset="0"/>
              <a:ea typeface="Tahoma" panose="020B0604030504040204" pitchFamily="34" charset="0"/>
              <a:cs typeface="Tahoma" panose="020B0604030504040204" pitchFamily="34" charset="0"/>
            </a:rPr>
            <a:t> your focus to </a:t>
          </a:r>
          <a:r>
            <a:rPr lang="en-US" sz="1050" b="1" i="1" baseline="0">
              <a:latin typeface="Tahoma" panose="020B0604030504040204" pitchFamily="34" charset="0"/>
              <a:ea typeface="Tahoma" panose="020B0604030504040204" pitchFamily="34" charset="0"/>
              <a:cs typeface="Tahoma" panose="020B0604030504040204" pitchFamily="34" charset="0"/>
            </a:rPr>
            <a:t>guard</a:t>
          </a:r>
          <a:r>
            <a:rPr lang="en-US" sz="1050" b="0" baseline="0">
              <a:latin typeface="Tahoma" panose="020B0604030504040204" pitchFamily="34" charset="0"/>
              <a:ea typeface="Tahoma" panose="020B0604030504040204" pitchFamily="34" charset="0"/>
              <a:cs typeface="Tahoma" panose="020B0604030504040204" pitchFamily="34" charset="0"/>
            </a:rPr>
            <a:t> them. But like an iceberg, you keep your vulnerable needs hidden beneath the surface of guarded political expressions.</a:t>
          </a:r>
        </a:p>
        <a:p>
          <a:pPr algn="l"/>
          <a:endParaRPr lang="en-US" sz="1050" b="0">
            <a:latin typeface="Tahoma" panose="020B0604030504040204" pitchFamily="34" charset="0"/>
            <a:ea typeface="Tahoma" panose="020B0604030504040204" pitchFamily="34" charset="0"/>
            <a:cs typeface="Tahoma" panose="020B0604030504040204" pitchFamily="34" charset="0"/>
          </a:endParaRPr>
        </a:p>
        <a:p>
          <a:pPr algn="l"/>
          <a:endParaRPr lang="en-US" sz="1050" b="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93978</xdr:colOff>
      <xdr:row>1137</xdr:row>
      <xdr:rowOff>208279</xdr:rowOff>
    </xdr:from>
    <xdr:to>
      <xdr:col>6</xdr:col>
      <xdr:colOff>457200</xdr:colOff>
      <xdr:row>1140</xdr:row>
      <xdr:rowOff>45720</xdr:rowOff>
    </xdr:to>
    <xdr:sp macro="" textlink="">
      <xdr:nvSpPr>
        <xdr:cNvPr id="1962" name="TextBox 1961">
          <a:extLst>
            <a:ext uri="{FF2B5EF4-FFF2-40B4-BE49-F238E27FC236}">
              <a16:creationId xmlns:a16="http://schemas.microsoft.com/office/drawing/2014/main" xmlns="" id="{FD4D58BB-2208-4A98-B058-4DD602450E19}"/>
            </a:ext>
          </a:extLst>
        </xdr:cNvPr>
        <xdr:cNvSpPr txBox="1"/>
      </xdr:nvSpPr>
      <xdr:spPr>
        <a:xfrm>
          <a:off x="93978" y="217965019"/>
          <a:ext cx="2961642" cy="43942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50" b="0">
              <a:latin typeface="Tahoma" panose="020B0604030504040204" pitchFamily="34" charset="0"/>
              <a:ea typeface="Tahoma" panose="020B0604030504040204" pitchFamily="34" charset="0"/>
              <a:cs typeface="Tahoma" panose="020B0604030504040204" pitchFamily="34" charset="0"/>
            </a:rPr>
            <a:t>Up until</a:t>
          </a:r>
          <a:r>
            <a:rPr lang="en-US" sz="1050" b="0" baseline="0">
              <a:latin typeface="Tahoma" panose="020B0604030504040204" pitchFamily="34" charset="0"/>
              <a:ea typeface="Tahoma" panose="020B0604030504040204" pitchFamily="34" charset="0"/>
              <a:cs typeface="Tahoma" panose="020B0604030504040204" pitchFamily="34" charset="0"/>
            </a:rPr>
            <a:t> now, who do you fault the most for political polarization?</a:t>
          </a:r>
          <a:endParaRPr lang="en-US" sz="1000" b="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93978</xdr:colOff>
      <xdr:row>1139</xdr:row>
      <xdr:rowOff>147319</xdr:rowOff>
    </xdr:from>
    <xdr:to>
      <xdr:col>6</xdr:col>
      <xdr:colOff>373380</xdr:colOff>
      <xdr:row>1142</xdr:row>
      <xdr:rowOff>45720</xdr:rowOff>
    </xdr:to>
    <xdr:sp macro="" textlink="">
      <xdr:nvSpPr>
        <xdr:cNvPr id="2198" name="TextBox 2197">
          <a:extLst>
            <a:ext uri="{FF2B5EF4-FFF2-40B4-BE49-F238E27FC236}">
              <a16:creationId xmlns:a16="http://schemas.microsoft.com/office/drawing/2014/main" xmlns="" id="{1D562137-744D-4A42-BCFE-EF9A4B8F2D3E}"/>
            </a:ext>
          </a:extLst>
        </xdr:cNvPr>
        <xdr:cNvSpPr txBox="1"/>
      </xdr:nvSpPr>
      <xdr:spPr>
        <a:xfrm>
          <a:off x="93978" y="218323159"/>
          <a:ext cx="2877822" cy="43942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50" b="0">
              <a:latin typeface="Tahoma" panose="020B0604030504040204" pitchFamily="34" charset="0"/>
              <a:ea typeface="Tahoma" panose="020B0604030504040204" pitchFamily="34" charset="0"/>
              <a:cs typeface="Tahoma" panose="020B0604030504040204" pitchFamily="34" charset="0"/>
            </a:rPr>
            <a:t>Besides these</a:t>
          </a:r>
          <a:r>
            <a:rPr lang="en-US" sz="1050" b="0" baseline="0">
              <a:latin typeface="Tahoma" panose="020B0604030504040204" pitchFamily="34" charset="0"/>
              <a:ea typeface="Tahoma" panose="020B0604030504040204" pitchFamily="34" charset="0"/>
              <a:cs typeface="Tahoma" panose="020B0604030504040204" pitchFamily="34" charset="0"/>
            </a:rPr>
            <a:t>, who do you fault the most for political polarization?</a:t>
          </a:r>
          <a:endParaRPr lang="en-US" sz="1000" b="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63498</xdr:colOff>
      <xdr:row>1174</xdr:row>
      <xdr:rowOff>116839</xdr:rowOff>
    </xdr:from>
    <xdr:to>
      <xdr:col>5</xdr:col>
      <xdr:colOff>251460</xdr:colOff>
      <xdr:row>1177</xdr:row>
      <xdr:rowOff>22860</xdr:rowOff>
    </xdr:to>
    <xdr:sp macro="" textlink="">
      <xdr:nvSpPr>
        <xdr:cNvPr id="2220" name="TextBox 2219">
          <a:extLst>
            <a:ext uri="{FF2B5EF4-FFF2-40B4-BE49-F238E27FC236}">
              <a16:creationId xmlns:a16="http://schemas.microsoft.com/office/drawing/2014/main" xmlns="" id="{AD5A035D-BCC7-4E5C-A8EC-85E04D744B83}"/>
            </a:ext>
          </a:extLst>
        </xdr:cNvPr>
        <xdr:cNvSpPr txBox="1"/>
      </xdr:nvSpPr>
      <xdr:spPr>
        <a:xfrm>
          <a:off x="63498" y="226171759"/>
          <a:ext cx="2291082" cy="44704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0">
              <a:solidFill>
                <a:schemeClr val="accent6">
                  <a:lumMod val="50000"/>
                </a:schemeClr>
              </a:solidFill>
              <a:latin typeface="Tahoma" panose="020B0604030504040204" pitchFamily="34" charset="0"/>
              <a:ea typeface="Tahoma" panose="020B0604030504040204" pitchFamily="34" charset="0"/>
              <a:cs typeface="Tahoma" panose="020B0604030504040204" pitchFamily="34" charset="0"/>
            </a:rPr>
            <a:t>How well do you trust politics to respect</a:t>
          </a:r>
          <a:r>
            <a:rPr lang="en-US" sz="1100" b="0" baseline="0">
              <a:solidFill>
                <a:schemeClr val="accent6">
                  <a:lumMod val="50000"/>
                </a:schemeClr>
              </a:solidFill>
              <a:latin typeface="Tahoma" panose="020B0604030504040204" pitchFamily="34" charset="0"/>
              <a:ea typeface="Tahoma" panose="020B0604030504040204" pitchFamily="34" charset="0"/>
              <a:cs typeface="Tahoma" panose="020B0604030504040204" pitchFamily="34" charset="0"/>
            </a:rPr>
            <a:t> your politicized needs?</a:t>
          </a:r>
          <a:endParaRPr lang="en-US" sz="1050" b="0">
            <a:solidFill>
              <a:schemeClr val="accent6">
                <a:lumMod val="50000"/>
              </a:schemeClr>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33018</xdr:colOff>
      <xdr:row>1151</xdr:row>
      <xdr:rowOff>55879</xdr:rowOff>
    </xdr:from>
    <xdr:to>
      <xdr:col>13</xdr:col>
      <xdr:colOff>53340</xdr:colOff>
      <xdr:row>1160</xdr:row>
      <xdr:rowOff>22860</xdr:rowOff>
    </xdr:to>
    <xdr:grpSp>
      <xdr:nvGrpSpPr>
        <xdr:cNvPr id="10" name="Group 9">
          <a:extLst>
            <a:ext uri="{FF2B5EF4-FFF2-40B4-BE49-F238E27FC236}">
              <a16:creationId xmlns:a16="http://schemas.microsoft.com/office/drawing/2014/main" xmlns="" id="{66177EC4-684A-43DB-96D5-D060984CFB39}"/>
            </a:ext>
          </a:extLst>
        </xdr:cNvPr>
        <xdr:cNvGrpSpPr/>
      </xdr:nvGrpSpPr>
      <xdr:grpSpPr>
        <a:xfrm>
          <a:off x="33018" y="225036379"/>
          <a:ext cx="5963922" cy="1843406"/>
          <a:chOff x="10158" y="220502478"/>
          <a:chExt cx="6085842" cy="1902461"/>
        </a:xfrm>
      </xdr:grpSpPr>
      <xdr:sp macro="" textlink="">
        <xdr:nvSpPr>
          <xdr:cNvPr id="2245" name="TextBox 2244">
            <a:extLst>
              <a:ext uri="{FF2B5EF4-FFF2-40B4-BE49-F238E27FC236}">
                <a16:creationId xmlns:a16="http://schemas.microsoft.com/office/drawing/2014/main" xmlns="" id="{4EE6CFF9-F83B-48FD-B712-B427CF0F16CB}"/>
              </a:ext>
            </a:extLst>
          </xdr:cNvPr>
          <xdr:cNvSpPr txBox="1"/>
        </xdr:nvSpPr>
        <xdr:spPr>
          <a:xfrm>
            <a:off x="10158" y="220502478"/>
            <a:ext cx="6085842" cy="19024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50" b="0">
                <a:latin typeface="Tahoma" panose="020B0604030504040204" pitchFamily="34" charset="0"/>
                <a:ea typeface="Tahoma" panose="020B0604030504040204" pitchFamily="34" charset="0"/>
                <a:cs typeface="Tahoma" panose="020B0604030504040204" pitchFamily="34" charset="0"/>
              </a:rPr>
              <a:t>SWOT stands for 1) </a:t>
            </a:r>
            <a:r>
              <a:rPr lang="en-US" sz="1050" b="1">
                <a:latin typeface="Tahoma" panose="020B0604030504040204" pitchFamily="34" charset="0"/>
                <a:ea typeface="Tahoma" panose="020B0604030504040204" pitchFamily="34" charset="0"/>
                <a:cs typeface="Tahoma" panose="020B0604030504040204" pitchFamily="34" charset="0"/>
              </a:rPr>
              <a:t>s</a:t>
            </a:r>
            <a:r>
              <a:rPr lang="en-US" sz="1050" b="0">
                <a:latin typeface="Tahoma" panose="020B0604030504040204" pitchFamily="34" charset="0"/>
                <a:ea typeface="Tahoma" panose="020B0604030504040204" pitchFamily="34" charset="0"/>
                <a:cs typeface="Tahoma" panose="020B0604030504040204" pitchFamily="34" charset="0"/>
              </a:rPr>
              <a:t>trengths, 2) </a:t>
            </a:r>
            <a:r>
              <a:rPr lang="en-US" sz="1050" b="1">
                <a:latin typeface="Tahoma" panose="020B0604030504040204" pitchFamily="34" charset="0"/>
                <a:ea typeface="Tahoma" panose="020B0604030504040204" pitchFamily="34" charset="0"/>
                <a:cs typeface="Tahoma" panose="020B0604030504040204" pitchFamily="34" charset="0"/>
              </a:rPr>
              <a:t>w</a:t>
            </a:r>
            <a:r>
              <a:rPr lang="en-US" sz="1050" b="0">
                <a:latin typeface="Tahoma" panose="020B0604030504040204" pitchFamily="34" charset="0"/>
                <a:ea typeface="Tahoma" panose="020B0604030504040204" pitchFamily="34" charset="0"/>
                <a:cs typeface="Tahoma" panose="020B0604030504040204" pitchFamily="34" charset="0"/>
              </a:rPr>
              <a:t>eaknesses, 3) </a:t>
            </a:r>
            <a:r>
              <a:rPr lang="en-US" sz="1050" b="1">
                <a:latin typeface="Tahoma" panose="020B0604030504040204" pitchFamily="34" charset="0"/>
                <a:ea typeface="Tahoma" panose="020B0604030504040204" pitchFamily="34" charset="0"/>
                <a:cs typeface="Tahoma" panose="020B0604030504040204" pitchFamily="34" charset="0"/>
              </a:rPr>
              <a:t>o</a:t>
            </a:r>
            <a:r>
              <a:rPr lang="en-US" sz="1050" b="0">
                <a:latin typeface="Tahoma" panose="020B0604030504040204" pitchFamily="34" charset="0"/>
                <a:ea typeface="Tahoma" panose="020B0604030504040204" pitchFamily="34" charset="0"/>
                <a:cs typeface="Tahoma" panose="020B0604030504040204" pitchFamily="34" charset="0"/>
              </a:rPr>
              <a:t>pportunities,</a:t>
            </a:r>
            <a:r>
              <a:rPr lang="en-US" sz="1050" b="0" baseline="0">
                <a:latin typeface="Tahoma" panose="020B0604030504040204" pitchFamily="34" charset="0"/>
                <a:ea typeface="Tahoma" panose="020B0604030504040204" pitchFamily="34" charset="0"/>
                <a:cs typeface="Tahoma" panose="020B0604030504040204" pitchFamily="34" charset="0"/>
              </a:rPr>
              <a:t> and 4) </a:t>
            </a:r>
            <a:r>
              <a:rPr lang="en-US" sz="1050" b="1" baseline="0">
                <a:latin typeface="Tahoma" panose="020B0604030504040204" pitchFamily="34" charset="0"/>
                <a:ea typeface="Tahoma" panose="020B0604030504040204" pitchFamily="34" charset="0"/>
                <a:cs typeface="Tahoma" panose="020B0604030504040204" pitchFamily="34" charset="0"/>
              </a:rPr>
              <a:t>t</a:t>
            </a:r>
            <a:r>
              <a:rPr lang="en-US" sz="1050" b="0" baseline="0">
                <a:latin typeface="Tahoma" panose="020B0604030504040204" pitchFamily="34" charset="0"/>
                <a:ea typeface="Tahoma" panose="020B0604030504040204" pitchFamily="34" charset="0"/>
                <a:cs typeface="Tahoma" panose="020B0604030504040204" pitchFamily="34" charset="0"/>
              </a:rPr>
              <a:t>hreats. It is a popular analysis tool for enterprises to look inward and outward at both the good and bad. By looking inward and outward, it can capture the psychosocial dynamics affecting your politicized needs.</a:t>
            </a:r>
          </a:p>
          <a:p>
            <a:pPr algn="l"/>
            <a:endParaRPr lang="en-US" sz="1100" b="0" baseline="0">
              <a:latin typeface="Tahoma" panose="020B0604030504040204" pitchFamily="34" charset="0"/>
              <a:ea typeface="Tahoma" panose="020B0604030504040204" pitchFamily="34" charset="0"/>
              <a:cs typeface="Tahoma" panose="020B0604030504040204" pitchFamily="34" charset="0"/>
            </a:endParaRPr>
          </a:p>
          <a:p>
            <a:pPr algn="l"/>
            <a:r>
              <a:rPr lang="en-US" sz="1100" b="0" baseline="0">
                <a:latin typeface="Tahoma" panose="020B0604030504040204" pitchFamily="34" charset="0"/>
                <a:ea typeface="Tahoma" panose="020B0604030504040204" pitchFamily="34" charset="0"/>
                <a:cs typeface="Tahoma" panose="020B0604030504040204" pitchFamily="34" charset="0"/>
              </a:rPr>
              <a:t>The </a:t>
            </a:r>
            <a:r>
              <a:rPr lang="en-US" sz="1100" b="1" i="0" spc="50" baseline="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rPr>
              <a:t>wide-oriented</a:t>
            </a:r>
            <a:r>
              <a:rPr lang="en-US" sz="1100" b="0" baseline="0">
                <a:latin typeface="Tahoma" panose="020B0604030504040204" pitchFamily="34" charset="0"/>
                <a:ea typeface="Tahoma" panose="020B0604030504040204" pitchFamily="34" charset="0"/>
                <a:cs typeface="Tahoma" panose="020B0604030504040204" pitchFamily="34" charset="0"/>
              </a:rPr>
              <a:t> </a:t>
            </a:r>
          </a:p>
          <a:p>
            <a:pPr lvl="1" algn="l"/>
            <a:r>
              <a:rPr lang="en-US" sz="1100" b="0" baseline="0">
                <a:latin typeface="Tahoma" panose="020B0604030504040204" pitchFamily="34" charset="0"/>
                <a:ea typeface="Tahoma" panose="020B0604030504040204" pitchFamily="34" charset="0"/>
                <a:cs typeface="Tahoma" panose="020B0604030504040204" pitchFamily="34" charset="0"/>
              </a:rPr>
              <a:t>generally </a:t>
            </a:r>
            <a:r>
              <a:rPr lang="en-US" sz="1100" b="1" i="1" baseline="0">
                <a:latin typeface="Tahoma" panose="020B0604030504040204" pitchFamily="34" charset="0"/>
                <a:ea typeface="Tahoma" panose="020B0604030504040204" pitchFamily="34" charset="0"/>
                <a:cs typeface="Tahoma" panose="020B0604030504040204" pitchFamily="34" charset="0"/>
              </a:rPr>
              <a:t>guard</a:t>
            </a:r>
            <a:r>
              <a:rPr lang="en-US" sz="1100" b="0" baseline="0">
                <a:latin typeface="Tahoma" panose="020B0604030504040204" pitchFamily="34" charset="0"/>
                <a:ea typeface="Tahoma" panose="020B0604030504040204" pitchFamily="34" charset="0"/>
                <a:cs typeface="Tahoma" panose="020B0604030504040204" pitchFamily="34" charset="0"/>
              </a:rPr>
              <a:t> their </a:t>
            </a:r>
            <a:r>
              <a:rPr lang="en-US" sz="1100" b="0" i="1" baseline="0">
                <a:latin typeface="Tahoma" panose="020B0604030504040204" pitchFamily="34" charset="0"/>
                <a:ea typeface="Tahoma" panose="020B0604030504040204" pitchFamily="34" charset="0"/>
                <a:cs typeface="Tahoma" panose="020B0604030504040204" pitchFamily="34" charset="0"/>
              </a:rPr>
              <a:t>more resolved </a:t>
            </a:r>
            <a:r>
              <a:rPr lang="en-US" sz="1100" b="0" i="1" baseline="0">
                <a:ln>
                  <a:solidFill>
                    <a:schemeClr val="accent6">
                      <a:lumMod val="50000"/>
                    </a:schemeClr>
                  </a:solidFill>
                </a:ln>
                <a:solidFill>
                  <a:srgbClr val="00B050"/>
                </a:solidFill>
                <a:latin typeface="Tahoma" panose="020B0604030504040204" pitchFamily="34" charset="0"/>
                <a:ea typeface="Tahoma" panose="020B0604030504040204" pitchFamily="34" charset="0"/>
                <a:cs typeface="Tahoma" panose="020B0604030504040204" pitchFamily="34" charset="0"/>
              </a:rPr>
              <a:t>self-needs</a:t>
            </a:r>
            <a:r>
              <a:rPr lang="en-US" sz="1100" b="0" baseline="0">
                <a:latin typeface="Tahoma" panose="020B0604030504040204" pitchFamily="34" charset="0"/>
                <a:ea typeface="Tahoma" panose="020B0604030504040204" pitchFamily="34" charset="0"/>
                <a:cs typeface="Tahoma" panose="020B0604030504040204" pitchFamily="34" charset="0"/>
              </a:rPr>
              <a:t>, </a:t>
            </a:r>
          </a:p>
          <a:p>
            <a:pPr lvl="1" algn="l"/>
            <a:r>
              <a:rPr lang="en-US" sz="1100" b="0" baseline="0">
                <a:latin typeface="Tahoma" panose="020B0604030504040204" pitchFamily="34" charset="0"/>
                <a:ea typeface="Tahoma" panose="020B0604030504040204" pitchFamily="34" charset="0"/>
                <a:cs typeface="Tahoma" panose="020B0604030504040204" pitchFamily="34" charset="0"/>
              </a:rPr>
              <a:t>while trying to </a:t>
            </a:r>
            <a:r>
              <a:rPr lang="en-US" sz="1100" b="1" i="1" baseline="0">
                <a:latin typeface="Tahoma" panose="020B0604030504040204" pitchFamily="34" charset="0"/>
                <a:ea typeface="Tahoma" panose="020B0604030504040204" pitchFamily="34" charset="0"/>
                <a:cs typeface="Tahoma" panose="020B0604030504040204" pitchFamily="34" charset="0"/>
              </a:rPr>
              <a:t>relieve</a:t>
            </a:r>
            <a:r>
              <a:rPr lang="en-US" sz="1100" b="0" baseline="0">
                <a:latin typeface="Tahoma" panose="020B0604030504040204" pitchFamily="34" charset="0"/>
                <a:ea typeface="Tahoma" panose="020B0604030504040204" pitchFamily="34" charset="0"/>
                <a:cs typeface="Tahoma" panose="020B0604030504040204" pitchFamily="34" charset="0"/>
              </a:rPr>
              <a:t> their </a:t>
            </a:r>
            <a:r>
              <a:rPr lang="en-US" sz="1100" b="0" i="1" baseline="0">
                <a:latin typeface="Tahoma" panose="020B0604030504040204" pitchFamily="34" charset="0"/>
                <a:ea typeface="Tahoma" panose="020B0604030504040204" pitchFamily="34" charset="0"/>
                <a:cs typeface="Tahoma" panose="020B0604030504040204" pitchFamily="34" charset="0"/>
              </a:rPr>
              <a:t>less resolved </a:t>
            </a:r>
            <a:r>
              <a:rPr lang="en-US" sz="1100" b="0" i="1" baseline="0">
                <a:ln>
                  <a:solidFill>
                    <a:srgbClr val="3C1E5A"/>
                  </a:solidFill>
                </a:ln>
                <a:solidFill>
                  <a:srgbClr val="7030A0"/>
                </a:solidFill>
                <a:latin typeface="Tahoma" panose="020B0604030504040204" pitchFamily="34" charset="0"/>
                <a:ea typeface="Tahoma" panose="020B0604030504040204" pitchFamily="34" charset="0"/>
                <a:cs typeface="Tahoma" panose="020B0604030504040204" pitchFamily="34" charset="0"/>
              </a:rPr>
              <a:t>social-needs</a:t>
            </a:r>
            <a:r>
              <a:rPr lang="en-US" sz="1100" b="0" baseline="0">
                <a:latin typeface="Tahoma" panose="020B0604030504040204" pitchFamily="34" charset="0"/>
                <a:ea typeface="Tahoma" panose="020B0604030504040204" pitchFamily="34" charset="0"/>
                <a:cs typeface="Tahoma" panose="020B0604030504040204" pitchFamily="34" charset="0"/>
              </a:rPr>
              <a:t>. </a:t>
            </a:r>
          </a:p>
          <a:p>
            <a:pPr algn="l"/>
            <a:r>
              <a:rPr lang="en-US" sz="1100" b="0" baseline="0">
                <a:latin typeface="Tahoma" panose="020B0604030504040204" pitchFamily="34" charset="0"/>
                <a:ea typeface="Tahoma" panose="020B0604030504040204" pitchFamily="34" charset="0"/>
                <a:cs typeface="Tahoma" panose="020B0604030504040204" pitchFamily="34" charset="0"/>
              </a:rPr>
              <a:t>The </a:t>
            </a:r>
            <a:r>
              <a:rPr lang="en-US" sz="1100" b="1" i="0" spc="50" baseline="0">
                <a:ln>
                  <a:solidFill>
                    <a:srgbClr val="C00000"/>
                  </a:solidFill>
                </a:ln>
                <a:solidFill>
                  <a:srgbClr val="FF7171"/>
                </a:solidFill>
                <a:latin typeface="Tahoma" panose="020B0604030504040204" pitchFamily="34" charset="0"/>
                <a:ea typeface="Tahoma" panose="020B0604030504040204" pitchFamily="34" charset="0"/>
                <a:cs typeface="Tahoma" panose="020B0604030504040204" pitchFamily="34" charset="0"/>
              </a:rPr>
              <a:t>deep-oriented</a:t>
            </a:r>
            <a:r>
              <a:rPr lang="en-US" sz="1100" b="0" baseline="0">
                <a:latin typeface="Tahoma" panose="020B0604030504040204" pitchFamily="34" charset="0"/>
                <a:ea typeface="Tahoma" panose="020B0604030504040204" pitchFamily="34" charset="0"/>
                <a:cs typeface="Tahoma" panose="020B0604030504040204" pitchFamily="34" charset="0"/>
              </a:rPr>
              <a:t> </a:t>
            </a:r>
          </a:p>
          <a:p>
            <a:pPr lvl="1" algn="l"/>
            <a:r>
              <a:rPr lang="en-US" sz="1100" b="0" baseline="0">
                <a:latin typeface="Tahoma" panose="020B0604030504040204" pitchFamily="34" charset="0"/>
                <a:ea typeface="Tahoma" panose="020B0604030504040204" pitchFamily="34" charset="0"/>
                <a:cs typeface="Tahoma" panose="020B0604030504040204" pitchFamily="34" charset="0"/>
              </a:rPr>
              <a:t>generally </a:t>
            </a:r>
            <a:r>
              <a:rPr lang="en-US" sz="1100" b="1" i="1" baseline="0">
                <a:latin typeface="Tahoma" panose="020B0604030504040204" pitchFamily="34" charset="0"/>
                <a:ea typeface="Tahoma" panose="020B0604030504040204" pitchFamily="34" charset="0"/>
                <a:cs typeface="Tahoma" panose="020B0604030504040204" pitchFamily="34" charset="0"/>
              </a:rPr>
              <a:t>guard</a:t>
            </a:r>
            <a:r>
              <a:rPr lang="en-US" sz="1100" b="0" baseline="0">
                <a:latin typeface="Tahoma" panose="020B0604030504040204" pitchFamily="34" charset="0"/>
                <a:ea typeface="Tahoma" panose="020B0604030504040204" pitchFamily="34" charset="0"/>
                <a:cs typeface="Tahoma" panose="020B0604030504040204" pitchFamily="34" charset="0"/>
              </a:rPr>
              <a:t> their </a:t>
            </a:r>
            <a:r>
              <a:rPr lang="en-US" sz="1100" b="0" i="1" baseline="0">
                <a:latin typeface="Tahoma" panose="020B0604030504040204" pitchFamily="34" charset="0"/>
                <a:ea typeface="Tahoma" panose="020B0604030504040204" pitchFamily="34" charset="0"/>
                <a:cs typeface="Tahoma" panose="020B0604030504040204" pitchFamily="34" charset="0"/>
              </a:rPr>
              <a:t>more resolved </a:t>
            </a:r>
            <a:r>
              <a:rPr lang="en-US" sz="1100" b="0" i="1" baseline="0">
                <a:ln>
                  <a:solidFill>
                    <a:srgbClr val="3C1E5A"/>
                  </a:solidFill>
                </a:ln>
                <a:solidFill>
                  <a:srgbClr val="7030A0"/>
                </a:solidFill>
                <a:latin typeface="Tahoma" panose="020B0604030504040204" pitchFamily="34" charset="0"/>
                <a:ea typeface="Tahoma" panose="020B0604030504040204" pitchFamily="34" charset="0"/>
                <a:cs typeface="Tahoma" panose="020B0604030504040204" pitchFamily="34" charset="0"/>
              </a:rPr>
              <a:t>social-needs</a:t>
            </a:r>
            <a:r>
              <a:rPr lang="en-US" sz="1100" b="0" baseline="0">
                <a:latin typeface="Tahoma" panose="020B0604030504040204" pitchFamily="34" charset="0"/>
                <a:ea typeface="Tahoma" panose="020B0604030504040204" pitchFamily="34" charset="0"/>
                <a:cs typeface="Tahoma" panose="020B0604030504040204" pitchFamily="34" charset="0"/>
              </a:rPr>
              <a:t>, </a:t>
            </a:r>
          </a:p>
          <a:p>
            <a:pPr lvl="1" algn="l"/>
            <a:r>
              <a:rPr lang="en-US" sz="1100" b="0" baseline="0">
                <a:latin typeface="Tahoma" panose="020B0604030504040204" pitchFamily="34" charset="0"/>
                <a:ea typeface="Tahoma" panose="020B0604030504040204" pitchFamily="34" charset="0"/>
                <a:cs typeface="Tahoma" panose="020B0604030504040204" pitchFamily="34" charset="0"/>
              </a:rPr>
              <a:t>while trying to </a:t>
            </a:r>
            <a:r>
              <a:rPr lang="en-US" sz="1100" b="1" i="1" baseline="0">
                <a:latin typeface="Tahoma" panose="020B0604030504040204" pitchFamily="34" charset="0"/>
                <a:ea typeface="Tahoma" panose="020B0604030504040204" pitchFamily="34" charset="0"/>
                <a:cs typeface="Tahoma" panose="020B0604030504040204" pitchFamily="34" charset="0"/>
              </a:rPr>
              <a:t>relieve</a:t>
            </a:r>
            <a:r>
              <a:rPr lang="en-US" sz="1100" b="0" baseline="0">
                <a:latin typeface="Tahoma" panose="020B0604030504040204" pitchFamily="34" charset="0"/>
                <a:ea typeface="Tahoma" panose="020B0604030504040204" pitchFamily="34" charset="0"/>
                <a:cs typeface="Tahoma" panose="020B0604030504040204" pitchFamily="34" charset="0"/>
              </a:rPr>
              <a:t> their </a:t>
            </a:r>
            <a:r>
              <a:rPr lang="en-US" sz="1100" b="0" i="1" baseline="0">
                <a:latin typeface="Tahoma" panose="020B0604030504040204" pitchFamily="34" charset="0"/>
                <a:ea typeface="Tahoma" panose="020B0604030504040204" pitchFamily="34" charset="0"/>
                <a:cs typeface="Tahoma" panose="020B0604030504040204" pitchFamily="34" charset="0"/>
              </a:rPr>
              <a:t>less resolved </a:t>
            </a:r>
            <a:r>
              <a:rPr lang="en-US" sz="1100" b="0" i="1" baseline="0">
                <a:ln>
                  <a:solidFill>
                    <a:schemeClr val="accent6">
                      <a:lumMod val="50000"/>
                    </a:schemeClr>
                  </a:solidFill>
                </a:ln>
                <a:solidFill>
                  <a:srgbClr val="00B050"/>
                </a:solidFill>
                <a:latin typeface="Tahoma" panose="020B0604030504040204" pitchFamily="34" charset="0"/>
                <a:ea typeface="Tahoma" panose="020B0604030504040204" pitchFamily="34" charset="0"/>
                <a:cs typeface="Tahoma" panose="020B0604030504040204" pitchFamily="34" charset="0"/>
              </a:rPr>
              <a:t>self-needs</a:t>
            </a:r>
            <a:r>
              <a:rPr lang="en-US" sz="1100" b="0" baseline="0">
                <a:latin typeface="Tahoma" panose="020B0604030504040204" pitchFamily="34" charset="0"/>
                <a:ea typeface="Tahoma" panose="020B0604030504040204" pitchFamily="34" charset="0"/>
                <a:cs typeface="Tahoma" panose="020B0604030504040204" pitchFamily="34" charset="0"/>
              </a:rPr>
              <a:t>.</a:t>
            </a:r>
          </a:p>
        </xdr:txBody>
      </xdr:sp>
      <xdr:sp macro="" textlink="">
        <xdr:nvSpPr>
          <xdr:cNvPr id="2248" name="TextBox 2247">
            <a:extLst>
              <a:ext uri="{FF2B5EF4-FFF2-40B4-BE49-F238E27FC236}">
                <a16:creationId xmlns:a16="http://schemas.microsoft.com/office/drawing/2014/main" xmlns="" id="{A23DE430-FEE0-40E9-9714-6B825C10BC8D}"/>
              </a:ext>
            </a:extLst>
          </xdr:cNvPr>
          <xdr:cNvSpPr txBox="1"/>
        </xdr:nvSpPr>
        <xdr:spPr>
          <a:xfrm>
            <a:off x="4168140" y="221195899"/>
            <a:ext cx="1905000" cy="116332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0" baseline="0">
                <a:latin typeface="Tahoma" panose="020B0604030504040204" pitchFamily="34" charset="0"/>
                <a:ea typeface="Tahoma" panose="020B0604030504040204" pitchFamily="34" charset="0"/>
                <a:cs typeface="Tahoma" panose="020B0604030504040204" pitchFamily="34" charset="0"/>
              </a:rPr>
              <a:t>This contrasting distinction provides the basis for this SWOT tool. You can use it to determine which is the stronger and the weaker </a:t>
            </a:r>
            <a:r>
              <a:rPr lang="en-US" sz="1100" b="0" spc="-20" baseline="0">
                <a:latin typeface="Tahoma" panose="020B0604030504040204" pitchFamily="34" charset="0"/>
                <a:ea typeface="Tahoma" panose="020B0604030504040204" pitchFamily="34" charset="0"/>
                <a:cs typeface="Tahoma" panose="020B0604030504040204" pitchFamily="34" charset="0"/>
              </a:rPr>
              <a:t>political claim on each side.</a:t>
            </a:r>
          </a:p>
        </xdr:txBody>
      </xdr:sp>
    </xdr:grpSp>
    <xdr:clientData/>
  </xdr:twoCellAnchor>
  <xdr:twoCellAnchor>
    <xdr:from>
      <xdr:col>0</xdr:col>
      <xdr:colOff>68580</xdr:colOff>
      <xdr:row>1075</xdr:row>
      <xdr:rowOff>368299</xdr:rowOff>
    </xdr:from>
    <xdr:to>
      <xdr:col>7</xdr:col>
      <xdr:colOff>381000</xdr:colOff>
      <xdr:row>1077</xdr:row>
      <xdr:rowOff>38100</xdr:rowOff>
    </xdr:to>
    <xdr:sp macro="" textlink="">
      <xdr:nvSpPr>
        <xdr:cNvPr id="2257" name="TextBox 2256">
          <a:extLst>
            <a:ext uri="{FF2B5EF4-FFF2-40B4-BE49-F238E27FC236}">
              <a16:creationId xmlns:a16="http://schemas.microsoft.com/office/drawing/2014/main" xmlns="" id="{003799D5-E323-4683-886C-2A0A4D335809}"/>
            </a:ext>
          </a:extLst>
        </xdr:cNvPr>
        <xdr:cNvSpPr txBox="1"/>
      </xdr:nvSpPr>
      <xdr:spPr>
        <a:xfrm>
          <a:off x="68580" y="203487019"/>
          <a:ext cx="3406140" cy="264161"/>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latin typeface="Arial" panose="020B0604020202020204" pitchFamily="34" charset="0"/>
              <a:ea typeface="Tahoma" panose="020B0604030504040204" pitchFamily="34" charset="0"/>
              <a:cs typeface="Arial" panose="020B0604020202020204" pitchFamily="34" charset="0"/>
            </a:rPr>
            <a:t>This is what </a:t>
          </a:r>
          <a:r>
            <a:rPr lang="en-US" sz="1100" b="1" baseline="0">
              <a:solidFill>
                <a:schemeClr val="dk1"/>
              </a:solidFill>
              <a:latin typeface="Arial" panose="020B0604020202020204" pitchFamily="34" charset="0"/>
              <a:ea typeface="Tahoma" panose="020B0604030504040204" pitchFamily="34" charset="0"/>
              <a:cs typeface="Arial" panose="020B0604020202020204" pitchFamily="34" charset="0"/>
            </a:rPr>
            <a:t>mature responsiveness </a:t>
          </a:r>
          <a:r>
            <a:rPr lang="en-US" sz="1100" b="0" baseline="0">
              <a:solidFill>
                <a:schemeClr val="dk1"/>
              </a:solidFill>
              <a:latin typeface="Arial" panose="020B0604020202020204" pitchFamily="34" charset="0"/>
              <a:ea typeface="Tahoma" panose="020B0604030504040204" pitchFamily="34" charset="0"/>
              <a:cs typeface="Arial" panose="020B0604020202020204" pitchFamily="34" charset="0"/>
            </a:rPr>
            <a:t>can look like</a:t>
          </a:r>
          <a:endParaRPr lang="en-US" sz="1100" b="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editAs="oneCell">
    <xdr:from>
      <xdr:col>1</xdr:col>
      <xdr:colOff>53341</xdr:colOff>
      <xdr:row>1540</xdr:row>
      <xdr:rowOff>42048</xdr:rowOff>
    </xdr:from>
    <xdr:to>
      <xdr:col>3</xdr:col>
      <xdr:colOff>342901</xdr:colOff>
      <xdr:row>1540</xdr:row>
      <xdr:rowOff>908823</xdr:rowOff>
    </xdr:to>
    <xdr:pic>
      <xdr:nvPicPr>
        <xdr:cNvPr id="2259" name="Picture 2258">
          <a:hlinkClick xmlns:r="http://schemas.openxmlformats.org/officeDocument/2006/relationships" r:id="rId9" tooltip="Click to see eCourse: Defusing Polarization: Understanding Divisive Politics"/>
          <a:extLst>
            <a:ext uri="{FF2B5EF4-FFF2-40B4-BE49-F238E27FC236}">
              <a16:creationId xmlns:a16="http://schemas.microsoft.com/office/drawing/2014/main" xmlns="" id="{26469CCE-D9D6-42A3-9702-A45E23EDD14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5261" y="304461048"/>
          <a:ext cx="1280160" cy="866775"/>
        </a:xfrm>
        <a:prstGeom prst="rect">
          <a:avLst/>
        </a:prstGeom>
        <a:effectLst>
          <a:outerShdw blurRad="63500" sx="102000" sy="102000" algn="ctr" rotWithShape="0">
            <a:prstClr val="black">
              <a:alpha val="40000"/>
            </a:prstClr>
          </a:outerShdw>
        </a:effectLst>
        <a:scene3d>
          <a:camera prst="orthographicFront"/>
          <a:lightRig rig="threePt" dir="t"/>
        </a:scene3d>
        <a:sp3d>
          <a:bevelT w="82550" prst="coolSlant"/>
        </a:sp3d>
      </xdr:spPr>
    </xdr:pic>
    <xdr:clientData/>
  </xdr:twoCellAnchor>
  <xdr:twoCellAnchor>
    <xdr:from>
      <xdr:col>10</xdr:col>
      <xdr:colOff>449580</xdr:colOff>
      <xdr:row>717</xdr:row>
      <xdr:rowOff>53340</xdr:rowOff>
    </xdr:from>
    <xdr:to>
      <xdr:col>12</xdr:col>
      <xdr:colOff>373380</xdr:colOff>
      <xdr:row>722</xdr:row>
      <xdr:rowOff>91440</xdr:rowOff>
    </xdr:to>
    <xdr:grpSp>
      <xdr:nvGrpSpPr>
        <xdr:cNvPr id="50" name="Group 49">
          <a:extLst>
            <a:ext uri="{FF2B5EF4-FFF2-40B4-BE49-F238E27FC236}">
              <a16:creationId xmlns:a16="http://schemas.microsoft.com/office/drawing/2014/main" xmlns="" id="{4ACF63CC-8171-47BE-8FEF-6E02EC3368A8}"/>
            </a:ext>
          </a:extLst>
        </xdr:cNvPr>
        <xdr:cNvGrpSpPr/>
      </xdr:nvGrpSpPr>
      <xdr:grpSpPr>
        <a:xfrm>
          <a:off x="4935855" y="137137140"/>
          <a:ext cx="895350" cy="895350"/>
          <a:chOff x="3680460" y="132039360"/>
          <a:chExt cx="914400" cy="914400"/>
        </a:xfrm>
        <a:effectLst>
          <a:outerShdw blurRad="63500" sx="102000" sy="102000" algn="ctr" rotWithShape="0">
            <a:prstClr val="black">
              <a:alpha val="40000"/>
            </a:prstClr>
          </a:outerShdw>
        </a:effectLst>
      </xdr:grpSpPr>
      <xdr:sp macro="" textlink="">
        <xdr:nvSpPr>
          <xdr:cNvPr id="48" name="Octagon 47">
            <a:extLst>
              <a:ext uri="{FF2B5EF4-FFF2-40B4-BE49-F238E27FC236}">
                <a16:creationId xmlns:a16="http://schemas.microsoft.com/office/drawing/2014/main" xmlns="" id="{F28B1F5A-1156-4B50-AC52-EA064C464768}"/>
              </a:ext>
            </a:extLst>
          </xdr:cNvPr>
          <xdr:cNvSpPr>
            <a:spLocks noChangeAspect="1"/>
          </xdr:cNvSpPr>
        </xdr:nvSpPr>
        <xdr:spPr>
          <a:xfrm>
            <a:off x="3680460" y="132039360"/>
            <a:ext cx="914400" cy="914400"/>
          </a:xfrm>
          <a:prstGeom prst="octagon">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46" name="Octagon 2245">
            <a:extLst>
              <a:ext uri="{FF2B5EF4-FFF2-40B4-BE49-F238E27FC236}">
                <a16:creationId xmlns:a16="http://schemas.microsoft.com/office/drawing/2014/main" xmlns="" id="{1DAC8C65-6BC4-46EE-8E68-EE97A06B3D8E}"/>
              </a:ext>
            </a:extLst>
          </xdr:cNvPr>
          <xdr:cNvSpPr>
            <a:spLocks noChangeAspect="1"/>
          </xdr:cNvSpPr>
        </xdr:nvSpPr>
        <xdr:spPr>
          <a:xfrm>
            <a:off x="3726180" y="132085080"/>
            <a:ext cx="822960" cy="822960"/>
          </a:xfrm>
          <a:prstGeom prst="octagon">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lang="en-US" sz="1800" b="1">
                <a:latin typeface="Tahoma" panose="020B0604030504040204" pitchFamily="34" charset="0"/>
                <a:ea typeface="Tahoma" panose="020B0604030504040204" pitchFamily="34" charset="0"/>
                <a:cs typeface="Tahoma" panose="020B0604030504040204" pitchFamily="34" charset="0"/>
              </a:rPr>
              <a:t>STOP</a:t>
            </a:r>
            <a:endParaRPr lang="en-US" sz="1100" b="1">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0</xdr:colOff>
      <xdr:row>735</xdr:row>
      <xdr:rowOff>167641</xdr:rowOff>
    </xdr:from>
    <xdr:to>
      <xdr:col>13</xdr:col>
      <xdr:colOff>0</xdr:colOff>
      <xdr:row>739</xdr:row>
      <xdr:rowOff>121921</xdr:rowOff>
    </xdr:to>
    <xdr:sp macro="" textlink="">
      <xdr:nvSpPr>
        <xdr:cNvPr id="2262" name="TextBox 2261">
          <a:extLst>
            <a:ext uri="{FF2B5EF4-FFF2-40B4-BE49-F238E27FC236}">
              <a16:creationId xmlns:a16="http://schemas.microsoft.com/office/drawing/2014/main" xmlns="" id="{113D9CA8-E6D0-4958-9F37-CD7A940C49ED}"/>
            </a:ext>
          </a:extLst>
        </xdr:cNvPr>
        <xdr:cNvSpPr txBox="1"/>
      </xdr:nvSpPr>
      <xdr:spPr>
        <a:xfrm>
          <a:off x="114300" y="140337541"/>
          <a:ext cx="5829300" cy="64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600"/>
            </a:spcAft>
            <a:buClrTx/>
            <a:buSzTx/>
            <a:buFontTx/>
            <a:buNone/>
            <a:tabLst/>
            <a:defRPr/>
          </a:pPr>
          <a:r>
            <a:rPr lang="en-US" sz="1150" baseline="0">
              <a:latin typeface="Tahoma" panose="020B0604030504040204" pitchFamily="34" charset="0"/>
              <a:ea typeface="Tahoma" panose="020B0604030504040204" pitchFamily="34" charset="0"/>
              <a:cs typeface="Tahoma" panose="020B0604030504040204" pitchFamily="34" charset="0"/>
            </a:rPr>
            <a:t>Political elites cannot know what they don't know, about your specific needs and mine. </a:t>
          </a:r>
          <a:r>
            <a:rPr lang="en-US" sz="1150" spc="-10" baseline="0">
              <a:latin typeface="Tahoma" panose="020B0604030504040204" pitchFamily="34" charset="0"/>
              <a:ea typeface="Tahoma" panose="020B0604030504040204" pitchFamily="34" charset="0"/>
              <a:cs typeface="Tahoma" panose="020B0604030504040204" pitchFamily="34" charset="0"/>
            </a:rPr>
            <a:t>Popular politics easily lead us all astray. </a:t>
          </a:r>
          <a:r>
            <a:rPr lang="en-US" sz="1150" spc="-10" baseline="0">
              <a:ln>
                <a:solidFill>
                  <a:srgbClr val="004623"/>
                </a:solidFill>
              </a:ln>
              <a:latin typeface="Tahoma" panose="020B0604030504040204" pitchFamily="34" charset="0"/>
              <a:ea typeface="Tahoma" panose="020B0604030504040204" pitchFamily="34" charset="0"/>
              <a:cs typeface="Tahoma" panose="020B0604030504040204" pitchFamily="34" charset="0"/>
            </a:rPr>
            <a:t>Harmony Politics </a:t>
          </a:r>
          <a:r>
            <a:rPr lang="en-US" sz="1150" spc="-10" baseline="0">
              <a:latin typeface="Tahoma" panose="020B0604030504040204" pitchFamily="34" charset="0"/>
              <a:ea typeface="Tahoma" panose="020B0604030504040204" pitchFamily="34" charset="0"/>
              <a:cs typeface="Tahoma" panose="020B0604030504040204" pitchFamily="34" charset="0"/>
            </a:rPr>
            <a:t>aims to powerfully fill this</a:t>
          </a:r>
          <a:r>
            <a:rPr lang="en-US" sz="1150" spc="-10" baseline="0">
              <a:solidFill>
                <a:schemeClr val="dk1"/>
              </a:solidFill>
              <a:latin typeface="Tahoma" panose="020B0604030504040204" pitchFamily="34" charset="0"/>
              <a:ea typeface="Tahoma" panose="020B0604030504040204" pitchFamily="34" charset="0"/>
              <a:cs typeface="Tahoma" panose="020B0604030504040204" pitchFamily="34" charset="0"/>
            </a:rPr>
            <a:t> gap</a:t>
          </a:r>
          <a:r>
            <a:rPr lang="en-US" sz="1150" baseline="0">
              <a:solidFill>
                <a:schemeClr val="dk1"/>
              </a:solidFill>
              <a:latin typeface="Tahoma" panose="020B0604030504040204" pitchFamily="34" charset="0"/>
              <a:ea typeface="Tahoma" panose="020B0604030504040204" pitchFamily="34" charset="0"/>
              <a:cs typeface="Tahoma" panose="020B0604030504040204" pitchFamily="34" charset="0"/>
            </a:rPr>
            <a:t>. </a:t>
          </a:r>
        </a:p>
        <a:p>
          <a:pPr marL="0" marR="0" lvl="0" indent="0" algn="l" defTabSz="914400" eaLnBrk="1" fontAlgn="auto" latinLnBrk="0" hangingPunct="1">
            <a:lnSpc>
              <a:spcPct val="100000"/>
            </a:lnSpc>
            <a:spcBef>
              <a:spcPts val="0"/>
            </a:spcBef>
            <a:spcAft>
              <a:spcPts val="600"/>
            </a:spcAft>
            <a:buClrTx/>
            <a:buSzTx/>
            <a:buFontTx/>
            <a:buNone/>
            <a:tabLst/>
            <a:defRPr/>
          </a:pPr>
          <a:r>
            <a:rPr lang="en-US" sz="1150" b="1" spc="-30" baseline="0">
              <a:solidFill>
                <a:schemeClr val="dk1"/>
              </a:solidFill>
              <a:latin typeface="Tahoma" panose="020B0604030504040204" pitchFamily="34" charset="0"/>
              <a:ea typeface="Tahoma" panose="020B0604030504040204" pitchFamily="34" charset="0"/>
              <a:cs typeface="Tahoma" panose="020B0604030504040204" pitchFamily="34" charset="0"/>
            </a:rPr>
            <a:t>Power isn’t really power until it resolves needs. Otherwise it’s just coercive force.</a:t>
          </a:r>
        </a:p>
        <a:p>
          <a:pPr algn="l">
            <a:spcAft>
              <a:spcPts val="600"/>
            </a:spcAft>
          </a:pPr>
          <a:endParaRPr lang="en-US" sz="115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106680</xdr:colOff>
      <xdr:row>726</xdr:row>
      <xdr:rowOff>30484</xdr:rowOff>
    </xdr:from>
    <xdr:to>
      <xdr:col>13</xdr:col>
      <xdr:colOff>0</xdr:colOff>
      <xdr:row>735</xdr:row>
      <xdr:rowOff>133354</xdr:rowOff>
    </xdr:to>
    <xdr:grpSp>
      <xdr:nvGrpSpPr>
        <xdr:cNvPr id="52" name="Group 51">
          <a:extLst>
            <a:ext uri="{FF2B5EF4-FFF2-40B4-BE49-F238E27FC236}">
              <a16:creationId xmlns:a16="http://schemas.microsoft.com/office/drawing/2014/main" xmlns="" id="{88E846DE-66E9-4F7E-9B63-8660FC994344}"/>
            </a:ext>
          </a:extLst>
        </xdr:cNvPr>
        <xdr:cNvGrpSpPr/>
      </xdr:nvGrpSpPr>
      <xdr:grpSpPr>
        <a:xfrm>
          <a:off x="106680" y="138657334"/>
          <a:ext cx="5836920" cy="1645920"/>
          <a:chOff x="83820" y="132664201"/>
          <a:chExt cx="5958840" cy="1681962"/>
        </a:xfrm>
      </xdr:grpSpPr>
      <xdr:sp macro="" textlink="">
        <xdr:nvSpPr>
          <xdr:cNvPr id="2254" name="TextBox 2253">
            <a:extLst>
              <a:ext uri="{FF2B5EF4-FFF2-40B4-BE49-F238E27FC236}">
                <a16:creationId xmlns:a16="http://schemas.microsoft.com/office/drawing/2014/main" xmlns="" id="{E9E3A95B-1F35-4E69-BB86-78D81805B5B0}"/>
              </a:ext>
            </a:extLst>
          </xdr:cNvPr>
          <xdr:cNvSpPr txBox="1"/>
        </xdr:nvSpPr>
        <xdr:spPr>
          <a:xfrm>
            <a:off x="83820" y="132664201"/>
            <a:ext cx="2514600" cy="1681962"/>
          </a:xfrm>
          <a:prstGeom prst="rect">
            <a:avLst/>
          </a:prstGeom>
          <a:solidFill>
            <a:srgbClr val="A0FFCD">
              <a:alpha val="98039"/>
            </a:srgbClr>
          </a:solidFill>
          <a:ln w="9525" cmpd="sng">
            <a:no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spcAft>
                <a:spcPts val="300"/>
              </a:spcAft>
            </a:pPr>
            <a:r>
              <a:rPr lang="en-US" sz="1600" b="1">
                <a:effectLst>
                  <a:glow rad="12700">
                    <a:srgbClr val="004623">
                      <a:alpha val="30000"/>
                    </a:srgbClr>
                  </a:glow>
                  <a:outerShdw blurRad="50800" dist="38100" dir="8100000" algn="tr" rotWithShape="0">
                    <a:prstClr val="black">
                      <a:alpha val="40000"/>
                    </a:prstClr>
                  </a:outerShdw>
                </a:effectLst>
                <a:latin typeface="Arial" panose="020B0604020202020204" pitchFamily="34" charset="0"/>
                <a:ea typeface="Verdana" panose="020B0604030504040204" pitchFamily="34" charset="0"/>
                <a:cs typeface="Arial" panose="020B0604020202020204" pitchFamily="34" charset="0"/>
              </a:rPr>
              <a:t>Small tribal </a:t>
            </a:r>
            <a:r>
              <a:rPr lang="en-US" sz="1600" b="1">
                <a:solidFill>
                  <a:schemeClr val="dk1"/>
                </a:solidFill>
                <a:effectLst>
                  <a:glow rad="12700">
                    <a:srgbClr val="004623">
                      <a:alpha val="30000"/>
                    </a:srgbClr>
                  </a:glow>
                  <a:outerShdw blurRad="50800" dist="38100" dir="8100000" algn="tr" rotWithShape="0">
                    <a:prstClr val="black">
                      <a:alpha val="40000"/>
                    </a:prstClr>
                  </a:outerShdw>
                </a:effectLst>
                <a:latin typeface="Arial" panose="020B0604020202020204" pitchFamily="34" charset="0"/>
                <a:ea typeface="Verdana" panose="020B0604030504040204" pitchFamily="34" charset="0"/>
                <a:cs typeface="Arial" panose="020B0604020202020204" pitchFamily="34" charset="0"/>
              </a:rPr>
              <a:t>society</a:t>
            </a:r>
          </a:p>
          <a:p>
            <a:pPr algn="r">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Can personally know most of each other's </a:t>
            </a:r>
            <a:r>
              <a:rPr lang="en-US" sz="1200" b="1" i="1" baseline="0">
                <a:latin typeface="Tahoma" panose="020B0604030504040204" pitchFamily="34" charset="0"/>
                <a:ea typeface="Tahoma" panose="020B0604030504040204" pitchFamily="34" charset="0"/>
                <a:cs typeface="Tahoma" panose="020B0604030504040204" pitchFamily="34" charset="0"/>
              </a:rPr>
              <a:t>specific</a:t>
            </a:r>
            <a:r>
              <a:rPr lang="en-US" sz="1200" baseline="0">
                <a:latin typeface="Tahoma" panose="020B0604030504040204" pitchFamily="34" charset="0"/>
                <a:ea typeface="Tahoma" panose="020B0604030504040204" pitchFamily="34" charset="0"/>
                <a:cs typeface="Tahoma" panose="020B0604030504040204" pitchFamily="34" charset="0"/>
              </a:rPr>
              <a:t> needs. </a:t>
            </a:r>
          </a:p>
          <a:p>
            <a:pPr algn="r">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Typically sets a high standard </a:t>
            </a:r>
            <a:r>
              <a:rPr lang="en-US" sz="1200" spc="-20" baseline="0">
                <a:latin typeface="Tahoma" panose="020B0604030504040204" pitchFamily="34" charset="0"/>
                <a:ea typeface="Tahoma" panose="020B0604030504040204" pitchFamily="34" charset="0"/>
                <a:cs typeface="Tahoma" panose="020B0604030504040204" pitchFamily="34" charset="0"/>
              </a:rPr>
              <a:t>for </a:t>
            </a:r>
            <a:r>
              <a:rPr lang="en-US" sz="1200" b="1" i="1" spc="-20" baseline="0">
                <a:latin typeface="Tahoma" panose="020B0604030504040204" pitchFamily="34" charset="0"/>
                <a:ea typeface="Tahoma" panose="020B0604030504040204" pitchFamily="34" charset="0"/>
                <a:cs typeface="Tahoma" panose="020B0604030504040204" pitchFamily="34" charset="0"/>
              </a:rPr>
              <a:t>fully resolving </a:t>
            </a:r>
            <a:r>
              <a:rPr lang="en-US" sz="1200" spc="-20" baseline="0">
                <a:latin typeface="Tahoma" panose="020B0604030504040204" pitchFamily="34" charset="0"/>
                <a:ea typeface="Tahoma" panose="020B0604030504040204" pitchFamily="34" charset="0"/>
                <a:cs typeface="Tahoma" panose="020B0604030504040204" pitchFamily="34" charset="0"/>
              </a:rPr>
              <a:t>all needs</a:t>
            </a:r>
            <a:r>
              <a:rPr lang="en-US" sz="1200" baseline="0">
                <a:latin typeface="Tahoma" panose="020B0604030504040204" pitchFamily="34" charset="0"/>
                <a:ea typeface="Tahoma" panose="020B0604030504040204" pitchFamily="34" charset="0"/>
                <a:cs typeface="Tahoma" panose="020B0604030504040204" pitchFamily="34" charset="0"/>
              </a:rPr>
              <a:t>.</a:t>
            </a:r>
          </a:p>
          <a:p>
            <a:pPr algn="r">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Can </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get </a:t>
            </a:r>
            <a:r>
              <a:rPr lang="en-US" sz="1200" b="1" i="1" baseline="0">
                <a:solidFill>
                  <a:schemeClr val="dk1"/>
                </a:solidFill>
                <a:latin typeface="Tahoma" panose="020B0604030504040204" pitchFamily="34" charset="0"/>
                <a:ea typeface="Tahoma" panose="020B0604030504040204" pitchFamily="34" charset="0"/>
                <a:cs typeface="Tahoma" panose="020B0604030504040204" pitchFamily="34" charset="0"/>
              </a:rPr>
              <a:t>everyone's input </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on a decision affecting them all. </a:t>
            </a:r>
          </a:p>
          <a:p>
            <a:pPr algn="l"/>
            <a:endParaRPr lang="en-US" sz="1200" baseline="0">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260" name="TextBox 2259">
            <a:extLst>
              <a:ext uri="{FF2B5EF4-FFF2-40B4-BE49-F238E27FC236}">
                <a16:creationId xmlns:a16="http://schemas.microsoft.com/office/drawing/2014/main" xmlns="" id="{97F36D85-8393-4544-9B21-D781F7889EF1}"/>
              </a:ext>
            </a:extLst>
          </xdr:cNvPr>
          <xdr:cNvSpPr txBox="1"/>
        </xdr:nvSpPr>
        <xdr:spPr>
          <a:xfrm>
            <a:off x="3528060" y="132664201"/>
            <a:ext cx="2514600" cy="1681962"/>
          </a:xfrm>
          <a:prstGeom prst="rect">
            <a:avLst/>
          </a:prstGeom>
          <a:solidFill>
            <a:srgbClr val="FF99FF">
              <a:alpha val="98039"/>
            </a:srgbClr>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300"/>
              </a:spcAft>
            </a:pPr>
            <a:r>
              <a:rPr lang="en-US" sz="1600" b="1" spc="-60">
                <a:solidFill>
                  <a:schemeClr val="dk1"/>
                </a:solidFill>
                <a:effectLst>
                  <a:glow rad="12700">
                    <a:srgbClr val="2D143C">
                      <a:alpha val="30000"/>
                    </a:srgbClr>
                  </a:glow>
                  <a:outerShdw blurRad="50800" dist="38100" dir="2700000" algn="tl" rotWithShape="0">
                    <a:prstClr val="black">
                      <a:alpha val="40000"/>
                    </a:prstClr>
                  </a:outerShdw>
                </a:effectLst>
                <a:latin typeface="Arial" panose="020B0604020202020204" pitchFamily="34" charset="0"/>
                <a:ea typeface="Verdana" panose="020B0604030504040204" pitchFamily="34" charset="0"/>
                <a:cs typeface="Arial" panose="020B0604020202020204" pitchFamily="34" charset="0"/>
              </a:rPr>
              <a:t>Large</a:t>
            </a:r>
            <a:r>
              <a:rPr lang="en-US" sz="1600" b="1" spc="-60" baseline="0">
                <a:solidFill>
                  <a:schemeClr val="dk1"/>
                </a:solidFill>
                <a:effectLst>
                  <a:glow rad="12700">
                    <a:srgbClr val="2D143C">
                      <a:alpha val="30000"/>
                    </a:srgbClr>
                  </a:glow>
                  <a:outerShdw blurRad="50800" dist="38100" dir="2700000" algn="tl" rotWithShape="0">
                    <a:prstClr val="black">
                      <a:alpha val="40000"/>
                    </a:prstClr>
                  </a:outerShdw>
                </a:effectLst>
                <a:latin typeface="Arial" panose="020B0604020202020204" pitchFamily="34" charset="0"/>
                <a:ea typeface="Verdana" panose="020B0604030504040204" pitchFamily="34" charset="0"/>
                <a:cs typeface="Arial" panose="020B0604020202020204" pitchFamily="34" charset="0"/>
              </a:rPr>
              <a:t> i</a:t>
            </a:r>
            <a:r>
              <a:rPr lang="en-US" sz="1600" b="1" spc="-60">
                <a:solidFill>
                  <a:schemeClr val="dk1"/>
                </a:solidFill>
                <a:effectLst>
                  <a:glow rad="12700">
                    <a:srgbClr val="2D143C">
                      <a:alpha val="30000"/>
                    </a:srgbClr>
                  </a:glow>
                  <a:outerShdw blurRad="50800" dist="38100" dir="2700000" algn="tl" rotWithShape="0">
                    <a:prstClr val="black">
                      <a:alpha val="40000"/>
                    </a:prstClr>
                  </a:outerShdw>
                </a:effectLst>
                <a:latin typeface="Arial" panose="020B0604020202020204" pitchFamily="34" charset="0"/>
                <a:ea typeface="Verdana" panose="020B0604030504040204" pitchFamily="34" charset="0"/>
                <a:cs typeface="Arial" panose="020B0604020202020204" pitchFamily="34" charset="0"/>
              </a:rPr>
              <a:t>mpersonal society</a:t>
            </a:r>
          </a:p>
          <a:p>
            <a:pPr algn="l">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Must </a:t>
            </a:r>
            <a:r>
              <a:rPr lang="en-US" sz="1200" b="1" i="1" baseline="0">
                <a:latin typeface="Tahoma" panose="020B0604030504040204" pitchFamily="34" charset="0"/>
                <a:ea typeface="Tahoma" panose="020B0604030504040204" pitchFamily="34" charset="0"/>
                <a:cs typeface="Tahoma" panose="020B0604030504040204" pitchFamily="34" charset="0"/>
              </a:rPr>
              <a:t>politically</a:t>
            </a:r>
            <a:r>
              <a:rPr lang="en-US" sz="1200" baseline="0">
                <a:latin typeface="Tahoma" panose="020B0604030504040204" pitchFamily="34" charset="0"/>
                <a:ea typeface="Tahoma" panose="020B0604030504040204" pitchFamily="34" charset="0"/>
                <a:cs typeface="Tahoma" panose="020B0604030504040204" pitchFamily="34" charset="0"/>
              </a:rPr>
              <a:t> </a:t>
            </a:r>
            <a:r>
              <a:rPr lang="en-US" sz="1200" b="1" i="1" baseline="0">
                <a:latin typeface="Tahoma" panose="020B0604030504040204" pitchFamily="34" charset="0"/>
                <a:ea typeface="Tahoma" panose="020B0604030504040204" pitchFamily="34" charset="0"/>
                <a:cs typeface="Tahoma" panose="020B0604030504040204" pitchFamily="34" charset="0"/>
              </a:rPr>
              <a:t>generalize</a:t>
            </a:r>
            <a:r>
              <a:rPr lang="en-US" sz="1200" baseline="0">
                <a:latin typeface="Tahoma" panose="020B0604030504040204" pitchFamily="34" charset="0"/>
                <a:ea typeface="Tahoma" panose="020B0604030504040204" pitchFamily="34" charset="0"/>
                <a:cs typeface="Tahoma" panose="020B0604030504040204" pitchFamily="34" charset="0"/>
              </a:rPr>
              <a:t> to reach agreeable public policies. </a:t>
            </a:r>
          </a:p>
          <a:p>
            <a:pPr algn="l">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Typically sets a lower standard at what is </a:t>
            </a:r>
            <a:r>
              <a:rPr lang="en-US" sz="1200" b="1" i="1" baseline="0">
                <a:latin typeface="Tahoma" panose="020B0604030504040204" pitchFamily="34" charset="0"/>
                <a:ea typeface="Tahoma" panose="020B0604030504040204" pitchFamily="34" charset="0"/>
                <a:cs typeface="Tahoma" panose="020B0604030504040204" pitchFamily="34" charset="0"/>
              </a:rPr>
              <a:t>politically reachable</a:t>
            </a:r>
            <a:r>
              <a:rPr lang="en-US" sz="1200" baseline="0">
                <a:latin typeface="Tahoma" panose="020B0604030504040204" pitchFamily="34" charset="0"/>
                <a:ea typeface="Tahoma" panose="020B0604030504040204" pitchFamily="34" charset="0"/>
                <a:cs typeface="Tahoma" panose="020B0604030504040204" pitchFamily="34" charset="0"/>
              </a:rPr>
              <a:t>. </a:t>
            </a:r>
          </a:p>
          <a:p>
            <a:pPr algn="l">
              <a:spcBef>
                <a:spcPts val="200"/>
              </a:spcBef>
              <a:spcAft>
                <a:spcPts val="200"/>
              </a:spcAft>
            </a:pPr>
            <a:r>
              <a:rPr lang="en-US" sz="1200" baseline="0">
                <a:latin typeface="Tahoma" panose="020B0604030504040204" pitchFamily="34" charset="0"/>
                <a:ea typeface="Tahoma" panose="020B0604030504040204" pitchFamily="34" charset="0"/>
                <a:cs typeface="Tahoma" panose="020B0604030504040204" pitchFamily="34" charset="0"/>
              </a:rPr>
              <a:t>Relies on </a:t>
            </a:r>
            <a:r>
              <a:rPr lang="en-US" sz="1200" b="1" i="1" baseline="0">
                <a:latin typeface="Tahoma" panose="020B0604030504040204" pitchFamily="34" charset="0"/>
                <a:ea typeface="Tahoma" panose="020B0604030504040204" pitchFamily="34" charset="0"/>
                <a:cs typeface="Tahoma" panose="020B0604030504040204" pitchFamily="34" charset="0"/>
              </a:rPr>
              <a:t>political norms </a:t>
            </a:r>
            <a:r>
              <a:rPr lang="en-US" sz="1200" baseline="0">
                <a:latin typeface="Tahoma" panose="020B0604030504040204" pitchFamily="34" charset="0"/>
                <a:ea typeface="Tahoma" panose="020B0604030504040204" pitchFamily="34" charset="0"/>
                <a:cs typeface="Tahoma" panose="020B0604030504040204" pitchFamily="34" charset="0"/>
              </a:rPr>
              <a:t>to determine what is best for all.</a:t>
            </a:r>
          </a:p>
          <a:p>
            <a:pPr algn="l"/>
            <a:endParaRPr lang="en-US" sz="1200" baseline="0">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51" name="Arrow: Left-Right 50">
            <a:extLst>
              <a:ext uri="{FF2B5EF4-FFF2-40B4-BE49-F238E27FC236}">
                <a16:creationId xmlns:a16="http://schemas.microsoft.com/office/drawing/2014/main" xmlns="" id="{77A859A9-AB99-43DA-8B01-7AC69ECA1CD5}"/>
              </a:ext>
            </a:extLst>
          </xdr:cNvPr>
          <xdr:cNvSpPr/>
        </xdr:nvSpPr>
        <xdr:spPr>
          <a:xfrm>
            <a:off x="2606040" y="133029960"/>
            <a:ext cx="914400" cy="365760"/>
          </a:xfrm>
          <a:prstGeom prst="leftRightArrow">
            <a:avLst/>
          </a:prstGeom>
          <a:gradFill flip="none" rotWithShape="1">
            <a:gsLst>
              <a:gs pos="0">
                <a:srgbClr val="A0FFCD"/>
              </a:gs>
              <a:gs pos="100000">
                <a:srgbClr val="FF99FF"/>
              </a:gs>
            </a:gsLst>
            <a:lin ang="0" scaled="1"/>
            <a:tileRect/>
          </a:gra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64" name="Arrow: Left-Right 2263">
            <a:extLst>
              <a:ext uri="{FF2B5EF4-FFF2-40B4-BE49-F238E27FC236}">
                <a16:creationId xmlns:a16="http://schemas.microsoft.com/office/drawing/2014/main" xmlns="" id="{8B420F80-B111-485F-9A82-6EFB857D80EE}"/>
              </a:ext>
            </a:extLst>
          </xdr:cNvPr>
          <xdr:cNvSpPr/>
        </xdr:nvSpPr>
        <xdr:spPr>
          <a:xfrm>
            <a:off x="2606040" y="133441440"/>
            <a:ext cx="914400" cy="365760"/>
          </a:xfrm>
          <a:prstGeom prst="leftRightArrow">
            <a:avLst/>
          </a:prstGeom>
          <a:gradFill flip="none" rotWithShape="1">
            <a:gsLst>
              <a:gs pos="0">
                <a:srgbClr val="A0FFCD"/>
              </a:gs>
              <a:gs pos="100000">
                <a:srgbClr val="FF99FF"/>
              </a:gs>
            </a:gsLst>
            <a:lin ang="0" scaled="1"/>
            <a:tileRect/>
          </a:gra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2542" name="Arrow: Left-Right 2541">
            <a:extLst>
              <a:ext uri="{FF2B5EF4-FFF2-40B4-BE49-F238E27FC236}">
                <a16:creationId xmlns:a16="http://schemas.microsoft.com/office/drawing/2014/main" xmlns="" id="{8BD91409-9282-4013-B525-B290259E5A43}"/>
              </a:ext>
            </a:extLst>
          </xdr:cNvPr>
          <xdr:cNvSpPr/>
        </xdr:nvSpPr>
        <xdr:spPr>
          <a:xfrm>
            <a:off x="2606040" y="133868160"/>
            <a:ext cx="914400" cy="365760"/>
          </a:xfrm>
          <a:prstGeom prst="leftRightArrow">
            <a:avLst/>
          </a:prstGeom>
          <a:gradFill flip="none" rotWithShape="1">
            <a:gsLst>
              <a:gs pos="0">
                <a:srgbClr val="A0FFCD"/>
              </a:gs>
              <a:gs pos="100000">
                <a:srgbClr val="FF99FF"/>
              </a:gs>
            </a:gsLst>
            <a:lin ang="0" scaled="1"/>
            <a:tileRect/>
          </a:gra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xdr:from>
      <xdr:col>0</xdr:col>
      <xdr:colOff>106680</xdr:colOff>
      <xdr:row>709</xdr:row>
      <xdr:rowOff>106680</xdr:rowOff>
    </xdr:from>
    <xdr:to>
      <xdr:col>12</xdr:col>
      <xdr:colOff>480060</xdr:colOff>
      <xdr:row>721</xdr:row>
      <xdr:rowOff>15240</xdr:rowOff>
    </xdr:to>
    <xdr:sp macro="" textlink="">
      <xdr:nvSpPr>
        <xdr:cNvPr id="2544" name="You believe whatever serves your needs.">
          <a:extLst>
            <a:ext uri="{FF2B5EF4-FFF2-40B4-BE49-F238E27FC236}">
              <a16:creationId xmlns:a16="http://schemas.microsoft.com/office/drawing/2014/main" xmlns="" id="{984774F0-0D12-41E7-A245-726BDC848342}"/>
            </a:ext>
          </a:extLst>
        </xdr:cNvPr>
        <xdr:cNvSpPr txBox="1">
          <a:spLocks/>
        </xdr:cNvSpPr>
      </xdr:nvSpPr>
      <xdr:spPr>
        <a:xfrm>
          <a:off x="106680" y="130126740"/>
          <a:ext cx="5943600" cy="2011680"/>
        </a:xfrm>
        <a:prstGeom prst="rect">
          <a:avLst/>
        </a:prstGeom>
        <a:noFill/>
      </xdr:spPr>
      <xdr:txBody>
        <a:bodyPr vert="horz" wrap="square" lIns="0" tIns="45720" rIns="0" bIns="45720"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a:lnSpc>
              <a:spcPct val="100000"/>
            </a:lnSpc>
            <a:spcAft>
              <a:spcPts val="600"/>
            </a:spcAft>
            <a:buNone/>
          </a:pPr>
          <a:r>
            <a:rPr lang="en-US" sz="1600" b="1" baseline="0">
              <a:solidFill>
                <a:schemeClr val="dk1"/>
              </a:solidFill>
              <a:latin typeface="Tahoma" panose="020B0604030504040204" pitchFamily="34" charset="0"/>
              <a:ea typeface="Tahoma" panose="020B0604030504040204" pitchFamily="34" charset="0"/>
              <a:cs typeface="Tahoma" panose="020B0604030504040204" pitchFamily="34" charset="0"/>
            </a:rPr>
            <a:t>Political elites </a:t>
          </a:r>
          <a:r>
            <a:rPr lang="en-US" sz="1600" b="1" i="1" baseline="0">
              <a:solidFill>
                <a:schemeClr val="dk1"/>
              </a:solidFill>
              <a:latin typeface="Tahoma" panose="020B0604030504040204" pitchFamily="34" charset="0"/>
              <a:ea typeface="Tahoma" panose="020B0604030504040204" pitchFamily="34" charset="0"/>
              <a:cs typeface="Tahoma" panose="020B0604030504040204" pitchFamily="34" charset="0"/>
            </a:rPr>
            <a:t>follow</a:t>
          </a:r>
          <a:r>
            <a:rPr lang="en-US" sz="1600" b="1" baseline="0">
              <a:solidFill>
                <a:schemeClr val="dk1"/>
              </a:solidFill>
              <a:latin typeface="Tahoma" panose="020B0604030504040204" pitchFamily="34" charset="0"/>
              <a:ea typeface="Tahoma" panose="020B0604030504040204" pitchFamily="34" charset="0"/>
              <a:cs typeface="Tahoma" panose="020B0604030504040204" pitchFamily="34" charset="0"/>
            </a:rPr>
            <a:t> more than they lead</a:t>
          </a:r>
          <a:endParaRPr lang="en-US" sz="160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pPr marL="0" indent="0" algn="l">
            <a:lnSpc>
              <a:spcPct val="100000"/>
            </a:lnSpc>
            <a:buNone/>
          </a:pP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Instead of inspiring us to </a:t>
          </a:r>
          <a:r>
            <a:rPr lang="en-US" sz="1200" i="1" spc="-10" baseline="0">
              <a:solidFill>
                <a:schemeClr val="dk1"/>
              </a:solidFill>
              <a:latin typeface="Tahoma" panose="020B0604030504040204" pitchFamily="34" charset="0"/>
              <a:ea typeface="Tahoma" panose="020B0604030504040204" pitchFamily="34" charset="0"/>
              <a:cs typeface="Tahoma" panose="020B0604030504040204" pitchFamily="34" charset="0"/>
            </a:rPr>
            <a:t>resolve</a:t>
          </a: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 both our self-needs and social-needs, to </a:t>
          </a:r>
          <a:r>
            <a:rPr lang="en-US" sz="1200" i="1" spc="-10" baseline="0">
              <a:solidFill>
                <a:schemeClr val="dk1"/>
              </a:solidFill>
              <a:latin typeface="Tahoma" panose="020B0604030504040204" pitchFamily="34" charset="0"/>
              <a:ea typeface="Tahoma" panose="020B0604030504040204" pitchFamily="34" charset="0"/>
              <a:cs typeface="Tahoma" panose="020B0604030504040204" pitchFamily="34" charset="0"/>
            </a:rPr>
            <a:t>remove</a:t>
          </a: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 pain, </a:t>
          </a:r>
        </a:p>
        <a:p>
          <a:pPr marL="457200" lvl="1" indent="0" algn="l">
            <a:lnSpc>
              <a:spcPct val="100000"/>
            </a:lnSpc>
            <a:spcAft>
              <a:spcPts val="400"/>
            </a:spcAft>
            <a:buNone/>
          </a:pP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they primarily seek to </a:t>
          </a:r>
          <a:r>
            <a:rPr lang="en-US" sz="1200" i="1" spc="-10" baseline="0">
              <a:solidFill>
                <a:schemeClr val="dk1"/>
              </a:solidFill>
              <a:latin typeface="Tahoma" panose="020B0604030504040204" pitchFamily="34" charset="0"/>
              <a:ea typeface="Tahoma" panose="020B0604030504040204" pitchFamily="34" charset="0"/>
              <a:cs typeface="Tahoma" panose="020B0604030504040204" pitchFamily="34" charset="0"/>
            </a:rPr>
            <a:t>relieve </a:t>
          </a:r>
          <a:r>
            <a:rPr lang="en-US" sz="1200" i="0" spc="-10" baseline="0">
              <a:solidFill>
                <a:schemeClr val="dk1"/>
              </a:solidFill>
              <a:latin typeface="Tahoma" panose="020B0604030504040204" pitchFamily="34" charset="0"/>
              <a:ea typeface="Tahoma" panose="020B0604030504040204" pitchFamily="34" charset="0"/>
              <a:cs typeface="Tahoma" panose="020B0604030504040204" pitchFamily="34" charset="0"/>
            </a:rPr>
            <a:t>the</a:t>
          </a:r>
          <a:r>
            <a:rPr lang="en-US" sz="1200" i="1" spc="-1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i="0" spc="-10" baseline="0">
              <a:solidFill>
                <a:schemeClr val="dk1"/>
              </a:solidFill>
              <a:latin typeface="Tahoma" panose="020B0604030504040204" pitchFamily="34" charset="0"/>
              <a:ea typeface="Tahoma" panose="020B0604030504040204" pitchFamily="34" charset="0"/>
              <a:cs typeface="Tahoma" panose="020B0604030504040204" pitchFamily="34" charset="0"/>
            </a:rPr>
            <a:t>pain</a:t>
          </a:r>
          <a:r>
            <a:rPr lang="en-US" sz="1200" i="1" spc="-1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spc="-10" baseline="0">
              <a:solidFill>
                <a:schemeClr val="dk1"/>
              </a:solidFill>
              <a:latin typeface="Tahoma" panose="020B0604030504040204" pitchFamily="34" charset="0"/>
              <a:ea typeface="Tahoma" panose="020B0604030504040204" pitchFamily="34" charset="0"/>
              <a:cs typeface="Tahoma" panose="020B0604030504040204" pitchFamily="34" charset="0"/>
            </a:rPr>
            <a:t>of </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competing psychosocial priorities. </a:t>
          </a:r>
        </a:p>
        <a:p>
          <a:pPr marL="0" indent="0" algn="l">
            <a:lnSpc>
              <a:spcPct val="100000"/>
            </a:lnSpc>
            <a:buNone/>
          </a:pP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Instead of encouraging wisdom of mutual responsibilities, </a:t>
          </a:r>
        </a:p>
        <a:p>
          <a:pPr marL="457200" lvl="1" indent="0" algn="l">
            <a:lnSpc>
              <a:spcPct val="100000"/>
            </a:lnSpc>
            <a:spcAft>
              <a:spcPts val="400"/>
            </a:spcAft>
            <a:buNone/>
          </a:pP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it pits your needs against others. </a:t>
          </a:r>
        </a:p>
        <a:p>
          <a:r>
            <a:rPr lang="en-US" sz="1200" kern="1200" baseline="0">
              <a:solidFill>
                <a:schemeClr val="dk1"/>
              </a:solidFill>
              <a:latin typeface="Tahoma" panose="020B0604030504040204" pitchFamily="34" charset="0"/>
              <a:ea typeface="Tahoma" panose="020B0604030504040204" pitchFamily="34" charset="0"/>
              <a:cs typeface="Tahoma" panose="020B0604030504040204" pitchFamily="34" charset="0"/>
            </a:rPr>
            <a:t>Instead of inspiring us to be generous and love one another, </a:t>
          </a:r>
        </a:p>
        <a:p>
          <a:pPr lvl="1">
            <a:spcAft>
              <a:spcPts val="0"/>
            </a:spcAft>
          </a:pPr>
          <a:r>
            <a:rPr lang="en-US" sz="1200" kern="1200" baseline="0">
              <a:solidFill>
                <a:schemeClr val="dk1"/>
              </a:solidFill>
              <a:latin typeface="Tahoma" panose="020B0604030504040204" pitchFamily="34" charset="0"/>
              <a:ea typeface="Tahoma" panose="020B0604030504040204" pitchFamily="34" charset="0"/>
              <a:cs typeface="Tahoma" panose="020B0604030504040204" pitchFamily="34" charset="0"/>
            </a:rPr>
            <a:t>it goads us to demand of others and hate them for not caving, </a:t>
          </a:r>
        </a:p>
        <a:p>
          <a:pPr lvl="1">
            <a:spcAft>
              <a:spcPts val="400"/>
            </a:spcAft>
          </a:pPr>
          <a:r>
            <a:rPr lang="en-US" sz="1200" kern="1200" baseline="0">
              <a:solidFill>
                <a:schemeClr val="dk1"/>
              </a:solidFill>
              <a:latin typeface="Tahoma" panose="020B0604030504040204" pitchFamily="34" charset="0"/>
              <a:ea typeface="Tahoma" panose="020B0604030504040204" pitchFamily="34" charset="0"/>
              <a:cs typeface="Tahoma" panose="020B0604030504040204" pitchFamily="34" charset="0"/>
            </a:rPr>
            <a:t>and now to hate elites for not knowing our specific needs. </a:t>
          </a:r>
        </a:p>
        <a:p>
          <a:pPr marL="0" indent="0" algn="l">
            <a:lnSpc>
              <a:spcPct val="100000"/>
            </a:lnSpc>
            <a:buNone/>
          </a:pPr>
          <a:r>
            <a:rPr lang="en-US" sz="1200" b="0" i="1" baseline="0">
              <a:solidFill>
                <a:schemeClr val="dk1"/>
              </a:solidFill>
              <a:latin typeface="Tahoma" panose="020B0604030504040204" pitchFamily="34" charset="0"/>
              <a:ea typeface="Tahoma" panose="020B0604030504040204" pitchFamily="34" charset="0"/>
              <a:cs typeface="Tahoma" panose="020B0604030504040204" pitchFamily="34" charset="0"/>
            </a:rPr>
            <a:t>Popular generalizing leads us all astray</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 So let's </a:t>
          </a:r>
          <a:r>
            <a:rPr lang="en-US" sz="1200" b="1" baseline="0">
              <a:ln>
                <a:solidFill>
                  <a:srgbClr val="C00000"/>
                </a:solidFill>
              </a:ln>
              <a:solidFill>
                <a:srgbClr val="FFCCCC"/>
              </a:solidFill>
              <a:effectLst>
                <a:glow rad="25400">
                  <a:srgbClr val="FF7171"/>
                </a:glow>
              </a:effectLst>
              <a:latin typeface="Tahoma" panose="020B0604030504040204" pitchFamily="34" charset="0"/>
              <a:ea typeface="Tahoma" panose="020B0604030504040204" pitchFamily="34" charset="0"/>
              <a:cs typeface="Tahoma" panose="020B0604030504040204" pitchFamily="34" charset="0"/>
            </a:rPr>
            <a:t>STOP</a:t>
          </a:r>
          <a:r>
            <a:rPr lang="en-US" sz="1200" baseline="0">
              <a:solidFill>
                <a:schemeClr val="dk1"/>
              </a:solidFill>
              <a:latin typeface="Tahoma" panose="020B0604030504040204" pitchFamily="34" charset="0"/>
              <a:ea typeface="Tahoma" panose="020B0604030504040204" pitchFamily="34" charset="0"/>
              <a:cs typeface="Tahoma" panose="020B0604030504040204" pitchFamily="34" charset="0"/>
            </a:rPr>
            <a:t> all this hating!</a:t>
          </a:r>
        </a:p>
      </xdr:txBody>
    </xdr:sp>
    <xdr:clientData/>
  </xdr:twoCellAnchor>
  <xdr:twoCellAnchor>
    <xdr:from>
      <xdr:col>0</xdr:col>
      <xdr:colOff>106680</xdr:colOff>
      <xdr:row>975</xdr:row>
      <xdr:rowOff>167640</xdr:rowOff>
    </xdr:from>
    <xdr:to>
      <xdr:col>12</xdr:col>
      <xdr:colOff>480060</xdr:colOff>
      <xdr:row>976</xdr:row>
      <xdr:rowOff>175260</xdr:rowOff>
    </xdr:to>
    <xdr:sp macro="" textlink="">
      <xdr:nvSpPr>
        <xdr:cNvPr id="2589" name="TextBox 2588">
          <a:extLst>
            <a:ext uri="{FF2B5EF4-FFF2-40B4-BE49-F238E27FC236}">
              <a16:creationId xmlns:a16="http://schemas.microsoft.com/office/drawing/2014/main" xmlns="" id="{14E8013E-E997-45D0-9EDA-85FD102CD1EF}"/>
            </a:ext>
          </a:extLst>
        </xdr:cNvPr>
        <xdr:cNvSpPr txBox="1"/>
      </xdr:nvSpPr>
      <xdr:spPr>
        <a:xfrm>
          <a:off x="106680" y="180609240"/>
          <a:ext cx="594360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baseline="0">
              <a:ln>
                <a:solidFill>
                  <a:schemeClr val="tx1"/>
                </a:solidFill>
              </a:ln>
              <a:latin typeface="Tahoma" panose="020B0604030504040204" pitchFamily="34" charset="0"/>
              <a:ea typeface="Tahoma" panose="020B0604030504040204" pitchFamily="34" charset="0"/>
              <a:cs typeface="Tahoma" panose="020B0604030504040204" pitchFamily="34" charset="0"/>
            </a:rPr>
            <a:t>Harmony Politics </a:t>
          </a:r>
          <a:r>
            <a:rPr lang="en-US" sz="1200" b="0" baseline="0">
              <a:latin typeface="Tahoma" panose="020B0604030504040204" pitchFamily="34" charset="0"/>
              <a:ea typeface="Tahoma" panose="020B0604030504040204" pitchFamily="34" charset="0"/>
              <a:cs typeface="Tahoma" panose="020B0604030504040204" pitchFamily="34" charset="0"/>
            </a:rPr>
            <a:t>is not for everyone. It </a:t>
          </a:r>
          <a:r>
            <a:rPr lang="en-US" sz="1200" baseline="0">
              <a:latin typeface="Tahoma" panose="020B0604030504040204" pitchFamily="34" charset="0"/>
              <a:ea typeface="Tahoma" panose="020B0604030504040204" pitchFamily="34" charset="0"/>
              <a:cs typeface="Tahoma" panose="020B0604030504040204" pitchFamily="34" charset="0"/>
            </a:rPr>
            <a:t>upends the status quo you may depend upon.</a:t>
          </a:r>
        </a:p>
      </xdr:txBody>
    </xdr:sp>
    <xdr:clientData/>
  </xdr:twoCellAnchor>
  <xdr:twoCellAnchor>
    <xdr:from>
      <xdr:col>0</xdr:col>
      <xdr:colOff>114300</xdr:colOff>
      <xdr:row>977</xdr:row>
      <xdr:rowOff>38100</xdr:rowOff>
    </xdr:from>
    <xdr:to>
      <xdr:col>5</xdr:col>
      <xdr:colOff>457200</xdr:colOff>
      <xdr:row>978</xdr:row>
      <xdr:rowOff>243840</xdr:rowOff>
    </xdr:to>
    <xdr:sp macro="" textlink="">
      <xdr:nvSpPr>
        <xdr:cNvPr id="2592" name="TextBox 2591">
          <a:extLst>
            <a:ext uri="{FF2B5EF4-FFF2-40B4-BE49-F238E27FC236}">
              <a16:creationId xmlns:a16="http://schemas.microsoft.com/office/drawing/2014/main" xmlns="" id="{3DB7B0C9-341F-4FA5-A24C-FEF8F0900026}"/>
            </a:ext>
          </a:extLst>
        </xdr:cNvPr>
        <xdr:cNvSpPr txBox="1"/>
      </xdr:nvSpPr>
      <xdr:spPr>
        <a:xfrm>
          <a:off x="114300" y="180982620"/>
          <a:ext cx="244602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lang="en-US" sz="1100" baseline="0">
              <a:latin typeface="Tahoma" panose="020B0604030504040204" pitchFamily="34" charset="0"/>
              <a:ea typeface="Tahoma" panose="020B0604030504040204" pitchFamily="34" charset="0"/>
              <a:cs typeface="Tahoma" panose="020B0604030504040204" pitchFamily="34" charset="0"/>
            </a:rPr>
            <a:t>Select how ready, willing and able you are to try this radically different path.</a:t>
          </a:r>
        </a:p>
      </xdr:txBody>
    </xdr:sp>
    <xdr:clientData/>
  </xdr:twoCellAnchor>
  <xdr:twoCellAnchor>
    <xdr:from>
      <xdr:col>1</xdr:col>
      <xdr:colOff>0</xdr:colOff>
      <xdr:row>1044</xdr:row>
      <xdr:rowOff>91440</xdr:rowOff>
    </xdr:from>
    <xdr:to>
      <xdr:col>13</xdr:col>
      <xdr:colOff>0</xdr:colOff>
      <xdr:row>1045</xdr:row>
      <xdr:rowOff>175260</xdr:rowOff>
    </xdr:to>
    <xdr:sp macro="" textlink="">
      <xdr:nvSpPr>
        <xdr:cNvPr id="2594" name="TextBox 2593">
          <a:extLst>
            <a:ext uri="{FF2B5EF4-FFF2-40B4-BE49-F238E27FC236}">
              <a16:creationId xmlns:a16="http://schemas.microsoft.com/office/drawing/2014/main" xmlns="" id="{7AD78468-C6F2-4E9A-B879-E0BE646694D4}"/>
            </a:ext>
          </a:extLst>
        </xdr:cNvPr>
        <xdr:cNvSpPr txBox="1"/>
      </xdr:nvSpPr>
      <xdr:spPr>
        <a:xfrm>
          <a:off x="121920" y="195201540"/>
          <a:ext cx="594360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spc="-20" baseline="0">
              <a:latin typeface="Tahoma" panose="020B0604030504040204" pitchFamily="34" charset="0"/>
              <a:ea typeface="Tahoma" panose="020B0604030504040204" pitchFamily="34" charset="0"/>
              <a:cs typeface="Tahoma" panose="020B0604030504040204" pitchFamily="34" charset="0"/>
            </a:rPr>
            <a:t>Select one of the eight political issues from this dropdown list. Then read its content below.</a:t>
          </a:r>
          <a:endParaRPr lang="en-US" sz="1200" spc="-20" baseline="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970</xdr:row>
      <xdr:rowOff>60960</xdr:rowOff>
    </xdr:from>
    <xdr:to>
      <xdr:col>6</xdr:col>
      <xdr:colOff>358140</xdr:colOff>
      <xdr:row>974</xdr:row>
      <xdr:rowOff>198120</xdr:rowOff>
    </xdr:to>
    <xdr:sp macro="" textlink="">
      <xdr:nvSpPr>
        <xdr:cNvPr id="2608" name="TextBox 2607">
          <a:extLst>
            <a:ext uri="{FF2B5EF4-FFF2-40B4-BE49-F238E27FC236}">
              <a16:creationId xmlns:a16="http://schemas.microsoft.com/office/drawing/2014/main" xmlns="" id="{A7BC4EB1-54DA-43B4-B5AB-252E0322A0AD}"/>
            </a:ext>
          </a:extLst>
        </xdr:cNvPr>
        <xdr:cNvSpPr txBox="1"/>
      </xdr:nvSpPr>
      <xdr:spPr>
        <a:xfrm>
          <a:off x="121920" y="179245260"/>
          <a:ext cx="2834640" cy="1143000"/>
        </a:xfrm>
        <a:prstGeom prst="rect">
          <a:avLst/>
        </a:prstGeom>
        <a:solidFill>
          <a:srgbClr val="E1C8FF"/>
        </a:solidFill>
        <a:ln w="38100"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91440" bIns="0" rtlCol="0" anchor="t"/>
        <a:lstStyle/>
        <a:p>
          <a:pPr algn="r">
            <a:spcAft>
              <a:spcPts val="400"/>
            </a:spcAft>
          </a:pPr>
          <a:r>
            <a:rPr lang="en-US" sz="2000" b="1" baseline="0">
              <a:solidFill>
                <a:srgbClr val="660066"/>
              </a:solidFill>
              <a:effectLst>
                <a:outerShdw blurRad="50800" dist="38100" dir="2700000" algn="tl"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Divisive politics</a:t>
          </a:r>
        </a:p>
        <a:p>
          <a:pPr algn="r">
            <a:spcBef>
              <a:spcPts val="200"/>
            </a:spcBef>
          </a:pPr>
          <a:r>
            <a:rPr lang="en-US" sz="1400" b="1" baseline="0">
              <a:solidFill>
                <a:srgbClr val="3C1E5A"/>
              </a:solidFill>
              <a:latin typeface="Tahoma" panose="020B0604030504040204" pitchFamily="34" charset="0"/>
              <a:ea typeface="Tahoma" panose="020B0604030504040204" pitchFamily="34" charset="0"/>
              <a:cs typeface="Tahoma" panose="020B0604030504040204" pitchFamily="34" charset="0"/>
            </a:rPr>
            <a:t>Argues</a:t>
          </a:r>
          <a:r>
            <a:rPr lang="en-US" sz="1400" baseline="0">
              <a:solidFill>
                <a:srgbClr val="3C1E5A"/>
              </a:solidFill>
              <a:latin typeface="Tahoma" panose="020B0604030504040204" pitchFamily="34" charset="0"/>
              <a:ea typeface="Tahoma" panose="020B0604030504040204" pitchFamily="34" charset="0"/>
              <a:cs typeface="Tahoma" panose="020B0604030504040204" pitchFamily="34" charset="0"/>
            </a:rPr>
            <a:t> defensively to avoid pain</a:t>
          </a:r>
        </a:p>
        <a:p>
          <a:pPr algn="r">
            <a:spcBef>
              <a:spcPts val="200"/>
            </a:spcBef>
          </a:pPr>
          <a:r>
            <a:rPr lang="en-US" sz="1400" b="1" baseline="0">
              <a:solidFill>
                <a:srgbClr val="3C1E5A"/>
              </a:solidFill>
              <a:latin typeface="Tahoma" panose="020B0604030504040204" pitchFamily="34" charset="0"/>
              <a:ea typeface="Tahoma" panose="020B0604030504040204" pitchFamily="34" charset="0"/>
              <a:cs typeface="Tahoma" panose="020B0604030504040204" pitchFamily="34" charset="0"/>
            </a:rPr>
            <a:t>Rejects</a:t>
          </a:r>
          <a:r>
            <a:rPr lang="en-US" sz="1400" baseline="0">
              <a:solidFill>
                <a:srgbClr val="3C1E5A"/>
              </a:solidFill>
              <a:latin typeface="Tahoma" panose="020B0604030504040204" pitchFamily="34" charset="0"/>
              <a:ea typeface="Tahoma" panose="020B0604030504040204" pitchFamily="34" charset="0"/>
              <a:cs typeface="Tahoma" panose="020B0604030504040204" pitchFamily="34" charset="0"/>
            </a:rPr>
            <a:t> expressed differences </a:t>
          </a:r>
        </a:p>
        <a:p>
          <a:pPr algn="r">
            <a:spcBef>
              <a:spcPts val="200"/>
            </a:spcBef>
          </a:pPr>
          <a:r>
            <a:rPr lang="en-US" sz="1400" b="1" baseline="0">
              <a:solidFill>
                <a:srgbClr val="3C1E5A"/>
              </a:solidFill>
              <a:latin typeface="Tahoma" panose="020B0604030504040204" pitchFamily="34" charset="0"/>
              <a:ea typeface="Tahoma" panose="020B0604030504040204" pitchFamily="34" charset="0"/>
              <a:cs typeface="Tahoma" panose="020B0604030504040204" pitchFamily="34" charset="0"/>
            </a:rPr>
            <a:t>Demands</a:t>
          </a:r>
          <a:r>
            <a:rPr lang="en-US" sz="1400" baseline="0">
              <a:solidFill>
                <a:srgbClr val="3C1E5A"/>
              </a:solidFill>
              <a:latin typeface="Tahoma" panose="020B0604030504040204" pitchFamily="34" charset="0"/>
              <a:ea typeface="Tahoma" panose="020B0604030504040204" pitchFamily="34" charset="0"/>
              <a:cs typeface="Tahoma" panose="020B0604030504040204" pitchFamily="34" charset="0"/>
            </a:rPr>
            <a:t> consensus agreement </a:t>
          </a:r>
          <a:endParaRPr lang="en-US" sz="1200" baseline="0">
            <a:solidFill>
              <a:srgbClr val="3C1E5A"/>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99060</xdr:colOff>
      <xdr:row>970</xdr:row>
      <xdr:rowOff>68580</xdr:rowOff>
    </xdr:from>
    <xdr:to>
      <xdr:col>12</xdr:col>
      <xdr:colOff>457200</xdr:colOff>
      <xdr:row>974</xdr:row>
      <xdr:rowOff>205740</xdr:rowOff>
    </xdr:to>
    <xdr:sp macro="" textlink="">
      <xdr:nvSpPr>
        <xdr:cNvPr id="2609" name="TextBox 2608">
          <a:extLst>
            <a:ext uri="{FF2B5EF4-FFF2-40B4-BE49-F238E27FC236}">
              <a16:creationId xmlns:a16="http://schemas.microsoft.com/office/drawing/2014/main" xmlns="" id="{6D6AC90C-3793-4341-8CEB-318F8B4A90DD}"/>
            </a:ext>
          </a:extLst>
        </xdr:cNvPr>
        <xdr:cNvSpPr txBox="1"/>
      </xdr:nvSpPr>
      <xdr:spPr>
        <a:xfrm>
          <a:off x="3192780" y="179252880"/>
          <a:ext cx="2834640" cy="1143000"/>
        </a:xfrm>
        <a:prstGeom prst="rect">
          <a:avLst/>
        </a:prstGeom>
        <a:solidFill>
          <a:srgbClr val="A0FFCD"/>
        </a:solidFill>
        <a:ln w="38100" cmpd="sng">
          <a:solidFill>
            <a:schemeClr val="bg1"/>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0" bIns="0" rtlCol="0" anchor="t"/>
        <a:lstStyle/>
        <a:p>
          <a:pPr>
            <a:spcAft>
              <a:spcPts val="400"/>
            </a:spcAft>
          </a:pPr>
          <a:r>
            <a:rPr lang="en-US" sz="2000" b="1" baseline="0">
              <a:solidFill>
                <a:srgbClr val="009641"/>
              </a:solidFill>
              <a:effectLst>
                <a:outerShdw blurRad="50800" dist="38100" dir="8100000" algn="tr"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rPr>
            <a:t>Harmony Politics</a:t>
          </a:r>
          <a:endParaRPr lang="en-US" sz="1600" b="1" baseline="0">
            <a:solidFill>
              <a:srgbClr val="009641"/>
            </a:solidFill>
            <a:effectLst>
              <a:outerShdw blurRad="50800" dist="38100" dir="8100000" algn="tr" rotWithShape="0">
                <a:prstClr val="black">
                  <a:alpha val="40000"/>
                </a:prstClr>
              </a:outerShdw>
            </a:effectLst>
            <a:latin typeface="Verdana" panose="020B0604030504040204" pitchFamily="34" charset="0"/>
            <a:ea typeface="Verdana" panose="020B0604030504040204" pitchFamily="34" charset="0"/>
            <a:cs typeface="Tahoma" panose="020B0604030504040204" pitchFamily="34" charset="0"/>
          </a:endParaRPr>
        </a:p>
        <a:p>
          <a:pPr>
            <a:spcBef>
              <a:spcPts val="200"/>
            </a:spcBef>
          </a:pPr>
          <a:r>
            <a:rPr lang="en-US" sz="1400" b="1" baseline="0">
              <a:solidFill>
                <a:srgbClr val="004623"/>
              </a:solidFill>
              <a:latin typeface="Tahoma" panose="020B0604030504040204" pitchFamily="34" charset="0"/>
              <a:ea typeface="Tahoma" panose="020B0604030504040204" pitchFamily="34" charset="0"/>
              <a:cs typeface="Tahoma" panose="020B0604030504040204" pitchFamily="34" charset="0"/>
            </a:rPr>
            <a:t>Listens</a:t>
          </a:r>
          <a:r>
            <a:rPr lang="en-US" sz="1400" baseline="0">
              <a:solidFill>
                <a:srgbClr val="004623"/>
              </a:solidFill>
              <a:latin typeface="Tahoma" panose="020B0604030504040204" pitchFamily="34" charset="0"/>
              <a:ea typeface="Tahoma" panose="020B0604030504040204" pitchFamily="34" charset="0"/>
              <a:cs typeface="Tahoma" panose="020B0604030504040204" pitchFamily="34" charset="0"/>
            </a:rPr>
            <a:t> for needs to remove pain</a:t>
          </a:r>
        </a:p>
        <a:p>
          <a:pPr>
            <a:spcBef>
              <a:spcPts val="200"/>
            </a:spcBef>
          </a:pPr>
          <a:r>
            <a:rPr lang="en-US" sz="1400" b="1" baseline="0">
              <a:solidFill>
                <a:srgbClr val="004623"/>
              </a:solidFill>
              <a:latin typeface="Tahoma" panose="020B0604030504040204" pitchFamily="34" charset="0"/>
              <a:ea typeface="Tahoma" panose="020B0604030504040204" pitchFamily="34" charset="0"/>
              <a:cs typeface="Tahoma" panose="020B0604030504040204" pitchFamily="34" charset="0"/>
            </a:rPr>
            <a:t>Affirms</a:t>
          </a:r>
          <a:r>
            <a:rPr lang="en-US" sz="1400" baseline="0">
              <a:solidFill>
                <a:srgbClr val="004623"/>
              </a:solidFill>
              <a:latin typeface="Tahoma" panose="020B0604030504040204" pitchFamily="34" charset="0"/>
              <a:ea typeface="Tahoma" panose="020B0604030504040204" pitchFamily="34" charset="0"/>
              <a:cs typeface="Tahoma" panose="020B0604030504040204" pitchFamily="34" charset="0"/>
            </a:rPr>
            <a:t> different need priorities</a:t>
          </a:r>
        </a:p>
        <a:p>
          <a:pPr>
            <a:spcBef>
              <a:spcPts val="200"/>
            </a:spcBef>
          </a:pPr>
          <a:r>
            <a:rPr lang="en-US" sz="1400" b="1" baseline="0">
              <a:solidFill>
                <a:srgbClr val="004623"/>
              </a:solidFill>
              <a:latin typeface="Tahoma" panose="020B0604030504040204" pitchFamily="34" charset="0"/>
              <a:ea typeface="Tahoma" panose="020B0604030504040204" pitchFamily="34" charset="0"/>
              <a:cs typeface="Tahoma" panose="020B0604030504040204" pitchFamily="34" charset="0"/>
            </a:rPr>
            <a:t>Offers</a:t>
          </a:r>
          <a:r>
            <a:rPr lang="en-US" sz="1400" baseline="0">
              <a:solidFill>
                <a:srgbClr val="004623"/>
              </a:solidFill>
              <a:latin typeface="Tahoma" panose="020B0604030504040204" pitchFamily="34" charset="0"/>
              <a:ea typeface="Tahoma" panose="020B0604030504040204" pitchFamily="34" charset="0"/>
              <a:cs typeface="Tahoma" panose="020B0604030504040204" pitchFamily="34" charset="0"/>
            </a:rPr>
            <a:t> empathy &amp; understanding</a:t>
          </a:r>
        </a:p>
      </xdr:txBody>
    </xdr:sp>
    <xdr:clientData/>
  </xdr:twoCellAnchor>
  <xdr:twoCellAnchor>
    <xdr:from>
      <xdr:col>1</xdr:col>
      <xdr:colOff>7620</xdr:colOff>
      <xdr:row>358</xdr:row>
      <xdr:rowOff>7620</xdr:rowOff>
    </xdr:from>
    <xdr:to>
      <xdr:col>13</xdr:col>
      <xdr:colOff>7620</xdr:colOff>
      <xdr:row>360</xdr:row>
      <xdr:rowOff>129540</xdr:rowOff>
    </xdr:to>
    <xdr:sp macro="" textlink="">
      <xdr:nvSpPr>
        <xdr:cNvPr id="2624" name="You believe whatever serves your needs.">
          <a:extLst>
            <a:ext uri="{FF2B5EF4-FFF2-40B4-BE49-F238E27FC236}">
              <a16:creationId xmlns:a16="http://schemas.microsoft.com/office/drawing/2014/main" xmlns="" id="{5B36886B-6774-42BB-8901-AF867E2111E8}"/>
            </a:ext>
          </a:extLst>
        </xdr:cNvPr>
        <xdr:cNvSpPr txBox="1">
          <a:spLocks/>
        </xdr:cNvSpPr>
      </xdr:nvSpPr>
      <xdr:spPr>
        <a:xfrm>
          <a:off x="129540" y="66446400"/>
          <a:ext cx="5943600" cy="472440"/>
        </a:xfrm>
        <a:prstGeom prst="rect">
          <a:avLst/>
        </a:prstGeom>
      </xdr:spPr>
      <xdr:txBody>
        <a:bodyPr vert="horz" wrap="square" lIns="0" tIns="45720" rIns="0" bIns="4572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ts val="2000"/>
            </a:lnSpc>
            <a:buNone/>
          </a:pPr>
          <a:r>
            <a:rPr lang="en-US" sz="1600" b="1" spc="-10">
              <a:ln>
                <a:solidFill>
                  <a:srgbClr val="A0FFCD"/>
                </a:solidFill>
              </a:ln>
              <a:solidFill>
                <a:srgbClr val="006600"/>
              </a:solidFill>
              <a:effectLst>
                <a:glow rad="76200">
                  <a:schemeClr val="bg1"/>
                </a:glow>
              </a:effectLst>
              <a:latin typeface="Arial Black" panose="020B0A04020102020204" pitchFamily="34" charset="0"/>
              <a:ea typeface="Tahoma" panose="020B0604030504040204" pitchFamily="34" charset="0"/>
              <a:cs typeface="Tahoma" panose="020B0604030504040204" pitchFamily="34" charset="0"/>
            </a:rPr>
            <a:t>If you can't change your prioritized needs for</a:t>
          </a:r>
          <a:r>
            <a:rPr lang="en-US" sz="1600" b="1" spc="-10" baseline="0">
              <a:ln>
                <a:solidFill>
                  <a:srgbClr val="A0FFCD"/>
                </a:solidFill>
              </a:ln>
              <a:solidFill>
                <a:srgbClr val="006600"/>
              </a:solidFill>
              <a:effectLst>
                <a:glow rad="76200">
                  <a:schemeClr val="bg1"/>
                </a:glow>
              </a:effectLst>
              <a:latin typeface="Arial Black" panose="020B0A04020102020204" pitchFamily="34" charset="0"/>
              <a:ea typeface="Tahoma" panose="020B0604030504040204" pitchFamily="34" charset="0"/>
              <a:cs typeface="Tahoma" panose="020B0604030504040204" pitchFamily="34" charset="0"/>
            </a:rPr>
            <a:t> them,</a:t>
          </a:r>
          <a:r>
            <a:rPr lang="en-US" sz="1600" b="1" spc="-30" baseline="0">
              <a:ln>
                <a:solidFill>
                  <a:srgbClr val="A0FFCD"/>
                </a:solidFill>
              </a:ln>
              <a:solidFill>
                <a:srgbClr val="006600"/>
              </a:solidFill>
              <a:effectLst>
                <a:glow rad="76200">
                  <a:schemeClr val="bg1"/>
                </a:glow>
              </a:effectLst>
              <a:latin typeface="Arial Black" panose="020B0A04020102020204" pitchFamily="34" charset="0"/>
              <a:ea typeface="Tahoma" panose="020B0604030504040204" pitchFamily="34" charset="0"/>
              <a:cs typeface="Tahoma" panose="020B0604030504040204" pitchFamily="34" charset="0"/>
            </a:rPr>
            <a:t> </a:t>
          </a:r>
          <a:r>
            <a:rPr lang="en-US" sz="1600" b="1" spc="-50" baseline="0">
              <a:ln>
                <a:solidFill>
                  <a:srgbClr val="A0FFCD"/>
                </a:solidFill>
              </a:ln>
              <a:solidFill>
                <a:srgbClr val="006600"/>
              </a:solidFill>
              <a:effectLst>
                <a:glow rad="76200">
                  <a:schemeClr val="bg1"/>
                </a:glow>
              </a:effectLst>
              <a:latin typeface="Arial Black" panose="020B0A04020102020204" pitchFamily="34" charset="0"/>
              <a:ea typeface="Tahoma" panose="020B0604030504040204" pitchFamily="34" charset="0"/>
              <a:cs typeface="Tahoma" panose="020B0604030504040204" pitchFamily="34" charset="0"/>
            </a:rPr>
            <a:t>why must they change their prioritized needs for you?</a:t>
          </a:r>
          <a:endParaRPr lang="en-US" sz="1600" spc="-50" baseline="0">
            <a:ln>
              <a:solidFill>
                <a:srgbClr val="A0FFCD"/>
              </a:solidFill>
            </a:ln>
            <a:solidFill>
              <a:srgbClr val="006600"/>
            </a:solidFill>
            <a:effectLst>
              <a:glow rad="76200">
                <a:schemeClr val="bg1"/>
              </a:glow>
            </a:effectLst>
            <a:latin typeface="Arial Black" panose="020B0A04020102020204" pitchFamily="34" charset="0"/>
            <a:ea typeface="Tahoma" panose="020B0604030504040204" pitchFamily="34" charset="0"/>
            <a:cs typeface="Tahoma" panose="020B0604030504040204" pitchFamily="34" charset="0"/>
          </a:endParaRPr>
        </a:p>
      </xdr:txBody>
    </xdr:sp>
    <xdr:clientData/>
  </xdr:twoCellAnchor>
  <xdr:twoCellAnchor>
    <xdr:from>
      <xdr:col>14</xdr:col>
      <xdr:colOff>91440</xdr:colOff>
      <xdr:row>61</xdr:row>
      <xdr:rowOff>186690</xdr:rowOff>
    </xdr:from>
    <xdr:to>
      <xdr:col>15</xdr:col>
      <xdr:colOff>320040</xdr:colOff>
      <xdr:row>64</xdr:row>
      <xdr:rowOff>5746</xdr:rowOff>
    </xdr:to>
    <xdr:grpSp>
      <xdr:nvGrpSpPr>
        <xdr:cNvPr id="2841" name="Group 2840">
          <a:extLst>
            <a:ext uri="{FF2B5EF4-FFF2-40B4-BE49-F238E27FC236}">
              <a16:creationId xmlns:a16="http://schemas.microsoft.com/office/drawing/2014/main" xmlns="" id="{E0CA9DA8-7CBF-44A2-A722-0F1A023D8542}"/>
            </a:ext>
          </a:extLst>
        </xdr:cNvPr>
        <xdr:cNvGrpSpPr/>
      </xdr:nvGrpSpPr>
      <xdr:grpSpPr>
        <a:xfrm>
          <a:off x="6149340" y="12188190"/>
          <a:ext cx="342900" cy="390556"/>
          <a:chOff x="6393180" y="135504780"/>
          <a:chExt cx="350520" cy="390556"/>
        </a:xfrm>
      </xdr:grpSpPr>
      <xdr:sp macro="" textlink="">
        <xdr:nvSpPr>
          <xdr:cNvPr id="2842" name="Rectangle: Rounded Corners 2841">
            <a:extLst>
              <a:ext uri="{FF2B5EF4-FFF2-40B4-BE49-F238E27FC236}">
                <a16:creationId xmlns:a16="http://schemas.microsoft.com/office/drawing/2014/main" xmlns="" id="{BCF56BB0-F587-4EDF-9709-C8D1D50123EA}"/>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843" name="Rectangle 2842">
            <a:extLst>
              <a:ext uri="{FF2B5EF4-FFF2-40B4-BE49-F238E27FC236}">
                <a16:creationId xmlns:a16="http://schemas.microsoft.com/office/drawing/2014/main" xmlns="" id="{F99BF0CE-6019-4D12-8309-74A3E4B8F68A}"/>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7</xdr:row>
      <xdr:rowOff>9899</xdr:rowOff>
    </xdr:from>
    <xdr:to>
      <xdr:col>12</xdr:col>
      <xdr:colOff>164522</xdr:colOff>
      <xdr:row>7</xdr:row>
      <xdr:rowOff>172636</xdr:rowOff>
    </xdr:to>
    <xdr:grpSp>
      <xdr:nvGrpSpPr>
        <xdr:cNvPr id="2889" name="Group 2888">
          <a:extLst>
            <a:ext uri="{FF2B5EF4-FFF2-40B4-BE49-F238E27FC236}">
              <a16:creationId xmlns:a16="http://schemas.microsoft.com/office/drawing/2014/main" xmlns="" id="{54167ED7-C490-425B-995D-36BC073370E1}"/>
            </a:ext>
          </a:extLst>
        </xdr:cNvPr>
        <xdr:cNvGrpSpPr/>
      </xdr:nvGrpSpPr>
      <xdr:grpSpPr>
        <a:xfrm>
          <a:off x="5504943" y="1895849"/>
          <a:ext cx="117404" cy="162737"/>
          <a:chOff x="6496416" y="135471422"/>
          <a:chExt cx="117279" cy="159032"/>
        </a:xfrm>
      </xdr:grpSpPr>
      <xdr:sp macro="" textlink="">
        <xdr:nvSpPr>
          <xdr:cNvPr id="2890" name="Rectangle: Rounded Corners 2889">
            <a:extLst>
              <a:ext uri="{FF2B5EF4-FFF2-40B4-BE49-F238E27FC236}">
                <a16:creationId xmlns:a16="http://schemas.microsoft.com/office/drawing/2014/main" xmlns="" id="{4171D482-4C0A-4D14-980A-CB34FC561F54}"/>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891" name="Rectangle 2890">
            <a:extLst>
              <a:ext uri="{FF2B5EF4-FFF2-40B4-BE49-F238E27FC236}">
                <a16:creationId xmlns:a16="http://schemas.microsoft.com/office/drawing/2014/main" xmlns="" id="{B006DE1C-D8B7-420C-83AA-A93F0D97D696}"/>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xdr:col>
      <xdr:colOff>253380</xdr:colOff>
      <xdr:row>896</xdr:row>
      <xdr:rowOff>167640</xdr:rowOff>
    </xdr:from>
    <xdr:to>
      <xdr:col>12</xdr:col>
      <xdr:colOff>291480</xdr:colOff>
      <xdr:row>900</xdr:row>
      <xdr:rowOff>106680</xdr:rowOff>
    </xdr:to>
    <xdr:sp macro="" textlink="">
      <xdr:nvSpPr>
        <xdr:cNvPr id="1851" name="TextBox 1850">
          <a:extLst>
            <a:ext uri="{FF2B5EF4-FFF2-40B4-BE49-F238E27FC236}">
              <a16:creationId xmlns:a16="http://schemas.microsoft.com/office/drawing/2014/main" xmlns="" id="{868707FC-7D71-48A4-A765-70A66C3274D9}"/>
            </a:ext>
          </a:extLst>
        </xdr:cNvPr>
        <xdr:cNvSpPr txBox="1"/>
      </xdr:nvSpPr>
      <xdr:spPr>
        <a:xfrm>
          <a:off x="375300" y="174124620"/>
          <a:ext cx="5486400" cy="64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baseline="0">
              <a:solidFill>
                <a:srgbClr val="EBDCFF"/>
              </a:solidFill>
              <a:latin typeface="Tahoma" panose="020B0604030504040204" pitchFamily="34" charset="0"/>
              <a:ea typeface="Tahoma" panose="020B0604030504040204" pitchFamily="34" charset="0"/>
              <a:cs typeface="Tahoma" panose="020B0604030504040204" pitchFamily="34" charset="0"/>
            </a:rPr>
            <a:t>Responsibility is response-ability, </a:t>
          </a:r>
        </a:p>
        <a:p>
          <a:pPr algn="ctr"/>
          <a:r>
            <a:rPr lang="en-US" sz="1600" b="1" spc="-40" baseline="0">
              <a:solidFill>
                <a:srgbClr val="EBDCFF"/>
              </a:solidFill>
              <a:latin typeface="Tahoma" panose="020B0604030504040204" pitchFamily="34" charset="0"/>
              <a:ea typeface="Tahoma" panose="020B0604030504040204" pitchFamily="34" charset="0"/>
              <a:cs typeface="Tahoma" panose="020B0604030504040204" pitchFamily="34" charset="0"/>
            </a:rPr>
            <a:t>the ability to respond to specific needs.</a:t>
          </a:r>
        </a:p>
      </xdr:txBody>
    </xdr:sp>
    <xdr:clientData/>
  </xdr:twoCellAnchor>
  <xdr:twoCellAnchor>
    <xdr:from>
      <xdr:col>14</xdr:col>
      <xdr:colOff>91440</xdr:colOff>
      <xdr:row>128</xdr:row>
      <xdr:rowOff>57150</xdr:rowOff>
    </xdr:from>
    <xdr:to>
      <xdr:col>15</xdr:col>
      <xdr:colOff>320040</xdr:colOff>
      <xdr:row>129</xdr:row>
      <xdr:rowOff>196246</xdr:rowOff>
    </xdr:to>
    <xdr:grpSp>
      <xdr:nvGrpSpPr>
        <xdr:cNvPr id="1860" name="Group 1859">
          <a:extLst>
            <a:ext uri="{FF2B5EF4-FFF2-40B4-BE49-F238E27FC236}">
              <a16:creationId xmlns:a16="http://schemas.microsoft.com/office/drawing/2014/main" xmlns="" id="{7B413C72-FAFA-4A04-B0AD-72A1ECA5A1EC}"/>
            </a:ext>
          </a:extLst>
        </xdr:cNvPr>
        <xdr:cNvGrpSpPr/>
      </xdr:nvGrpSpPr>
      <xdr:grpSpPr>
        <a:xfrm>
          <a:off x="6149340" y="26917650"/>
          <a:ext cx="342900" cy="386746"/>
          <a:chOff x="6393180" y="135504780"/>
          <a:chExt cx="350520" cy="390556"/>
        </a:xfrm>
      </xdr:grpSpPr>
      <xdr:sp macro="" textlink="">
        <xdr:nvSpPr>
          <xdr:cNvPr id="1861" name="Rectangle: Rounded Corners 1860">
            <a:extLst>
              <a:ext uri="{FF2B5EF4-FFF2-40B4-BE49-F238E27FC236}">
                <a16:creationId xmlns:a16="http://schemas.microsoft.com/office/drawing/2014/main" xmlns="" id="{B369DC18-2F12-451A-B95E-133E3E82BAF3}"/>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62" name="Rectangle 1861">
            <a:extLst>
              <a:ext uri="{FF2B5EF4-FFF2-40B4-BE49-F238E27FC236}">
                <a16:creationId xmlns:a16="http://schemas.microsoft.com/office/drawing/2014/main" xmlns="" id="{B3666402-B7E6-40D1-AA7B-77FE58357436}"/>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172</xdr:row>
      <xdr:rowOff>26670</xdr:rowOff>
    </xdr:from>
    <xdr:to>
      <xdr:col>15</xdr:col>
      <xdr:colOff>320040</xdr:colOff>
      <xdr:row>172</xdr:row>
      <xdr:rowOff>417226</xdr:rowOff>
    </xdr:to>
    <xdr:grpSp>
      <xdr:nvGrpSpPr>
        <xdr:cNvPr id="1863" name="Group 1862">
          <a:extLst>
            <a:ext uri="{FF2B5EF4-FFF2-40B4-BE49-F238E27FC236}">
              <a16:creationId xmlns:a16="http://schemas.microsoft.com/office/drawing/2014/main" xmlns="" id="{5C595B10-0E17-4447-B7AE-6E743FE90186}"/>
            </a:ext>
          </a:extLst>
        </xdr:cNvPr>
        <xdr:cNvGrpSpPr/>
      </xdr:nvGrpSpPr>
      <xdr:grpSpPr>
        <a:xfrm>
          <a:off x="6149340" y="36631245"/>
          <a:ext cx="342900" cy="390556"/>
          <a:chOff x="6393180" y="135504780"/>
          <a:chExt cx="350520" cy="390556"/>
        </a:xfrm>
      </xdr:grpSpPr>
      <xdr:sp macro="" textlink="">
        <xdr:nvSpPr>
          <xdr:cNvPr id="1864" name="Rectangle: Rounded Corners 1863">
            <a:extLst>
              <a:ext uri="{FF2B5EF4-FFF2-40B4-BE49-F238E27FC236}">
                <a16:creationId xmlns:a16="http://schemas.microsoft.com/office/drawing/2014/main" xmlns="" id="{B356655D-0516-4F88-B117-1B07603E6151}"/>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65" name="Rectangle 1864">
            <a:extLst>
              <a:ext uri="{FF2B5EF4-FFF2-40B4-BE49-F238E27FC236}">
                <a16:creationId xmlns:a16="http://schemas.microsoft.com/office/drawing/2014/main" xmlns="" id="{B55E48F6-2EE6-4EE4-AD4A-0EA9F4D169F3}"/>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201</xdr:row>
      <xdr:rowOff>26670</xdr:rowOff>
    </xdr:from>
    <xdr:to>
      <xdr:col>15</xdr:col>
      <xdr:colOff>320040</xdr:colOff>
      <xdr:row>202</xdr:row>
      <xdr:rowOff>165766</xdr:rowOff>
    </xdr:to>
    <xdr:grpSp>
      <xdr:nvGrpSpPr>
        <xdr:cNvPr id="1866" name="Group 1865">
          <a:extLst>
            <a:ext uri="{FF2B5EF4-FFF2-40B4-BE49-F238E27FC236}">
              <a16:creationId xmlns:a16="http://schemas.microsoft.com/office/drawing/2014/main" xmlns="" id="{1BF5CDC4-BBBE-409B-8523-8128336A2E70}"/>
            </a:ext>
          </a:extLst>
        </xdr:cNvPr>
        <xdr:cNvGrpSpPr/>
      </xdr:nvGrpSpPr>
      <xdr:grpSpPr>
        <a:xfrm>
          <a:off x="6149340" y="42460545"/>
          <a:ext cx="342900" cy="386746"/>
          <a:chOff x="6393180" y="135504780"/>
          <a:chExt cx="350520" cy="390556"/>
        </a:xfrm>
      </xdr:grpSpPr>
      <xdr:sp macro="" textlink="">
        <xdr:nvSpPr>
          <xdr:cNvPr id="1867" name="Rectangle: Rounded Corners 1866">
            <a:extLst>
              <a:ext uri="{FF2B5EF4-FFF2-40B4-BE49-F238E27FC236}">
                <a16:creationId xmlns:a16="http://schemas.microsoft.com/office/drawing/2014/main" xmlns="" id="{2B569688-D472-43F7-89BD-19F66C17B7A4}"/>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68" name="Rectangle 1867">
            <a:extLst>
              <a:ext uri="{FF2B5EF4-FFF2-40B4-BE49-F238E27FC236}">
                <a16:creationId xmlns:a16="http://schemas.microsoft.com/office/drawing/2014/main" xmlns="" id="{8BF774B3-2955-44DA-AC74-97D271A35EAA}"/>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242</xdr:row>
      <xdr:rowOff>224790</xdr:rowOff>
    </xdr:from>
    <xdr:to>
      <xdr:col>15</xdr:col>
      <xdr:colOff>320040</xdr:colOff>
      <xdr:row>244</xdr:row>
      <xdr:rowOff>112426</xdr:rowOff>
    </xdr:to>
    <xdr:grpSp>
      <xdr:nvGrpSpPr>
        <xdr:cNvPr id="1869" name="Group 1868">
          <a:extLst>
            <a:ext uri="{FF2B5EF4-FFF2-40B4-BE49-F238E27FC236}">
              <a16:creationId xmlns:a16="http://schemas.microsoft.com/office/drawing/2014/main" xmlns="" id="{6BAC610A-33AE-498D-B7CB-232D9233310B}"/>
            </a:ext>
          </a:extLst>
        </xdr:cNvPr>
        <xdr:cNvGrpSpPr/>
      </xdr:nvGrpSpPr>
      <xdr:grpSpPr>
        <a:xfrm>
          <a:off x="6149340" y="51421665"/>
          <a:ext cx="342900" cy="382936"/>
          <a:chOff x="6393180" y="135504780"/>
          <a:chExt cx="350520" cy="390556"/>
        </a:xfrm>
      </xdr:grpSpPr>
      <xdr:sp macro="" textlink="">
        <xdr:nvSpPr>
          <xdr:cNvPr id="1870" name="Rectangle: Rounded Corners 1869">
            <a:extLst>
              <a:ext uri="{FF2B5EF4-FFF2-40B4-BE49-F238E27FC236}">
                <a16:creationId xmlns:a16="http://schemas.microsoft.com/office/drawing/2014/main" xmlns="" id="{ED494E6C-DD0A-4671-926A-8C7086105F85}"/>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71" name="Rectangle 1870">
            <a:extLst>
              <a:ext uri="{FF2B5EF4-FFF2-40B4-BE49-F238E27FC236}">
                <a16:creationId xmlns:a16="http://schemas.microsoft.com/office/drawing/2014/main" xmlns="" id="{4E1FA8B7-7616-480F-9667-12A598656FFD}"/>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610</xdr:row>
      <xdr:rowOff>217170</xdr:rowOff>
    </xdr:from>
    <xdr:to>
      <xdr:col>15</xdr:col>
      <xdr:colOff>320040</xdr:colOff>
      <xdr:row>613</xdr:row>
      <xdr:rowOff>13366</xdr:rowOff>
    </xdr:to>
    <xdr:grpSp>
      <xdr:nvGrpSpPr>
        <xdr:cNvPr id="1872" name="Group 1871">
          <a:extLst>
            <a:ext uri="{FF2B5EF4-FFF2-40B4-BE49-F238E27FC236}">
              <a16:creationId xmlns:a16="http://schemas.microsoft.com/office/drawing/2014/main" xmlns="" id="{949B370E-0E5A-4CAE-8DAE-7C4983BFFFBC}"/>
            </a:ext>
          </a:extLst>
        </xdr:cNvPr>
        <xdr:cNvGrpSpPr/>
      </xdr:nvGrpSpPr>
      <xdr:grpSpPr>
        <a:xfrm>
          <a:off x="6149340" y="118317645"/>
          <a:ext cx="342900" cy="377221"/>
          <a:chOff x="6393180" y="135504780"/>
          <a:chExt cx="350520" cy="390556"/>
        </a:xfrm>
      </xdr:grpSpPr>
      <xdr:sp macro="" textlink="">
        <xdr:nvSpPr>
          <xdr:cNvPr id="1873" name="Rectangle: Rounded Corners 1872">
            <a:extLst>
              <a:ext uri="{FF2B5EF4-FFF2-40B4-BE49-F238E27FC236}">
                <a16:creationId xmlns:a16="http://schemas.microsoft.com/office/drawing/2014/main" xmlns="" id="{8FA914C3-1B61-4747-9614-730EFE73B823}"/>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74" name="Rectangle 1873">
            <a:extLst>
              <a:ext uri="{FF2B5EF4-FFF2-40B4-BE49-F238E27FC236}">
                <a16:creationId xmlns:a16="http://schemas.microsoft.com/office/drawing/2014/main" xmlns="" id="{11D4E3F1-507E-4AFC-B3F0-47EFF4E9BC73}"/>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757</xdr:row>
      <xdr:rowOff>179070</xdr:rowOff>
    </xdr:from>
    <xdr:to>
      <xdr:col>15</xdr:col>
      <xdr:colOff>320040</xdr:colOff>
      <xdr:row>759</xdr:row>
      <xdr:rowOff>66706</xdr:rowOff>
    </xdr:to>
    <xdr:grpSp>
      <xdr:nvGrpSpPr>
        <xdr:cNvPr id="1875" name="Group 1874">
          <a:extLst>
            <a:ext uri="{FF2B5EF4-FFF2-40B4-BE49-F238E27FC236}">
              <a16:creationId xmlns:a16="http://schemas.microsoft.com/office/drawing/2014/main" xmlns="" id="{95B707AC-631A-4D91-A8F2-983645ACBCAB}"/>
            </a:ext>
          </a:extLst>
        </xdr:cNvPr>
        <xdr:cNvGrpSpPr/>
      </xdr:nvGrpSpPr>
      <xdr:grpSpPr>
        <a:xfrm>
          <a:off x="6149340" y="145111470"/>
          <a:ext cx="342900" cy="382936"/>
          <a:chOff x="6393180" y="135504780"/>
          <a:chExt cx="350520" cy="390556"/>
        </a:xfrm>
      </xdr:grpSpPr>
      <xdr:sp macro="" textlink="">
        <xdr:nvSpPr>
          <xdr:cNvPr id="1876" name="Rectangle: Rounded Corners 1875">
            <a:extLst>
              <a:ext uri="{FF2B5EF4-FFF2-40B4-BE49-F238E27FC236}">
                <a16:creationId xmlns:a16="http://schemas.microsoft.com/office/drawing/2014/main" xmlns="" id="{ACAAAE96-1EBC-48BF-B2E7-442D84ABBF40}"/>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77" name="Rectangle 1876">
            <a:extLst>
              <a:ext uri="{FF2B5EF4-FFF2-40B4-BE49-F238E27FC236}">
                <a16:creationId xmlns:a16="http://schemas.microsoft.com/office/drawing/2014/main" xmlns="" id="{884C3D81-4742-42BF-A7E7-20C064BE0D15}"/>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976</xdr:row>
      <xdr:rowOff>247650</xdr:rowOff>
    </xdr:from>
    <xdr:to>
      <xdr:col>15</xdr:col>
      <xdr:colOff>320040</xdr:colOff>
      <xdr:row>978</xdr:row>
      <xdr:rowOff>135286</xdr:rowOff>
    </xdr:to>
    <xdr:grpSp>
      <xdr:nvGrpSpPr>
        <xdr:cNvPr id="1878" name="Group 1877">
          <a:extLst>
            <a:ext uri="{FF2B5EF4-FFF2-40B4-BE49-F238E27FC236}">
              <a16:creationId xmlns:a16="http://schemas.microsoft.com/office/drawing/2014/main" xmlns="" id="{731A2060-9E40-4B23-9163-01787FD417EC}"/>
            </a:ext>
          </a:extLst>
        </xdr:cNvPr>
        <xdr:cNvGrpSpPr/>
      </xdr:nvGrpSpPr>
      <xdr:grpSpPr>
        <a:xfrm>
          <a:off x="6149340" y="185642250"/>
          <a:ext cx="342900" cy="382936"/>
          <a:chOff x="6393180" y="135504780"/>
          <a:chExt cx="350520" cy="390556"/>
        </a:xfrm>
      </xdr:grpSpPr>
      <xdr:sp macro="" textlink="">
        <xdr:nvSpPr>
          <xdr:cNvPr id="1879" name="Rectangle: Rounded Corners 1878">
            <a:extLst>
              <a:ext uri="{FF2B5EF4-FFF2-40B4-BE49-F238E27FC236}">
                <a16:creationId xmlns:a16="http://schemas.microsoft.com/office/drawing/2014/main" xmlns="" id="{E2CB51DA-11CA-4A5F-85AD-E252578B8393}"/>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80" name="Rectangle 1879">
            <a:extLst>
              <a:ext uri="{FF2B5EF4-FFF2-40B4-BE49-F238E27FC236}">
                <a16:creationId xmlns:a16="http://schemas.microsoft.com/office/drawing/2014/main" xmlns="" id="{06574D60-1A98-430A-86E9-8452A6E6C2A0}"/>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1045</xdr:row>
      <xdr:rowOff>148590</xdr:rowOff>
    </xdr:from>
    <xdr:to>
      <xdr:col>15</xdr:col>
      <xdr:colOff>320040</xdr:colOff>
      <xdr:row>1046</xdr:row>
      <xdr:rowOff>356266</xdr:rowOff>
    </xdr:to>
    <xdr:grpSp>
      <xdr:nvGrpSpPr>
        <xdr:cNvPr id="1881" name="Group 1880">
          <a:extLst>
            <a:ext uri="{FF2B5EF4-FFF2-40B4-BE49-F238E27FC236}">
              <a16:creationId xmlns:a16="http://schemas.microsoft.com/office/drawing/2014/main" xmlns="" id="{BBD464FD-3AD4-4376-B088-C9C95CBFFB58}"/>
            </a:ext>
          </a:extLst>
        </xdr:cNvPr>
        <xdr:cNvGrpSpPr/>
      </xdr:nvGrpSpPr>
      <xdr:grpSpPr>
        <a:xfrm>
          <a:off x="6149340" y="200087865"/>
          <a:ext cx="342900" cy="388651"/>
          <a:chOff x="6393180" y="135504780"/>
          <a:chExt cx="350520" cy="390556"/>
        </a:xfrm>
      </xdr:grpSpPr>
      <xdr:sp macro="" textlink="">
        <xdr:nvSpPr>
          <xdr:cNvPr id="1882" name="Rectangle: Rounded Corners 1881">
            <a:extLst>
              <a:ext uri="{FF2B5EF4-FFF2-40B4-BE49-F238E27FC236}">
                <a16:creationId xmlns:a16="http://schemas.microsoft.com/office/drawing/2014/main" xmlns="" id="{3A2ACB41-5E1F-4D32-B9AF-5A6C1073BDD9}"/>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83" name="Rectangle 1882">
            <a:extLst>
              <a:ext uri="{FF2B5EF4-FFF2-40B4-BE49-F238E27FC236}">
                <a16:creationId xmlns:a16="http://schemas.microsoft.com/office/drawing/2014/main" xmlns="" id="{3AB3592C-3A6F-4CD2-9C94-E8F873DF1F4F}"/>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1137</xdr:row>
      <xdr:rowOff>186690</xdr:rowOff>
    </xdr:from>
    <xdr:to>
      <xdr:col>15</xdr:col>
      <xdr:colOff>320040</xdr:colOff>
      <xdr:row>1139</xdr:row>
      <xdr:rowOff>158146</xdr:rowOff>
    </xdr:to>
    <xdr:grpSp>
      <xdr:nvGrpSpPr>
        <xdr:cNvPr id="1887" name="Group 1886">
          <a:extLst>
            <a:ext uri="{FF2B5EF4-FFF2-40B4-BE49-F238E27FC236}">
              <a16:creationId xmlns:a16="http://schemas.microsoft.com/office/drawing/2014/main" xmlns="" id="{03977D38-EAAB-4BCF-B09F-8E3B8D0C62CE}"/>
            </a:ext>
          </a:extLst>
        </xdr:cNvPr>
        <xdr:cNvGrpSpPr/>
      </xdr:nvGrpSpPr>
      <xdr:grpSpPr>
        <a:xfrm>
          <a:off x="6149340" y="222519240"/>
          <a:ext cx="342900" cy="361981"/>
          <a:chOff x="6393180" y="135504780"/>
          <a:chExt cx="350520" cy="390556"/>
        </a:xfrm>
      </xdr:grpSpPr>
      <xdr:sp macro="" textlink="">
        <xdr:nvSpPr>
          <xdr:cNvPr id="1888" name="Rectangle: Rounded Corners 1887">
            <a:extLst>
              <a:ext uri="{FF2B5EF4-FFF2-40B4-BE49-F238E27FC236}">
                <a16:creationId xmlns:a16="http://schemas.microsoft.com/office/drawing/2014/main" xmlns="" id="{DF87ADE9-610B-4017-AB79-0AD8C28D8B4F}"/>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89" name="Rectangle 1888">
            <a:extLst>
              <a:ext uri="{FF2B5EF4-FFF2-40B4-BE49-F238E27FC236}">
                <a16:creationId xmlns:a16="http://schemas.microsoft.com/office/drawing/2014/main" xmlns="" id="{1F8BF0DC-4748-4B6A-AE36-673C1840C1C3}"/>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1174</xdr:row>
      <xdr:rowOff>171450</xdr:rowOff>
    </xdr:from>
    <xdr:to>
      <xdr:col>15</xdr:col>
      <xdr:colOff>320040</xdr:colOff>
      <xdr:row>1177</xdr:row>
      <xdr:rowOff>20986</xdr:rowOff>
    </xdr:to>
    <xdr:grpSp>
      <xdr:nvGrpSpPr>
        <xdr:cNvPr id="1892" name="Group 1891">
          <a:extLst>
            <a:ext uri="{FF2B5EF4-FFF2-40B4-BE49-F238E27FC236}">
              <a16:creationId xmlns:a16="http://schemas.microsoft.com/office/drawing/2014/main" xmlns="" id="{93733A61-D0D5-473E-BDBE-9026F254ECAF}"/>
            </a:ext>
          </a:extLst>
        </xdr:cNvPr>
        <xdr:cNvGrpSpPr/>
      </xdr:nvGrpSpPr>
      <xdr:grpSpPr>
        <a:xfrm>
          <a:off x="6149340" y="230495475"/>
          <a:ext cx="342900" cy="382936"/>
          <a:chOff x="6393180" y="135504780"/>
          <a:chExt cx="350520" cy="390556"/>
        </a:xfrm>
      </xdr:grpSpPr>
      <xdr:sp macro="" textlink="">
        <xdr:nvSpPr>
          <xdr:cNvPr id="1893" name="Rectangle: Rounded Corners 1892">
            <a:extLst>
              <a:ext uri="{FF2B5EF4-FFF2-40B4-BE49-F238E27FC236}">
                <a16:creationId xmlns:a16="http://schemas.microsoft.com/office/drawing/2014/main" xmlns="" id="{183B2ADA-4A9B-473B-A442-ECC6B0FD377E}"/>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97" name="Rectangle 1896">
            <a:extLst>
              <a:ext uri="{FF2B5EF4-FFF2-40B4-BE49-F238E27FC236}">
                <a16:creationId xmlns:a16="http://schemas.microsoft.com/office/drawing/2014/main" xmlns="" id="{16D8245B-58AA-4766-AFBF-144B255C8196}"/>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1316</xdr:row>
      <xdr:rowOff>3810</xdr:rowOff>
    </xdr:from>
    <xdr:to>
      <xdr:col>15</xdr:col>
      <xdr:colOff>320040</xdr:colOff>
      <xdr:row>1317</xdr:row>
      <xdr:rowOff>181006</xdr:rowOff>
    </xdr:to>
    <xdr:grpSp>
      <xdr:nvGrpSpPr>
        <xdr:cNvPr id="1898" name="Group 1897">
          <a:extLst>
            <a:ext uri="{FF2B5EF4-FFF2-40B4-BE49-F238E27FC236}">
              <a16:creationId xmlns:a16="http://schemas.microsoft.com/office/drawing/2014/main" xmlns="" id="{D1478DB5-D738-4F25-98FB-8106D719E471}"/>
            </a:ext>
          </a:extLst>
        </xdr:cNvPr>
        <xdr:cNvGrpSpPr/>
      </xdr:nvGrpSpPr>
      <xdr:grpSpPr>
        <a:xfrm>
          <a:off x="6149340" y="255445260"/>
          <a:ext cx="342900" cy="386746"/>
          <a:chOff x="6393180" y="135504780"/>
          <a:chExt cx="350520" cy="390556"/>
        </a:xfrm>
      </xdr:grpSpPr>
      <xdr:sp macro="" textlink="">
        <xdr:nvSpPr>
          <xdr:cNvPr id="1899" name="Rectangle: Rounded Corners 1898">
            <a:extLst>
              <a:ext uri="{FF2B5EF4-FFF2-40B4-BE49-F238E27FC236}">
                <a16:creationId xmlns:a16="http://schemas.microsoft.com/office/drawing/2014/main" xmlns="" id="{F3BC8766-79FE-4D57-86F8-78C359BA5DF3}"/>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00" name="Rectangle 1899">
            <a:extLst>
              <a:ext uri="{FF2B5EF4-FFF2-40B4-BE49-F238E27FC236}">
                <a16:creationId xmlns:a16="http://schemas.microsoft.com/office/drawing/2014/main" xmlns="" id="{1FA47707-6869-4558-AF81-B9F51A081970}"/>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1409</xdr:row>
      <xdr:rowOff>110490</xdr:rowOff>
    </xdr:from>
    <xdr:to>
      <xdr:col>15</xdr:col>
      <xdr:colOff>320040</xdr:colOff>
      <xdr:row>1411</xdr:row>
      <xdr:rowOff>165766</xdr:rowOff>
    </xdr:to>
    <xdr:grpSp>
      <xdr:nvGrpSpPr>
        <xdr:cNvPr id="1901" name="Group 1900">
          <a:extLst>
            <a:ext uri="{FF2B5EF4-FFF2-40B4-BE49-F238E27FC236}">
              <a16:creationId xmlns:a16="http://schemas.microsoft.com/office/drawing/2014/main" xmlns="" id="{6C48E32C-6BEC-49DD-A756-8E9579E8C3F0}"/>
            </a:ext>
          </a:extLst>
        </xdr:cNvPr>
        <xdr:cNvGrpSpPr/>
      </xdr:nvGrpSpPr>
      <xdr:grpSpPr>
        <a:xfrm>
          <a:off x="6149340" y="272011140"/>
          <a:ext cx="342900" cy="388651"/>
          <a:chOff x="6393180" y="135504780"/>
          <a:chExt cx="350520" cy="390556"/>
        </a:xfrm>
      </xdr:grpSpPr>
      <xdr:sp macro="" textlink="">
        <xdr:nvSpPr>
          <xdr:cNvPr id="1902" name="Rectangle: Rounded Corners 1901">
            <a:extLst>
              <a:ext uri="{FF2B5EF4-FFF2-40B4-BE49-F238E27FC236}">
                <a16:creationId xmlns:a16="http://schemas.microsoft.com/office/drawing/2014/main" xmlns="" id="{779BAA21-B117-40FF-9576-449EF7422755}"/>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08" name="Rectangle 1907">
            <a:extLst>
              <a:ext uri="{FF2B5EF4-FFF2-40B4-BE49-F238E27FC236}">
                <a16:creationId xmlns:a16="http://schemas.microsoft.com/office/drawing/2014/main" xmlns="" id="{5EE87165-3A59-4FDD-86A3-94E543B6C196}"/>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1501</xdr:row>
      <xdr:rowOff>3810</xdr:rowOff>
    </xdr:from>
    <xdr:to>
      <xdr:col>15</xdr:col>
      <xdr:colOff>320040</xdr:colOff>
      <xdr:row>1502</xdr:row>
      <xdr:rowOff>181006</xdr:rowOff>
    </xdr:to>
    <xdr:grpSp>
      <xdr:nvGrpSpPr>
        <xdr:cNvPr id="1909" name="Group 1908">
          <a:extLst>
            <a:ext uri="{FF2B5EF4-FFF2-40B4-BE49-F238E27FC236}">
              <a16:creationId xmlns:a16="http://schemas.microsoft.com/office/drawing/2014/main" xmlns="" id="{03F18B63-23BA-4F8D-9F2C-A6960A5086C2}"/>
            </a:ext>
          </a:extLst>
        </xdr:cNvPr>
        <xdr:cNvGrpSpPr/>
      </xdr:nvGrpSpPr>
      <xdr:grpSpPr>
        <a:xfrm>
          <a:off x="6149340" y="288554160"/>
          <a:ext cx="342900" cy="386746"/>
          <a:chOff x="6393180" y="135504780"/>
          <a:chExt cx="350520" cy="390556"/>
        </a:xfrm>
      </xdr:grpSpPr>
      <xdr:sp macro="" textlink="">
        <xdr:nvSpPr>
          <xdr:cNvPr id="1911" name="Rectangle: Rounded Corners 1910">
            <a:extLst>
              <a:ext uri="{FF2B5EF4-FFF2-40B4-BE49-F238E27FC236}">
                <a16:creationId xmlns:a16="http://schemas.microsoft.com/office/drawing/2014/main" xmlns="" id="{9EECB150-0CCF-4CB2-9D0C-D1F3E3B8EC01}"/>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12" name="Rectangle 1911">
            <a:extLst>
              <a:ext uri="{FF2B5EF4-FFF2-40B4-BE49-F238E27FC236}">
                <a16:creationId xmlns:a16="http://schemas.microsoft.com/office/drawing/2014/main" xmlns="" id="{50E40FE7-C542-484A-B226-17C62FF9F23B}"/>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9</xdr:row>
      <xdr:rowOff>15693</xdr:rowOff>
    </xdr:from>
    <xdr:to>
      <xdr:col>12</xdr:col>
      <xdr:colOff>164522</xdr:colOff>
      <xdr:row>10</xdr:row>
      <xdr:rowOff>4590</xdr:rowOff>
    </xdr:to>
    <xdr:grpSp>
      <xdr:nvGrpSpPr>
        <xdr:cNvPr id="1913" name="Group 1912">
          <a:extLst>
            <a:ext uri="{FF2B5EF4-FFF2-40B4-BE49-F238E27FC236}">
              <a16:creationId xmlns:a16="http://schemas.microsoft.com/office/drawing/2014/main" xmlns="" id="{659D9B49-C720-4877-8DCC-B7DD816B9285}"/>
            </a:ext>
          </a:extLst>
        </xdr:cNvPr>
        <xdr:cNvGrpSpPr/>
      </xdr:nvGrpSpPr>
      <xdr:grpSpPr>
        <a:xfrm>
          <a:off x="5504943" y="2244543"/>
          <a:ext cx="117404" cy="160347"/>
          <a:chOff x="6496416" y="135471422"/>
          <a:chExt cx="117279" cy="159032"/>
        </a:xfrm>
      </xdr:grpSpPr>
      <xdr:sp macro="" textlink="">
        <xdr:nvSpPr>
          <xdr:cNvPr id="1914" name="Rectangle: Rounded Corners 1913">
            <a:extLst>
              <a:ext uri="{FF2B5EF4-FFF2-40B4-BE49-F238E27FC236}">
                <a16:creationId xmlns:a16="http://schemas.microsoft.com/office/drawing/2014/main" xmlns="" id="{6BF86D10-1517-4627-86F3-00C6E762EA8F}"/>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15" name="Rectangle 1914">
            <a:extLst>
              <a:ext uri="{FF2B5EF4-FFF2-40B4-BE49-F238E27FC236}">
                <a16:creationId xmlns:a16="http://schemas.microsoft.com/office/drawing/2014/main" xmlns="" id="{64AB98CB-FBC1-4801-A933-E83CE84DDCBE}"/>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10</xdr:row>
      <xdr:rowOff>21488</xdr:rowOff>
    </xdr:from>
    <xdr:to>
      <xdr:col>12</xdr:col>
      <xdr:colOff>164522</xdr:colOff>
      <xdr:row>10</xdr:row>
      <xdr:rowOff>184225</xdr:rowOff>
    </xdr:to>
    <xdr:grpSp>
      <xdr:nvGrpSpPr>
        <xdr:cNvPr id="1916" name="Group 1915">
          <a:extLst>
            <a:ext uri="{FF2B5EF4-FFF2-40B4-BE49-F238E27FC236}">
              <a16:creationId xmlns:a16="http://schemas.microsoft.com/office/drawing/2014/main" xmlns="" id="{92339BE1-DEDA-4C9A-88D5-89D74780ED76}"/>
            </a:ext>
          </a:extLst>
        </xdr:cNvPr>
        <xdr:cNvGrpSpPr/>
      </xdr:nvGrpSpPr>
      <xdr:grpSpPr>
        <a:xfrm>
          <a:off x="5504943" y="2421788"/>
          <a:ext cx="117404" cy="162737"/>
          <a:chOff x="6496416" y="135471422"/>
          <a:chExt cx="117279" cy="159032"/>
        </a:xfrm>
      </xdr:grpSpPr>
      <xdr:sp macro="" textlink="">
        <xdr:nvSpPr>
          <xdr:cNvPr id="1917" name="Rectangle: Rounded Corners 1916">
            <a:extLst>
              <a:ext uri="{FF2B5EF4-FFF2-40B4-BE49-F238E27FC236}">
                <a16:creationId xmlns:a16="http://schemas.microsoft.com/office/drawing/2014/main" xmlns="" id="{3CCA67BC-D801-4181-9097-AB8CF4B2D813}"/>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19" name="Rectangle 1918">
            <a:extLst>
              <a:ext uri="{FF2B5EF4-FFF2-40B4-BE49-F238E27FC236}">
                <a16:creationId xmlns:a16="http://schemas.microsoft.com/office/drawing/2014/main" xmlns="" id="{3C84D9D6-DFEF-48B6-98AC-D29BB7280925}"/>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11</xdr:row>
      <xdr:rowOff>4104</xdr:rowOff>
    </xdr:from>
    <xdr:to>
      <xdr:col>12</xdr:col>
      <xdr:colOff>164522</xdr:colOff>
      <xdr:row>11</xdr:row>
      <xdr:rowOff>166841</xdr:rowOff>
    </xdr:to>
    <xdr:grpSp>
      <xdr:nvGrpSpPr>
        <xdr:cNvPr id="1920" name="Group 1919">
          <a:extLst>
            <a:ext uri="{FF2B5EF4-FFF2-40B4-BE49-F238E27FC236}">
              <a16:creationId xmlns:a16="http://schemas.microsoft.com/office/drawing/2014/main" xmlns="" id="{EBF65C68-B677-474E-BEC6-E9279E67ED55}"/>
            </a:ext>
          </a:extLst>
        </xdr:cNvPr>
        <xdr:cNvGrpSpPr/>
      </xdr:nvGrpSpPr>
      <xdr:grpSpPr>
        <a:xfrm>
          <a:off x="5504943" y="2594904"/>
          <a:ext cx="117404" cy="162737"/>
          <a:chOff x="6496416" y="135471422"/>
          <a:chExt cx="117279" cy="159032"/>
        </a:xfrm>
      </xdr:grpSpPr>
      <xdr:sp macro="" textlink="">
        <xdr:nvSpPr>
          <xdr:cNvPr id="1922" name="Rectangle: Rounded Corners 1921">
            <a:extLst>
              <a:ext uri="{FF2B5EF4-FFF2-40B4-BE49-F238E27FC236}">
                <a16:creationId xmlns:a16="http://schemas.microsoft.com/office/drawing/2014/main" xmlns="" id="{9C7F8886-15C4-4AC8-B333-84738DD30474}"/>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23" name="Rectangle 1922">
            <a:extLst>
              <a:ext uri="{FF2B5EF4-FFF2-40B4-BE49-F238E27FC236}">
                <a16:creationId xmlns:a16="http://schemas.microsoft.com/office/drawing/2014/main" xmlns="" id="{7B2BB5AD-58D6-4CCE-8F25-4EF3556F5981}"/>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12</xdr:row>
      <xdr:rowOff>7001</xdr:rowOff>
    </xdr:from>
    <xdr:to>
      <xdr:col>12</xdr:col>
      <xdr:colOff>164522</xdr:colOff>
      <xdr:row>12</xdr:row>
      <xdr:rowOff>169738</xdr:rowOff>
    </xdr:to>
    <xdr:grpSp>
      <xdr:nvGrpSpPr>
        <xdr:cNvPr id="1924" name="Group 1923">
          <a:extLst>
            <a:ext uri="{FF2B5EF4-FFF2-40B4-BE49-F238E27FC236}">
              <a16:creationId xmlns:a16="http://schemas.microsoft.com/office/drawing/2014/main" xmlns="" id="{128BAFD0-A1CF-4671-8FD9-F90D6688A5F7}"/>
            </a:ext>
          </a:extLst>
        </xdr:cNvPr>
        <xdr:cNvGrpSpPr/>
      </xdr:nvGrpSpPr>
      <xdr:grpSpPr>
        <a:xfrm>
          <a:off x="5504943" y="2769251"/>
          <a:ext cx="117404" cy="153212"/>
          <a:chOff x="6496416" y="135471422"/>
          <a:chExt cx="117279" cy="159032"/>
        </a:xfrm>
      </xdr:grpSpPr>
      <xdr:sp macro="" textlink="">
        <xdr:nvSpPr>
          <xdr:cNvPr id="1925" name="Rectangle: Rounded Corners 1924">
            <a:extLst>
              <a:ext uri="{FF2B5EF4-FFF2-40B4-BE49-F238E27FC236}">
                <a16:creationId xmlns:a16="http://schemas.microsoft.com/office/drawing/2014/main" xmlns="" id="{F0DD4162-6870-4BE1-BFAB-DCA87A252126}"/>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26" name="Rectangle 1925">
            <a:extLst>
              <a:ext uri="{FF2B5EF4-FFF2-40B4-BE49-F238E27FC236}">
                <a16:creationId xmlns:a16="http://schemas.microsoft.com/office/drawing/2014/main" xmlns="" id="{FAF741D6-B37D-485B-A62F-DEC4EDD2F30B}"/>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20</xdr:row>
      <xdr:rowOff>7002</xdr:rowOff>
    </xdr:from>
    <xdr:to>
      <xdr:col>12</xdr:col>
      <xdr:colOff>164522</xdr:colOff>
      <xdr:row>20</xdr:row>
      <xdr:rowOff>169739</xdr:rowOff>
    </xdr:to>
    <xdr:grpSp>
      <xdr:nvGrpSpPr>
        <xdr:cNvPr id="1929" name="Group 1928">
          <a:extLst>
            <a:ext uri="{FF2B5EF4-FFF2-40B4-BE49-F238E27FC236}">
              <a16:creationId xmlns:a16="http://schemas.microsoft.com/office/drawing/2014/main" xmlns="" id="{78CFC3E0-285E-4D8B-A1DA-CB0867A3C663}"/>
            </a:ext>
          </a:extLst>
        </xdr:cNvPr>
        <xdr:cNvGrpSpPr/>
      </xdr:nvGrpSpPr>
      <xdr:grpSpPr>
        <a:xfrm>
          <a:off x="5504943" y="4064652"/>
          <a:ext cx="117404" cy="153212"/>
          <a:chOff x="6496416" y="135471422"/>
          <a:chExt cx="117279" cy="159032"/>
        </a:xfrm>
      </xdr:grpSpPr>
      <xdr:sp macro="" textlink="">
        <xdr:nvSpPr>
          <xdr:cNvPr id="1931" name="Rectangle: Rounded Corners 1930">
            <a:extLst>
              <a:ext uri="{FF2B5EF4-FFF2-40B4-BE49-F238E27FC236}">
                <a16:creationId xmlns:a16="http://schemas.microsoft.com/office/drawing/2014/main" xmlns="" id="{50E93F3B-976C-4AEA-8F87-8A1BAC2B0173}"/>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33" name="Rectangle 1932">
            <a:extLst>
              <a:ext uri="{FF2B5EF4-FFF2-40B4-BE49-F238E27FC236}">
                <a16:creationId xmlns:a16="http://schemas.microsoft.com/office/drawing/2014/main" xmlns="" id="{C4E64F9C-753C-4FEB-ADFB-E21E8624DFFC}"/>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22</xdr:row>
      <xdr:rowOff>204021</xdr:rowOff>
    </xdr:from>
    <xdr:to>
      <xdr:col>12</xdr:col>
      <xdr:colOff>164522</xdr:colOff>
      <xdr:row>23</xdr:row>
      <xdr:rowOff>161047</xdr:rowOff>
    </xdr:to>
    <xdr:grpSp>
      <xdr:nvGrpSpPr>
        <xdr:cNvPr id="1934" name="Group 1933">
          <a:extLst>
            <a:ext uri="{FF2B5EF4-FFF2-40B4-BE49-F238E27FC236}">
              <a16:creationId xmlns:a16="http://schemas.microsoft.com/office/drawing/2014/main" xmlns="" id="{A23E774A-8D2F-45FA-9CBF-301F3F13D559}"/>
            </a:ext>
          </a:extLst>
        </xdr:cNvPr>
        <xdr:cNvGrpSpPr/>
      </xdr:nvGrpSpPr>
      <xdr:grpSpPr>
        <a:xfrm>
          <a:off x="5504943" y="4575996"/>
          <a:ext cx="117404" cy="157051"/>
          <a:chOff x="6496416" y="135471422"/>
          <a:chExt cx="117279" cy="159032"/>
        </a:xfrm>
      </xdr:grpSpPr>
      <xdr:sp macro="" textlink="">
        <xdr:nvSpPr>
          <xdr:cNvPr id="1939" name="Rectangle: Rounded Corners 1938">
            <a:extLst>
              <a:ext uri="{FF2B5EF4-FFF2-40B4-BE49-F238E27FC236}">
                <a16:creationId xmlns:a16="http://schemas.microsoft.com/office/drawing/2014/main" xmlns="" id="{09B8511B-64BE-496C-9556-20CBD28BD3E3}"/>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40" name="Rectangle 1939">
            <a:extLst>
              <a:ext uri="{FF2B5EF4-FFF2-40B4-BE49-F238E27FC236}">
                <a16:creationId xmlns:a16="http://schemas.microsoft.com/office/drawing/2014/main" xmlns="" id="{F4739F74-800A-44EC-90FC-28BC53E9FBDD}"/>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28</xdr:row>
      <xdr:rowOff>4105</xdr:rowOff>
    </xdr:from>
    <xdr:to>
      <xdr:col>12</xdr:col>
      <xdr:colOff>164522</xdr:colOff>
      <xdr:row>28</xdr:row>
      <xdr:rowOff>166842</xdr:rowOff>
    </xdr:to>
    <xdr:grpSp>
      <xdr:nvGrpSpPr>
        <xdr:cNvPr id="1941" name="Group 1940">
          <a:extLst>
            <a:ext uri="{FF2B5EF4-FFF2-40B4-BE49-F238E27FC236}">
              <a16:creationId xmlns:a16="http://schemas.microsoft.com/office/drawing/2014/main" xmlns="" id="{31529F1D-5E3B-4A46-8DDB-FA45C0EED34A}"/>
            </a:ext>
          </a:extLst>
        </xdr:cNvPr>
        <xdr:cNvGrpSpPr/>
      </xdr:nvGrpSpPr>
      <xdr:grpSpPr>
        <a:xfrm>
          <a:off x="5504943" y="5385730"/>
          <a:ext cx="117404" cy="153212"/>
          <a:chOff x="6496416" y="135471422"/>
          <a:chExt cx="117279" cy="159032"/>
        </a:xfrm>
      </xdr:grpSpPr>
      <xdr:sp macro="" textlink="">
        <xdr:nvSpPr>
          <xdr:cNvPr id="1947" name="Rectangle: Rounded Corners 1946">
            <a:extLst>
              <a:ext uri="{FF2B5EF4-FFF2-40B4-BE49-F238E27FC236}">
                <a16:creationId xmlns:a16="http://schemas.microsoft.com/office/drawing/2014/main" xmlns="" id="{6C4858A7-A4FB-44C0-B887-1B137E97DC93}"/>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48" name="Rectangle 1947">
            <a:extLst>
              <a:ext uri="{FF2B5EF4-FFF2-40B4-BE49-F238E27FC236}">
                <a16:creationId xmlns:a16="http://schemas.microsoft.com/office/drawing/2014/main" xmlns="" id="{12AAD976-5349-490C-A5D8-DFA33336969A}"/>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30</xdr:row>
      <xdr:rowOff>7003</xdr:rowOff>
    </xdr:from>
    <xdr:to>
      <xdr:col>12</xdr:col>
      <xdr:colOff>164522</xdr:colOff>
      <xdr:row>30</xdr:row>
      <xdr:rowOff>169740</xdr:rowOff>
    </xdr:to>
    <xdr:grpSp>
      <xdr:nvGrpSpPr>
        <xdr:cNvPr id="1950" name="Group 1949">
          <a:extLst>
            <a:ext uri="{FF2B5EF4-FFF2-40B4-BE49-F238E27FC236}">
              <a16:creationId xmlns:a16="http://schemas.microsoft.com/office/drawing/2014/main" xmlns="" id="{3CD59D34-0A6F-44DF-AFDB-CC516E6E2954}"/>
            </a:ext>
          </a:extLst>
        </xdr:cNvPr>
        <xdr:cNvGrpSpPr/>
      </xdr:nvGrpSpPr>
      <xdr:grpSpPr>
        <a:xfrm>
          <a:off x="5504943" y="5741053"/>
          <a:ext cx="117404" cy="153212"/>
          <a:chOff x="6496416" y="135471422"/>
          <a:chExt cx="117279" cy="159032"/>
        </a:xfrm>
      </xdr:grpSpPr>
      <xdr:sp macro="" textlink="">
        <xdr:nvSpPr>
          <xdr:cNvPr id="1951" name="Rectangle: Rounded Corners 1950">
            <a:extLst>
              <a:ext uri="{FF2B5EF4-FFF2-40B4-BE49-F238E27FC236}">
                <a16:creationId xmlns:a16="http://schemas.microsoft.com/office/drawing/2014/main" xmlns="" id="{601CFF55-E258-46B0-98B0-AACE7EA46399}"/>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52" name="Rectangle 1951">
            <a:extLst>
              <a:ext uri="{FF2B5EF4-FFF2-40B4-BE49-F238E27FC236}">
                <a16:creationId xmlns:a16="http://schemas.microsoft.com/office/drawing/2014/main" xmlns="" id="{AFE0F658-AC87-4796-B551-96F1B35FBA65}"/>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31</xdr:row>
      <xdr:rowOff>4105</xdr:rowOff>
    </xdr:from>
    <xdr:to>
      <xdr:col>12</xdr:col>
      <xdr:colOff>164522</xdr:colOff>
      <xdr:row>31</xdr:row>
      <xdr:rowOff>166842</xdr:rowOff>
    </xdr:to>
    <xdr:grpSp>
      <xdr:nvGrpSpPr>
        <xdr:cNvPr id="1953" name="Group 1952">
          <a:extLst>
            <a:ext uri="{FF2B5EF4-FFF2-40B4-BE49-F238E27FC236}">
              <a16:creationId xmlns:a16="http://schemas.microsoft.com/office/drawing/2014/main" xmlns="" id="{98BC2D69-DEA0-493A-B37E-64D27E433D38}"/>
            </a:ext>
          </a:extLst>
        </xdr:cNvPr>
        <xdr:cNvGrpSpPr/>
      </xdr:nvGrpSpPr>
      <xdr:grpSpPr>
        <a:xfrm>
          <a:off x="5504943" y="5900080"/>
          <a:ext cx="117404" cy="153212"/>
          <a:chOff x="6496416" y="135471422"/>
          <a:chExt cx="117279" cy="159032"/>
        </a:xfrm>
      </xdr:grpSpPr>
      <xdr:sp macro="" textlink="">
        <xdr:nvSpPr>
          <xdr:cNvPr id="1960" name="Rectangle: Rounded Corners 1959">
            <a:extLst>
              <a:ext uri="{FF2B5EF4-FFF2-40B4-BE49-F238E27FC236}">
                <a16:creationId xmlns:a16="http://schemas.microsoft.com/office/drawing/2014/main" xmlns="" id="{CB337192-888F-46F5-84C3-0D04B2E505BA}"/>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61" name="Rectangle 1960">
            <a:extLst>
              <a:ext uri="{FF2B5EF4-FFF2-40B4-BE49-F238E27FC236}">
                <a16:creationId xmlns:a16="http://schemas.microsoft.com/office/drawing/2014/main" xmlns="" id="{E2781ECF-0F37-4987-A841-3BCA46AD2AAA}"/>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32</xdr:row>
      <xdr:rowOff>4104</xdr:rowOff>
    </xdr:from>
    <xdr:to>
      <xdr:col>12</xdr:col>
      <xdr:colOff>164522</xdr:colOff>
      <xdr:row>32</xdr:row>
      <xdr:rowOff>166841</xdr:rowOff>
    </xdr:to>
    <xdr:grpSp>
      <xdr:nvGrpSpPr>
        <xdr:cNvPr id="1963" name="Group 1962">
          <a:extLst>
            <a:ext uri="{FF2B5EF4-FFF2-40B4-BE49-F238E27FC236}">
              <a16:creationId xmlns:a16="http://schemas.microsoft.com/office/drawing/2014/main" xmlns="" id="{EFF3461C-82E9-4BBC-8DE1-7DD27B452BC1}"/>
            </a:ext>
          </a:extLst>
        </xdr:cNvPr>
        <xdr:cNvGrpSpPr/>
      </xdr:nvGrpSpPr>
      <xdr:grpSpPr>
        <a:xfrm>
          <a:off x="5504943" y="6062004"/>
          <a:ext cx="117404" cy="153212"/>
          <a:chOff x="6496416" y="135471422"/>
          <a:chExt cx="117279" cy="159032"/>
        </a:xfrm>
      </xdr:grpSpPr>
      <xdr:sp macro="" textlink="">
        <xdr:nvSpPr>
          <xdr:cNvPr id="1964" name="Rectangle: Rounded Corners 1963">
            <a:extLst>
              <a:ext uri="{FF2B5EF4-FFF2-40B4-BE49-F238E27FC236}">
                <a16:creationId xmlns:a16="http://schemas.microsoft.com/office/drawing/2014/main" xmlns="" id="{7B2DF81B-83A0-4EEE-876A-FD4BC9C39C9C}"/>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65" name="Rectangle 1964">
            <a:extLst>
              <a:ext uri="{FF2B5EF4-FFF2-40B4-BE49-F238E27FC236}">
                <a16:creationId xmlns:a16="http://schemas.microsoft.com/office/drawing/2014/main" xmlns="" id="{D25327A6-A25F-4320-A9F5-873E88CF895A}"/>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33</xdr:row>
      <xdr:rowOff>1207</xdr:rowOff>
    </xdr:from>
    <xdr:to>
      <xdr:col>12</xdr:col>
      <xdr:colOff>164522</xdr:colOff>
      <xdr:row>33</xdr:row>
      <xdr:rowOff>163944</xdr:rowOff>
    </xdr:to>
    <xdr:grpSp>
      <xdr:nvGrpSpPr>
        <xdr:cNvPr id="1967" name="Group 1966">
          <a:extLst>
            <a:ext uri="{FF2B5EF4-FFF2-40B4-BE49-F238E27FC236}">
              <a16:creationId xmlns:a16="http://schemas.microsoft.com/office/drawing/2014/main" xmlns="" id="{D664289C-FF4B-4749-AD0B-52FDBC8E7B97}"/>
            </a:ext>
          </a:extLst>
        </xdr:cNvPr>
        <xdr:cNvGrpSpPr/>
      </xdr:nvGrpSpPr>
      <xdr:grpSpPr>
        <a:xfrm>
          <a:off x="5504943" y="6221032"/>
          <a:ext cx="117404" cy="162737"/>
          <a:chOff x="6496416" y="135471422"/>
          <a:chExt cx="117279" cy="159032"/>
        </a:xfrm>
      </xdr:grpSpPr>
      <xdr:sp macro="" textlink="">
        <xdr:nvSpPr>
          <xdr:cNvPr id="1968" name="Rectangle: Rounded Corners 1967">
            <a:extLst>
              <a:ext uri="{FF2B5EF4-FFF2-40B4-BE49-F238E27FC236}">
                <a16:creationId xmlns:a16="http://schemas.microsoft.com/office/drawing/2014/main" xmlns="" id="{3435BE71-F32D-41F5-83A5-CDD6562D839C}"/>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33" name="Rectangle 2032">
            <a:extLst>
              <a:ext uri="{FF2B5EF4-FFF2-40B4-BE49-F238E27FC236}">
                <a16:creationId xmlns:a16="http://schemas.microsoft.com/office/drawing/2014/main" xmlns="" id="{0ED8D97A-2067-42EE-B87D-6041C6BB0890}"/>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34</xdr:row>
      <xdr:rowOff>4105</xdr:rowOff>
    </xdr:from>
    <xdr:to>
      <xdr:col>12</xdr:col>
      <xdr:colOff>164522</xdr:colOff>
      <xdr:row>34</xdr:row>
      <xdr:rowOff>166842</xdr:rowOff>
    </xdr:to>
    <xdr:grpSp>
      <xdr:nvGrpSpPr>
        <xdr:cNvPr id="2034" name="Group 2033">
          <a:extLst>
            <a:ext uri="{FF2B5EF4-FFF2-40B4-BE49-F238E27FC236}">
              <a16:creationId xmlns:a16="http://schemas.microsoft.com/office/drawing/2014/main" xmlns="" id="{333C0399-1830-4CA8-A56C-A4140014F7D3}"/>
            </a:ext>
          </a:extLst>
        </xdr:cNvPr>
        <xdr:cNvGrpSpPr/>
      </xdr:nvGrpSpPr>
      <xdr:grpSpPr>
        <a:xfrm>
          <a:off x="5504943" y="6385855"/>
          <a:ext cx="117404" cy="153212"/>
          <a:chOff x="6496416" y="135471422"/>
          <a:chExt cx="117279" cy="159032"/>
        </a:xfrm>
      </xdr:grpSpPr>
      <xdr:sp macro="" textlink="">
        <xdr:nvSpPr>
          <xdr:cNvPr id="2035" name="Rectangle: Rounded Corners 2034">
            <a:extLst>
              <a:ext uri="{FF2B5EF4-FFF2-40B4-BE49-F238E27FC236}">
                <a16:creationId xmlns:a16="http://schemas.microsoft.com/office/drawing/2014/main" xmlns="" id="{20F27164-C277-4AFB-BC40-785E4129A0C2}"/>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36" name="Rectangle 2035">
            <a:extLst>
              <a:ext uri="{FF2B5EF4-FFF2-40B4-BE49-F238E27FC236}">
                <a16:creationId xmlns:a16="http://schemas.microsoft.com/office/drawing/2014/main" xmlns="" id="{996B4763-8890-4193-8AC2-199CEB5F14CF}"/>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36</xdr:row>
      <xdr:rowOff>7003</xdr:rowOff>
    </xdr:from>
    <xdr:to>
      <xdr:col>12</xdr:col>
      <xdr:colOff>164522</xdr:colOff>
      <xdr:row>36</xdr:row>
      <xdr:rowOff>169740</xdr:rowOff>
    </xdr:to>
    <xdr:grpSp>
      <xdr:nvGrpSpPr>
        <xdr:cNvPr id="2103" name="Group 2102">
          <a:extLst>
            <a:ext uri="{FF2B5EF4-FFF2-40B4-BE49-F238E27FC236}">
              <a16:creationId xmlns:a16="http://schemas.microsoft.com/office/drawing/2014/main" xmlns="" id="{E6A7FEFF-2ECE-468A-8729-1164E186C28D}"/>
            </a:ext>
          </a:extLst>
        </xdr:cNvPr>
        <xdr:cNvGrpSpPr/>
      </xdr:nvGrpSpPr>
      <xdr:grpSpPr>
        <a:xfrm>
          <a:off x="5504943" y="6712603"/>
          <a:ext cx="117404" cy="153212"/>
          <a:chOff x="6496416" y="135471422"/>
          <a:chExt cx="117279" cy="159032"/>
        </a:xfrm>
      </xdr:grpSpPr>
      <xdr:sp macro="" textlink="">
        <xdr:nvSpPr>
          <xdr:cNvPr id="2105" name="Rectangle: Rounded Corners 2104">
            <a:extLst>
              <a:ext uri="{FF2B5EF4-FFF2-40B4-BE49-F238E27FC236}">
                <a16:creationId xmlns:a16="http://schemas.microsoft.com/office/drawing/2014/main" xmlns="" id="{177FAD08-6E4C-4B3E-9E70-CF1168B9D8CA}"/>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06" name="Rectangle 2105">
            <a:extLst>
              <a:ext uri="{FF2B5EF4-FFF2-40B4-BE49-F238E27FC236}">
                <a16:creationId xmlns:a16="http://schemas.microsoft.com/office/drawing/2014/main" xmlns="" id="{2F602CA0-C42B-4366-B72E-FDAD14CB9BAA}"/>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38</xdr:row>
      <xdr:rowOff>1208</xdr:rowOff>
    </xdr:from>
    <xdr:to>
      <xdr:col>12</xdr:col>
      <xdr:colOff>164522</xdr:colOff>
      <xdr:row>38</xdr:row>
      <xdr:rowOff>163945</xdr:rowOff>
    </xdr:to>
    <xdr:grpSp>
      <xdr:nvGrpSpPr>
        <xdr:cNvPr id="2107" name="Group 2106">
          <a:extLst>
            <a:ext uri="{FF2B5EF4-FFF2-40B4-BE49-F238E27FC236}">
              <a16:creationId xmlns:a16="http://schemas.microsoft.com/office/drawing/2014/main" xmlns="" id="{CAE53F5E-B4BA-4318-A33E-3332FCAC9936}"/>
            </a:ext>
          </a:extLst>
        </xdr:cNvPr>
        <xdr:cNvGrpSpPr/>
      </xdr:nvGrpSpPr>
      <xdr:grpSpPr>
        <a:xfrm>
          <a:off x="5504943" y="7030658"/>
          <a:ext cx="117404" cy="162737"/>
          <a:chOff x="6496416" y="135471422"/>
          <a:chExt cx="117279" cy="159032"/>
        </a:xfrm>
      </xdr:grpSpPr>
      <xdr:sp macro="" textlink="">
        <xdr:nvSpPr>
          <xdr:cNvPr id="2108" name="Rectangle: Rounded Corners 2107">
            <a:extLst>
              <a:ext uri="{FF2B5EF4-FFF2-40B4-BE49-F238E27FC236}">
                <a16:creationId xmlns:a16="http://schemas.microsoft.com/office/drawing/2014/main" xmlns="" id="{9557DB93-77A3-4B9B-B1B9-2E9D8903D120}"/>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09" name="Rectangle 2108">
            <a:extLst>
              <a:ext uri="{FF2B5EF4-FFF2-40B4-BE49-F238E27FC236}">
                <a16:creationId xmlns:a16="http://schemas.microsoft.com/office/drawing/2014/main" xmlns="" id="{70F24825-9BA7-4A3E-AA2F-EC9D45D42D37}"/>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12</xdr:col>
      <xdr:colOff>47118</xdr:colOff>
      <xdr:row>40</xdr:row>
      <xdr:rowOff>7003</xdr:rowOff>
    </xdr:from>
    <xdr:to>
      <xdr:col>12</xdr:col>
      <xdr:colOff>164522</xdr:colOff>
      <xdr:row>40</xdr:row>
      <xdr:rowOff>169740</xdr:rowOff>
    </xdr:to>
    <xdr:grpSp>
      <xdr:nvGrpSpPr>
        <xdr:cNvPr id="2110" name="Group 2109">
          <a:extLst>
            <a:ext uri="{FF2B5EF4-FFF2-40B4-BE49-F238E27FC236}">
              <a16:creationId xmlns:a16="http://schemas.microsoft.com/office/drawing/2014/main" xmlns="" id="{5D5BD972-263F-41CB-B81E-4D8A86445486}"/>
            </a:ext>
          </a:extLst>
        </xdr:cNvPr>
        <xdr:cNvGrpSpPr/>
      </xdr:nvGrpSpPr>
      <xdr:grpSpPr>
        <a:xfrm>
          <a:off x="5504943" y="7360303"/>
          <a:ext cx="117404" cy="153212"/>
          <a:chOff x="6496416" y="135471422"/>
          <a:chExt cx="117279" cy="159032"/>
        </a:xfrm>
      </xdr:grpSpPr>
      <xdr:sp macro="" textlink="">
        <xdr:nvSpPr>
          <xdr:cNvPr id="2111" name="Rectangle: Rounded Corners 2110">
            <a:extLst>
              <a:ext uri="{FF2B5EF4-FFF2-40B4-BE49-F238E27FC236}">
                <a16:creationId xmlns:a16="http://schemas.microsoft.com/office/drawing/2014/main" xmlns="" id="{73680237-2948-4A59-AB6B-3DD6F8296ED3}"/>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12" name="Rectangle 2111">
            <a:extLst>
              <a:ext uri="{FF2B5EF4-FFF2-40B4-BE49-F238E27FC236}">
                <a16:creationId xmlns:a16="http://schemas.microsoft.com/office/drawing/2014/main" xmlns="" id="{6E18A09D-A772-4C01-91FB-B4C1B6BF317B}"/>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9</xdr:col>
      <xdr:colOff>464820</xdr:colOff>
      <xdr:row>1540</xdr:row>
      <xdr:rowOff>68580</xdr:rowOff>
    </xdr:from>
    <xdr:to>
      <xdr:col>12</xdr:col>
      <xdr:colOff>441960</xdr:colOff>
      <xdr:row>1540</xdr:row>
      <xdr:rowOff>891540</xdr:rowOff>
    </xdr:to>
    <xdr:sp macro="" textlink="">
      <xdr:nvSpPr>
        <xdr:cNvPr id="2118" name="TextBox 2117">
          <a:hlinkClick xmlns:r="http://schemas.openxmlformats.org/officeDocument/2006/relationships" r:id="rId11" tooltip="Go to https://www.valuerelating.com/ep00"/>
          <a:extLst>
            <a:ext uri="{FF2B5EF4-FFF2-40B4-BE49-F238E27FC236}">
              <a16:creationId xmlns:a16="http://schemas.microsoft.com/office/drawing/2014/main" xmlns="" id="{E5A5E3B3-7EE9-4845-80FA-E7EC2C4C366A}"/>
            </a:ext>
          </a:extLst>
        </xdr:cNvPr>
        <xdr:cNvSpPr txBox="1"/>
      </xdr:nvSpPr>
      <xdr:spPr>
        <a:xfrm>
          <a:off x="4549140" y="304533300"/>
          <a:ext cx="1463040" cy="822960"/>
        </a:xfrm>
        <a:prstGeom prst="rect">
          <a:avLst/>
        </a:prstGeom>
        <a:solidFill>
          <a:srgbClr val="E1C8FF"/>
        </a:solidFill>
        <a:ln w="9525" cmpd="sng">
          <a:solidFill>
            <a:srgbClr val="C8FFE1"/>
          </a:solidFill>
        </a:ln>
        <a:effectLst>
          <a:outerShdw blurRad="63500" sx="102000" sy="102000" algn="ctr" rotWithShape="0">
            <a:prstClr val="black">
              <a:alpha val="40000"/>
            </a:prstClr>
          </a:outerShdw>
        </a:effectLst>
        <a:scene3d>
          <a:camera prst="orthographicFront"/>
          <a:lightRig rig="threePt" dir="t"/>
        </a:scene3d>
        <a:sp3d>
          <a:bevelT w="101600" prst="coolSlant"/>
        </a:sp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lnSpc>
              <a:spcPts val="1200"/>
            </a:lnSpc>
          </a:pPr>
          <a:r>
            <a:rPr lang="en-US" sz="1200" b="1" spc="-20" baseline="0">
              <a:solidFill>
                <a:srgbClr val="004623"/>
              </a:solidFill>
              <a:latin typeface="Tahoma" panose="020B0604030504040204" pitchFamily="34" charset="0"/>
              <a:ea typeface="Tahoma" panose="020B0604030504040204" pitchFamily="34" charset="0"/>
              <a:cs typeface="Tahoma" panose="020B0604030504040204" pitchFamily="34" charset="0"/>
            </a:rPr>
            <a:t>Empower Politics and You</a:t>
          </a:r>
          <a:r>
            <a:rPr lang="en-US" sz="1100" spc="0" baseline="0">
              <a:solidFill>
                <a:srgbClr val="004623"/>
              </a:solidFill>
              <a:latin typeface="Tahoma" panose="020B0604030504040204" pitchFamily="34" charset="0"/>
              <a:ea typeface="Tahoma" panose="020B0604030504040204" pitchFamily="34" charset="0"/>
              <a:cs typeface="Tahoma" panose="020B0604030504040204" pitchFamily="34" charset="0"/>
            </a:rPr>
            <a:t/>
          </a:r>
          <a:br>
            <a:rPr lang="en-US" sz="1100" spc="0" baseline="0">
              <a:solidFill>
                <a:srgbClr val="004623"/>
              </a:solidFill>
              <a:latin typeface="Tahoma" panose="020B0604030504040204" pitchFamily="34" charset="0"/>
              <a:ea typeface="Tahoma" panose="020B0604030504040204" pitchFamily="34" charset="0"/>
              <a:cs typeface="Tahoma" panose="020B0604030504040204" pitchFamily="34" charset="0"/>
            </a:rPr>
          </a:br>
          <a:r>
            <a:rPr lang="en-US" sz="1100" spc="0" baseline="0">
              <a:solidFill>
                <a:srgbClr val="004623"/>
              </a:solidFill>
              <a:latin typeface="Tahoma" panose="020B0604030504040204" pitchFamily="34" charset="0"/>
              <a:ea typeface="Tahoma" panose="020B0604030504040204" pitchFamily="34" charset="0"/>
              <a:cs typeface="Tahoma" panose="020B0604030504040204" pitchFamily="34" charset="0"/>
            </a:rPr>
            <a:t>Online article with </a:t>
          </a:r>
          <a:br>
            <a:rPr lang="en-US" sz="1100" spc="0" baseline="0">
              <a:solidFill>
                <a:srgbClr val="004623"/>
              </a:solidFill>
              <a:latin typeface="Tahoma" panose="020B0604030504040204" pitchFamily="34" charset="0"/>
              <a:ea typeface="Tahoma" panose="020B0604030504040204" pitchFamily="34" charset="0"/>
              <a:cs typeface="Tahoma" panose="020B0604030504040204" pitchFamily="34" charset="0"/>
            </a:rPr>
          </a:br>
          <a:r>
            <a:rPr lang="en-US" sz="1100" spc="0" baseline="0">
              <a:solidFill>
                <a:srgbClr val="004623"/>
              </a:solidFill>
              <a:latin typeface="Tahoma" panose="020B0604030504040204" pitchFamily="34" charset="0"/>
              <a:ea typeface="Tahoma" panose="020B0604030504040204" pitchFamily="34" charset="0"/>
              <a:cs typeface="Tahoma" panose="020B0604030504040204" pitchFamily="34" charset="0"/>
            </a:rPr>
            <a:t>an audio version </a:t>
          </a:r>
          <a:endParaRPr lang="en-US" sz="1100" spc="-20" baseline="0">
            <a:solidFill>
              <a:srgbClr val="004623"/>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12</xdr:col>
      <xdr:colOff>47118</xdr:colOff>
      <xdr:row>41</xdr:row>
      <xdr:rowOff>29863</xdr:rowOff>
    </xdr:from>
    <xdr:to>
      <xdr:col>12</xdr:col>
      <xdr:colOff>164522</xdr:colOff>
      <xdr:row>41</xdr:row>
      <xdr:rowOff>192600</xdr:rowOff>
    </xdr:to>
    <xdr:grpSp>
      <xdr:nvGrpSpPr>
        <xdr:cNvPr id="1842" name="Group 1841">
          <a:extLst>
            <a:ext uri="{FF2B5EF4-FFF2-40B4-BE49-F238E27FC236}">
              <a16:creationId xmlns:a16="http://schemas.microsoft.com/office/drawing/2014/main" xmlns="" id="{B9B794E9-B436-4172-908E-681D2BE03723}"/>
            </a:ext>
          </a:extLst>
        </xdr:cNvPr>
        <xdr:cNvGrpSpPr/>
      </xdr:nvGrpSpPr>
      <xdr:grpSpPr>
        <a:xfrm>
          <a:off x="5504943" y="7545088"/>
          <a:ext cx="117404" cy="162737"/>
          <a:chOff x="6496416" y="135471422"/>
          <a:chExt cx="117279" cy="159032"/>
        </a:xfrm>
      </xdr:grpSpPr>
      <xdr:sp macro="" textlink="">
        <xdr:nvSpPr>
          <xdr:cNvPr id="1845" name="Rectangle: Rounded Corners 1844">
            <a:extLst>
              <a:ext uri="{FF2B5EF4-FFF2-40B4-BE49-F238E27FC236}">
                <a16:creationId xmlns:a16="http://schemas.microsoft.com/office/drawing/2014/main" xmlns="" id="{BD795704-9E04-47B4-8B96-A87D29CB027C}"/>
              </a:ext>
            </a:extLst>
          </xdr:cNvPr>
          <xdr:cNvSpPr/>
        </xdr:nvSpPr>
        <xdr:spPr>
          <a:xfrm>
            <a:off x="6499860" y="135499846"/>
            <a:ext cx="109728" cy="106105"/>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46" name="Rectangle 1845">
            <a:extLst>
              <a:ext uri="{FF2B5EF4-FFF2-40B4-BE49-F238E27FC236}">
                <a16:creationId xmlns:a16="http://schemas.microsoft.com/office/drawing/2014/main" xmlns="" id="{E095EC17-50DC-450F-891E-F2BAC6B9C0AA}"/>
              </a:ext>
            </a:extLst>
          </xdr:cNvPr>
          <xdr:cNvSpPr/>
        </xdr:nvSpPr>
        <xdr:spPr>
          <a:xfrm>
            <a:off x="6496416" y="135471422"/>
            <a:ext cx="117279" cy="159032"/>
          </a:xfrm>
          <a:prstGeom prst="rect">
            <a:avLst/>
          </a:prstGeom>
          <a:noFill/>
        </xdr:spPr>
        <xdr:txBody>
          <a:bodyPr wrap="none" lIns="27432" tIns="0" rIns="27432" bIns="0">
            <a:spAutoFit/>
          </a:bodyPr>
          <a:lstStyle/>
          <a:p>
            <a:pPr algn="ctr"/>
            <a:r>
              <a:rPr lang="en-US" sz="1000" b="1" cap="none" spc="0" baseline="0">
                <a:ln w="3175">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1000" b="1" cap="none" spc="0">
              <a:ln w="3175">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14</xdr:col>
      <xdr:colOff>91440</xdr:colOff>
      <xdr:row>1526</xdr:row>
      <xdr:rowOff>255270</xdr:rowOff>
    </xdr:from>
    <xdr:to>
      <xdr:col>15</xdr:col>
      <xdr:colOff>320040</xdr:colOff>
      <xdr:row>1528</xdr:row>
      <xdr:rowOff>20986</xdr:rowOff>
    </xdr:to>
    <xdr:grpSp>
      <xdr:nvGrpSpPr>
        <xdr:cNvPr id="2138" name="Group 2137">
          <a:extLst>
            <a:ext uri="{FF2B5EF4-FFF2-40B4-BE49-F238E27FC236}">
              <a16:creationId xmlns:a16="http://schemas.microsoft.com/office/drawing/2014/main" xmlns="" id="{D020D80B-E292-40C4-8490-E505F3991DEA}"/>
            </a:ext>
          </a:extLst>
        </xdr:cNvPr>
        <xdr:cNvGrpSpPr/>
      </xdr:nvGrpSpPr>
      <xdr:grpSpPr>
        <a:xfrm>
          <a:off x="6149340" y="295720770"/>
          <a:ext cx="342900" cy="394366"/>
          <a:chOff x="6393180" y="135504780"/>
          <a:chExt cx="350520" cy="390556"/>
        </a:xfrm>
      </xdr:grpSpPr>
      <xdr:sp macro="" textlink="">
        <xdr:nvSpPr>
          <xdr:cNvPr id="2139" name="Rectangle: Rounded Corners 2138">
            <a:extLst>
              <a:ext uri="{FF2B5EF4-FFF2-40B4-BE49-F238E27FC236}">
                <a16:creationId xmlns:a16="http://schemas.microsoft.com/office/drawing/2014/main" xmlns="" id="{9C1FBF45-0FB4-4B7C-B0F6-6B807C73B019}"/>
              </a:ext>
            </a:extLst>
          </xdr:cNvPr>
          <xdr:cNvSpPr/>
        </xdr:nvSpPr>
        <xdr:spPr>
          <a:xfrm>
            <a:off x="6393180" y="135529320"/>
            <a:ext cx="350520" cy="350520"/>
          </a:xfrm>
          <a:prstGeom prst="roundRect">
            <a:avLst>
              <a:gd name="adj" fmla="val 50000"/>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40" name="Rectangle 2139">
            <a:extLst>
              <a:ext uri="{FF2B5EF4-FFF2-40B4-BE49-F238E27FC236}">
                <a16:creationId xmlns:a16="http://schemas.microsoft.com/office/drawing/2014/main" xmlns="" id="{D6A7CAA9-5E24-4A47-B4CA-6D94B18C17C9}"/>
              </a:ext>
            </a:extLst>
          </xdr:cNvPr>
          <xdr:cNvSpPr/>
        </xdr:nvSpPr>
        <xdr:spPr>
          <a:xfrm>
            <a:off x="6458741" y="135504780"/>
            <a:ext cx="204158" cy="390556"/>
          </a:xfrm>
          <a:prstGeom prst="rect">
            <a:avLst/>
          </a:prstGeom>
          <a:noFill/>
        </xdr:spPr>
        <xdr:txBody>
          <a:bodyPr wrap="none" lIns="27432" tIns="0" rIns="27432" bIns="0">
            <a:spAutoFit/>
          </a:bodyPr>
          <a:lstStyle/>
          <a:p>
            <a:pPr algn="ctr"/>
            <a:r>
              <a:rPr lang="en-US" sz="2400" b="1" cap="none" spc="0" baseline="0">
                <a:ln w="10160">
                  <a:solidFill>
                    <a:srgbClr val="A0FFCD"/>
                  </a:solidFill>
                  <a:prstDash val="solid"/>
                </a:ln>
                <a:solidFill>
                  <a:srgbClr val="FFFFFF"/>
                </a:solidFill>
                <a:effectLst>
                  <a:outerShdw blurRad="38100" dist="22860" dir="5400000" algn="tl" rotWithShape="0">
                    <a:srgbClr val="000000">
                      <a:alpha val="30000"/>
                    </a:srgbClr>
                  </a:outerShdw>
                </a:effectLst>
                <a:latin typeface="Tahoma" panose="020B0604030504040204" pitchFamily="34" charset="0"/>
                <a:ea typeface="Tahoma" panose="020B0604030504040204" pitchFamily="34" charset="0"/>
                <a:cs typeface="Tahoma" panose="020B0604030504040204" pitchFamily="34" charset="0"/>
              </a:rPr>
              <a:t>I</a:t>
            </a:r>
            <a:endParaRPr lang="en-US" sz="2400" b="1" cap="none" spc="0">
              <a:ln w="10160">
                <a:solidFill>
                  <a:srgbClr val="A0FFCD"/>
                </a:solidFill>
                <a:prstDash val="solid"/>
              </a:ln>
              <a:solidFill>
                <a:srgbClr val="FFFFFF"/>
              </a:solidFill>
              <a:effectLst>
                <a:outerShdw blurRad="38100" dist="22860" dir="5400000" algn="tl" rotWithShape="0">
                  <a:srgbClr val="000000">
                    <a:alpha val="30000"/>
                  </a:srgbClr>
                </a:outerShdw>
              </a:effectLst>
            </a:endParaRPr>
          </a:p>
        </xdr:txBody>
      </xdr:sp>
    </xdr:grpSp>
    <xdr:clientData/>
  </xdr:twoCellAnchor>
  <xdr:twoCellAnchor>
    <xdr:from>
      <xdr:col>3</xdr:col>
      <xdr:colOff>434340</xdr:colOff>
      <xdr:row>1540</xdr:row>
      <xdr:rowOff>68580</xdr:rowOff>
    </xdr:from>
    <xdr:to>
      <xdr:col>9</xdr:col>
      <xdr:colOff>358140</xdr:colOff>
      <xdr:row>1540</xdr:row>
      <xdr:rowOff>891540</xdr:rowOff>
    </xdr:to>
    <xdr:sp macro="" textlink="">
      <xdr:nvSpPr>
        <xdr:cNvPr id="2149" name="TextBox 2148">
          <a:hlinkClick xmlns:r="http://schemas.openxmlformats.org/officeDocument/2006/relationships" r:id="rId12"/>
          <a:extLst>
            <a:ext uri="{FF2B5EF4-FFF2-40B4-BE49-F238E27FC236}">
              <a16:creationId xmlns:a16="http://schemas.microsoft.com/office/drawing/2014/main" xmlns="" id="{B9099BA5-A9AC-43AC-AE71-CB95FBABFC6B}"/>
            </a:ext>
          </a:extLst>
        </xdr:cNvPr>
        <xdr:cNvSpPr txBox="1"/>
      </xdr:nvSpPr>
      <xdr:spPr>
        <a:xfrm>
          <a:off x="1546860" y="304533300"/>
          <a:ext cx="2895600" cy="822960"/>
        </a:xfrm>
        <a:prstGeom prst="rect">
          <a:avLst/>
        </a:prstGeom>
        <a:solidFill>
          <a:srgbClr val="A0FFCD"/>
        </a:solidFill>
        <a:ln w="9525" cmpd="sng">
          <a:solidFill>
            <a:srgbClr val="C8FFE1"/>
          </a:solidFill>
        </a:ln>
        <a:effectLst>
          <a:outerShdw blurRad="63500" sx="102000" sy="102000" algn="ctr" rotWithShape="0">
            <a:prstClr val="black">
              <a:alpha val="40000"/>
            </a:prstClr>
          </a:outerShdw>
        </a:effectLst>
        <a:scene3d>
          <a:camera prst="orthographicFront"/>
          <a:lightRig rig="threePt" dir="t"/>
        </a:scene3d>
        <a:sp3d>
          <a:bevelT w="101600" prst="coolSlant"/>
        </a:sp3d>
      </xdr:spPr>
      <xdr:style>
        <a:lnRef idx="0">
          <a:scrgbClr r="0" g="0" b="0"/>
        </a:lnRef>
        <a:fillRef idx="0">
          <a:scrgbClr r="0" g="0" b="0"/>
        </a:fillRef>
        <a:effectRef idx="0">
          <a:scrgbClr r="0" g="0" b="0"/>
        </a:effectRef>
        <a:fontRef idx="minor">
          <a:schemeClr val="dk1"/>
        </a:fontRef>
      </xdr:style>
      <xdr:txBody>
        <a:bodyPr vertOverflow="clip" horzOverflow="clip" wrap="square" lIns="228600" tIns="45720" rIns="228600" bIns="0" rtlCol="0" anchor="ctr"/>
        <a:lstStyle/>
        <a:p>
          <a:pPr algn="ctr">
            <a:spcAft>
              <a:spcPts val="600"/>
            </a:spcAft>
          </a:pPr>
          <a:r>
            <a:rPr lang="en-US" sz="1300" b="1" spc="-50" baseline="0">
              <a:solidFill>
                <a:srgbClr val="004623"/>
              </a:solidFill>
              <a:latin typeface="Tahoma" panose="020B0604030504040204" pitchFamily="34" charset="0"/>
              <a:ea typeface="Tahoma" panose="020B0604030504040204" pitchFamily="34" charset="0"/>
              <a:cs typeface="Tahoma" panose="020B0604030504040204" pitchFamily="34" charset="0"/>
            </a:rPr>
            <a:t>PROMOTIONAL ENROLLMENT</a:t>
          </a:r>
          <a:endParaRPr lang="en-US" sz="1300" b="0" spc="-50" baseline="0">
            <a:solidFill>
              <a:srgbClr val="004623"/>
            </a:solidFill>
            <a:latin typeface="Tahoma" panose="020B0604030504040204" pitchFamily="34" charset="0"/>
            <a:ea typeface="Tahoma" panose="020B0604030504040204" pitchFamily="34" charset="0"/>
            <a:cs typeface="Tahoma" panose="020B0604030504040204" pitchFamily="34" charset="0"/>
          </a:endParaRPr>
        </a:p>
        <a:p>
          <a:pPr algn="ctr">
            <a:spcAft>
              <a:spcPts val="600"/>
            </a:spcAft>
          </a:pPr>
          <a:r>
            <a:rPr lang="en-US" sz="1100" spc="0" baseline="0">
              <a:solidFill>
                <a:srgbClr val="004623"/>
              </a:solidFill>
              <a:latin typeface="Tahoma" panose="020B0604030504040204" pitchFamily="34" charset="0"/>
              <a:ea typeface="Tahoma" panose="020B0604030504040204" pitchFamily="34" charset="0"/>
              <a:cs typeface="Tahoma" panose="020B0604030504040204" pitchFamily="34" charset="0"/>
            </a:rPr>
            <a:t>Click here to see the latest deal to enroll far below the full course price.</a:t>
          </a:r>
          <a:endParaRPr lang="en-US" sz="1100" spc="-20" baseline="0">
            <a:solidFill>
              <a:srgbClr val="004623"/>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22860</xdr:colOff>
      <xdr:row>460</xdr:row>
      <xdr:rowOff>76200</xdr:rowOff>
    </xdr:from>
    <xdr:to>
      <xdr:col>13</xdr:col>
      <xdr:colOff>22860</xdr:colOff>
      <xdr:row>462</xdr:row>
      <xdr:rowOff>0</xdr:rowOff>
    </xdr:to>
    <xdr:sp macro="" textlink="">
      <xdr:nvSpPr>
        <xdr:cNvPr id="1607" name="You believe whatever serves your needs.">
          <a:extLst>
            <a:ext uri="{FF2B5EF4-FFF2-40B4-BE49-F238E27FC236}">
              <a16:creationId xmlns:a16="http://schemas.microsoft.com/office/drawing/2014/main" xmlns="" id="{5B85529C-C720-405F-84C3-B711178B528C}"/>
            </a:ext>
          </a:extLst>
        </xdr:cNvPr>
        <xdr:cNvSpPr txBox="1">
          <a:spLocks/>
        </xdr:cNvSpPr>
      </xdr:nvSpPr>
      <xdr:spPr>
        <a:xfrm>
          <a:off x="144780" y="93558360"/>
          <a:ext cx="5943600" cy="274320"/>
        </a:xfrm>
        <a:prstGeom prst="rect">
          <a:avLst/>
        </a:prstGeom>
      </xdr:spPr>
      <xdr:txBody>
        <a:bodyPr vert="horz" wrap="square" lIns="0" tIns="45720" rIns="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ctr">
            <a:lnSpc>
              <a:spcPct val="100000"/>
            </a:lnSpc>
            <a:buNone/>
          </a:pPr>
          <a:r>
            <a:rPr lang="en-US" sz="1100" b="0" spc="0" baseline="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chemeClr val="accent6">
                    <a:lumMod val="50000"/>
                  </a:schemeClr>
                </a:outerShdw>
              </a:effectLst>
              <a:latin typeface="Tahoma" panose="020B0604030504040204" pitchFamily="34" charset="0"/>
              <a:ea typeface="Tahoma" panose="020B0604030504040204" pitchFamily="34" charset="0"/>
              <a:cs typeface="Tahoma" panose="020B0604030504040204" pitchFamily="34" charset="0"/>
            </a:rPr>
            <a:t>Politics mainly addresses conflict between how each other experience your social-needs.</a:t>
          </a:r>
          <a:endParaRPr lang="en-US" sz="1100" b="0" spc="0">
            <a:ln>
              <a:solidFill>
                <a:schemeClr val="accent6">
                  <a:lumMod val="40000"/>
                  <a:lumOff val="60000"/>
                </a:schemeClr>
              </a:solidFill>
            </a:ln>
            <a:solidFill>
              <a:schemeClr val="accent6">
                <a:lumMod val="20000"/>
                <a:lumOff val="80000"/>
              </a:schemeClr>
            </a:solidFill>
            <a:effectLst>
              <a:glow rad="25400">
                <a:schemeClr val="accent6">
                  <a:lumMod val="50000"/>
                </a:schemeClr>
              </a:glow>
              <a:outerShdw blurRad="50800" dist="38100" dir="5400000" algn="t" rotWithShape="0">
                <a:srgbClr val="00B050">
                  <a:alpha val="85000"/>
                </a:srgb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xdr:colOff>
      <xdr:row>16</xdr:row>
      <xdr:rowOff>7620</xdr:rowOff>
    </xdr:from>
    <xdr:to>
      <xdr:col>27</xdr:col>
      <xdr:colOff>2</xdr:colOff>
      <xdr:row>23</xdr:row>
      <xdr:rowOff>7620</xdr:rowOff>
    </xdr:to>
    <xdr:grpSp>
      <xdr:nvGrpSpPr>
        <xdr:cNvPr id="2" name="Group 1" hidden="1">
          <a:extLst>
            <a:ext uri="{FF2B5EF4-FFF2-40B4-BE49-F238E27FC236}">
              <a16:creationId xmlns:a16="http://schemas.microsoft.com/office/drawing/2014/main" xmlns="" id="{00000000-0008-0000-0400-000002000000}"/>
            </a:ext>
          </a:extLst>
        </xdr:cNvPr>
        <xdr:cNvGrpSpPr/>
      </xdr:nvGrpSpPr>
      <xdr:grpSpPr>
        <a:xfrm>
          <a:off x="6172201" y="3512820"/>
          <a:ext cx="5829301" cy="1733550"/>
          <a:chOff x="7787640" y="586740"/>
          <a:chExt cx="2983245" cy="922020"/>
        </a:xfrm>
      </xdr:grpSpPr>
      <xdr:sp macro="" textlink="">
        <xdr:nvSpPr>
          <xdr:cNvPr id="3" name="Speech Bubble: Rectangle with Corners Rounded 2">
            <a:extLst>
              <a:ext uri="{FF2B5EF4-FFF2-40B4-BE49-F238E27FC236}">
                <a16:creationId xmlns:a16="http://schemas.microsoft.com/office/drawing/2014/main" xmlns="" id="{00000000-0008-0000-0400-000003000000}"/>
              </a:ext>
            </a:extLst>
          </xdr:cNvPr>
          <xdr:cNvSpPr/>
        </xdr:nvSpPr>
        <xdr:spPr>
          <a:xfrm>
            <a:off x="7787640" y="586740"/>
            <a:ext cx="1485900" cy="922020"/>
          </a:xfrm>
          <a:prstGeom prst="wedgeRoundRectCallout">
            <a:avLst>
              <a:gd name="adj1" fmla="val -48889"/>
              <a:gd name="adj2" fmla="val 68285"/>
              <a:gd name="adj3" fmla="val 16667"/>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Speech Bubble: Rectangle with Corners Rounded 3">
            <a:extLst>
              <a:ext uri="{FF2B5EF4-FFF2-40B4-BE49-F238E27FC236}">
                <a16:creationId xmlns:a16="http://schemas.microsoft.com/office/drawing/2014/main" xmlns="" id="{00000000-0008-0000-0400-000004000000}"/>
              </a:ext>
            </a:extLst>
          </xdr:cNvPr>
          <xdr:cNvSpPr/>
        </xdr:nvSpPr>
        <xdr:spPr>
          <a:xfrm flipH="1">
            <a:off x="9284985" y="586740"/>
            <a:ext cx="1485900" cy="922020"/>
          </a:xfrm>
          <a:prstGeom prst="wedgeRoundRectCallout">
            <a:avLst>
              <a:gd name="adj1" fmla="val -48632"/>
              <a:gd name="adj2" fmla="val 68285"/>
              <a:gd name="adj3" fmla="val 16667"/>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25</xdr:col>
      <xdr:colOff>433091</xdr:colOff>
      <xdr:row>3</xdr:row>
      <xdr:rowOff>525460</xdr:rowOff>
    </xdr:from>
    <xdr:to>
      <xdr:col>26</xdr:col>
      <xdr:colOff>24997</xdr:colOff>
      <xdr:row>5</xdr:row>
      <xdr:rowOff>16263</xdr:rowOff>
    </xdr:to>
    <xdr:sp macro="" textlink="">
      <xdr:nvSpPr>
        <xdr:cNvPr id="137" name="Arrow: Left 136" hidden="1">
          <a:extLst>
            <a:ext uri="{FF2B5EF4-FFF2-40B4-BE49-F238E27FC236}">
              <a16:creationId xmlns:a16="http://schemas.microsoft.com/office/drawing/2014/main" xmlns="" id="{00000000-0008-0000-0400-000089000000}"/>
            </a:ext>
          </a:extLst>
        </xdr:cNvPr>
        <xdr:cNvSpPr>
          <a:spLocks noChangeAspect="1"/>
        </xdr:cNvSpPr>
      </xdr:nvSpPr>
      <xdr:spPr>
        <a:xfrm rot="4020000">
          <a:off x="11616462" y="1343589"/>
          <a:ext cx="245183" cy="87206"/>
        </a:xfrm>
        <a:prstGeom prst="leftArrow">
          <a:avLst>
            <a:gd name="adj1" fmla="val 32353"/>
            <a:gd name="adj2" fmla="val 191176"/>
          </a:avLst>
        </a:prstGeom>
        <a:solidFill>
          <a:sysClr val="window" lastClr="FFFFFF"/>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14</xdr:col>
      <xdr:colOff>110067</xdr:colOff>
      <xdr:row>40</xdr:row>
      <xdr:rowOff>8467</xdr:rowOff>
    </xdr:from>
    <xdr:to>
      <xdr:col>27</xdr:col>
      <xdr:colOff>8311</xdr:colOff>
      <xdr:row>46</xdr:row>
      <xdr:rowOff>2502</xdr:rowOff>
    </xdr:to>
    <xdr:pic>
      <xdr:nvPicPr>
        <xdr:cNvPr id="138" name="Picture 137" hidden="1">
          <a:extLst>
            <a:ext uri="{FF2B5EF4-FFF2-40B4-BE49-F238E27FC236}">
              <a16:creationId xmlns:a16="http://schemas.microsoft.com/office/drawing/2014/main" xmlns="" id="{00000000-0008-0000-0400-00008A000000}"/>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6297507" y="9442027"/>
          <a:ext cx="5963764" cy="1502796"/>
        </a:xfrm>
        <a:prstGeom prst="rect">
          <a:avLst/>
        </a:prstGeom>
      </xdr:spPr>
    </xdr:pic>
    <xdr:clientData/>
  </xdr:twoCellAnchor>
  <xdr:twoCellAnchor editAs="oneCell">
    <xdr:from>
      <xdr:col>25</xdr:col>
      <xdr:colOff>249456</xdr:colOff>
      <xdr:row>0</xdr:row>
      <xdr:rowOff>162827</xdr:rowOff>
    </xdr:from>
    <xdr:to>
      <xdr:col>26</xdr:col>
      <xdr:colOff>439254</xdr:colOff>
      <xdr:row>3</xdr:row>
      <xdr:rowOff>79943</xdr:rowOff>
    </xdr:to>
    <xdr:pic>
      <xdr:nvPicPr>
        <xdr:cNvPr id="6" name="Picture 5">
          <a:hlinkClick xmlns:r="http://schemas.openxmlformats.org/officeDocument/2006/relationships" r:id="rId2" tooltip="to About page at Value Relating"/>
          <a:extLst>
            <a:ext uri="{FF2B5EF4-FFF2-40B4-BE49-F238E27FC236}">
              <a16:creationId xmlns:a16="http://schemas.microsoft.com/office/drawing/2014/main" xmlns="" id="{786E3BFC-4475-4848-B444-0CD55D8275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92298" y="162827"/>
          <a:ext cx="684430" cy="685800"/>
        </a:xfrm>
        <a:prstGeom prst="rect">
          <a:avLst/>
        </a:prstGeom>
        <a:effectLst>
          <a:outerShdw blurRad="63500" sx="102000" sy="102000" algn="ctr" rotWithShape="0">
            <a:prstClr val="black">
              <a:alpha val="40000"/>
            </a:prstClr>
          </a:outerShdw>
          <a:softEdge rad="31750"/>
        </a:effectLst>
      </xdr:spPr>
    </xdr:pic>
    <xdr:clientData/>
  </xdr:twoCellAnchor>
  <xdr:twoCellAnchor>
    <xdr:from>
      <xdr:col>0</xdr:col>
      <xdr:colOff>0</xdr:colOff>
      <xdr:row>73</xdr:row>
      <xdr:rowOff>378322</xdr:rowOff>
    </xdr:from>
    <xdr:to>
      <xdr:col>0</xdr:col>
      <xdr:colOff>0</xdr:colOff>
      <xdr:row>81</xdr:row>
      <xdr:rowOff>152396</xdr:rowOff>
    </xdr:to>
    <xdr:sp macro="" textlink="">
      <xdr:nvSpPr>
        <xdr:cNvPr id="111" name="TextBox 110">
          <a:extLst>
            <a:ext uri="{FF2B5EF4-FFF2-40B4-BE49-F238E27FC236}">
              <a16:creationId xmlns:a16="http://schemas.microsoft.com/office/drawing/2014/main" xmlns="" id="{770CE5B0-E52B-4C9D-88C4-C039B0CFAE90}"/>
            </a:ext>
          </a:extLst>
        </xdr:cNvPr>
        <xdr:cNvSpPr txBox="1"/>
      </xdr:nvSpPr>
      <xdr:spPr>
        <a:xfrm>
          <a:off x="0" y="17576796"/>
          <a:ext cx="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rgbClr val="2D143C"/>
              </a:solidFill>
              <a:effectLst/>
              <a:latin typeface="Arial" panose="020B0604020202020204" pitchFamily="34" charset="0"/>
              <a:ea typeface="+mn-ea"/>
              <a:cs typeface="Arial" panose="020B0604020202020204" pitchFamily="34" charset="0"/>
            </a:rPr>
            <a:t>How do you</a:t>
          </a:r>
          <a:r>
            <a:rPr lang="en-US" sz="1400" b="1" baseline="0">
              <a:solidFill>
                <a:srgbClr val="2D143C"/>
              </a:solidFill>
              <a:effectLst/>
              <a:latin typeface="Arial" panose="020B0604020202020204" pitchFamily="34" charset="0"/>
              <a:ea typeface="+mn-ea"/>
              <a:cs typeface="Arial" panose="020B0604020202020204" pitchFamily="34" charset="0"/>
            </a:rPr>
            <a:t> answer if checked for sneezing in public?</a:t>
          </a:r>
          <a:endParaRPr lang="en-US" sz="1400" b="1">
            <a:solidFill>
              <a:srgbClr val="2D143C"/>
            </a:solidFill>
            <a:latin typeface="Arial" panose="020B0604020202020204" pitchFamily="34" charset="0"/>
            <a:cs typeface="Arial" panose="020B0604020202020204" pitchFamily="34" charset="0"/>
          </a:endParaRPr>
        </a:p>
      </xdr:txBody>
    </xdr:sp>
    <xdr:clientData/>
  </xdr:twoCellAnchor>
  <xdr:twoCellAnchor>
    <xdr:from>
      <xdr:col>0</xdr:col>
      <xdr:colOff>113629</xdr:colOff>
      <xdr:row>75</xdr:row>
      <xdr:rowOff>118976</xdr:rowOff>
    </xdr:from>
    <xdr:to>
      <xdr:col>13</xdr:col>
      <xdr:colOff>1334</xdr:colOff>
      <xdr:row>85</xdr:row>
      <xdr:rowOff>140369</xdr:rowOff>
    </xdr:to>
    <xdr:sp macro="" textlink="">
      <xdr:nvSpPr>
        <xdr:cNvPr id="114" name="TextBox 113">
          <a:extLst>
            <a:ext uri="{FF2B5EF4-FFF2-40B4-BE49-F238E27FC236}">
              <a16:creationId xmlns:a16="http://schemas.microsoft.com/office/drawing/2014/main" xmlns="" id="{14E92BCF-3F05-4E47-8F71-8D817A06CAE4}"/>
            </a:ext>
          </a:extLst>
        </xdr:cNvPr>
        <xdr:cNvSpPr txBox="1"/>
      </xdr:nvSpPr>
      <xdr:spPr>
        <a:xfrm>
          <a:off x="113629" y="17718502"/>
          <a:ext cx="5943600" cy="2173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spcAft>
              <a:spcPts val="900"/>
            </a:spcAft>
          </a:pPr>
          <a:r>
            <a:rPr lang="en-US" sz="1400" b="1">
              <a:solidFill>
                <a:srgbClr val="2D143C"/>
              </a:solidFill>
              <a:effectLst/>
              <a:latin typeface="Arial" panose="020B0604020202020204" pitchFamily="34" charset="0"/>
              <a:ea typeface="+mn-ea"/>
              <a:cs typeface="Arial" panose="020B0604020202020204" pitchFamily="34" charset="0"/>
            </a:rPr>
            <a:t>If not</a:t>
          </a:r>
          <a:r>
            <a:rPr lang="en-US" sz="1400" b="1" baseline="0">
              <a:solidFill>
                <a:srgbClr val="2D143C"/>
              </a:solidFill>
              <a:effectLst/>
              <a:latin typeface="Arial" panose="020B0604020202020204" pitchFamily="34" charset="0"/>
              <a:ea typeface="+mn-ea"/>
              <a:cs typeface="Arial" panose="020B0604020202020204" pitchFamily="34" charset="0"/>
            </a:rPr>
            <a:t> ready to take a leading role in HP...</a:t>
          </a:r>
        </a:p>
        <a:p>
          <a:pPr algn="l">
            <a:spcBef>
              <a:spcPts val="600"/>
            </a:spcBef>
          </a:pPr>
          <a:r>
            <a:rPr lang="en-US" sz="1200" b="0">
              <a:solidFill>
                <a:srgbClr val="2D143C"/>
              </a:solidFill>
              <a:latin typeface="Tahoma" panose="020B0604030504040204" pitchFamily="34" charset="0"/>
              <a:ea typeface="Tahoma" panose="020B0604030504040204" pitchFamily="34" charset="0"/>
              <a:cs typeface="Tahoma" panose="020B0604030504040204" pitchFamily="34" charset="0"/>
            </a:rPr>
            <a:t>You may not be ready to jump in, at least not</a:t>
          </a:r>
          <a:r>
            <a:rPr lang="en-US" sz="1200" b="0" baseline="0">
              <a:solidFill>
                <a:srgbClr val="2D143C"/>
              </a:solidFill>
              <a:latin typeface="Tahoma" panose="020B0604030504040204" pitchFamily="34" charset="0"/>
              <a:ea typeface="Tahoma" panose="020B0604030504040204" pitchFamily="34" charset="0"/>
              <a:cs typeface="Tahoma" panose="020B0604030504040204" pitchFamily="34" charset="0"/>
            </a:rPr>
            <a:t> yet. While not ready to be involved, you could share Harmony Politics on social media. </a:t>
          </a:r>
        </a:p>
        <a:p>
          <a:pPr algn="l">
            <a:spcBef>
              <a:spcPts val="600"/>
            </a:spcBef>
          </a:pPr>
          <a:r>
            <a:rPr lang="en-US" sz="1200" b="0" baseline="0">
              <a:solidFill>
                <a:srgbClr val="2D143C"/>
              </a:solidFill>
              <a:latin typeface="Tahoma" panose="020B0604030504040204" pitchFamily="34" charset="0"/>
              <a:ea typeface="Tahoma" panose="020B0604030504040204" pitchFamily="34" charset="0"/>
              <a:cs typeface="Tahoma" panose="020B0604030504040204" pitchFamily="34" charset="0"/>
            </a:rPr>
            <a:t>We are creating memes you can post to get the word out. Humor seems to be a good as a place to start as any. </a:t>
          </a:r>
        </a:p>
        <a:p>
          <a:pPr algn="l">
            <a:spcBef>
              <a:spcPts val="600"/>
            </a:spcBef>
          </a:pPr>
          <a:r>
            <a:rPr lang="en-US" sz="1200" b="0" baseline="0">
              <a:solidFill>
                <a:srgbClr val="2D143C"/>
              </a:solidFill>
              <a:latin typeface="Tahoma" panose="020B0604030504040204" pitchFamily="34" charset="0"/>
              <a:ea typeface="Tahoma" panose="020B0604030504040204" pitchFamily="34" charset="0"/>
              <a:cs typeface="Tahoma" panose="020B0604030504040204" pitchFamily="34" charset="0"/>
            </a:rPr>
            <a:t>Later, we can create more and post at our website. We look forward to keeping you engaged, and getting involved at a level that fits you where you're at.</a:t>
          </a:r>
        </a:p>
        <a:p>
          <a:pPr algn="l">
            <a:spcBef>
              <a:spcPts val="600"/>
            </a:spcBef>
          </a:pPr>
          <a:r>
            <a:rPr lang="en-US" sz="1200" b="0" baseline="0">
              <a:solidFill>
                <a:srgbClr val="2D143C"/>
              </a:solidFill>
              <a:latin typeface="Tahoma" panose="020B0604030504040204" pitchFamily="34" charset="0"/>
              <a:ea typeface="Tahoma" panose="020B0604030504040204" pitchFamily="34" charset="0"/>
              <a:cs typeface="Tahoma" panose="020B0604030504040204" pitchFamily="34" charset="0"/>
            </a:rPr>
            <a:t>The next level of involvement is to follow what a team as a "follower." You receive their regular progress reports. You can then see how this works in action. </a:t>
          </a:r>
        </a:p>
        <a:p>
          <a:pPr algn="l">
            <a:spcBef>
              <a:spcPts val="600"/>
            </a:spcBef>
          </a:pPr>
          <a:endParaRPr lang="en-US" sz="1200" b="0" baseline="0">
            <a:solidFill>
              <a:srgbClr val="2D143C"/>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14</xdr:col>
      <xdr:colOff>66841</xdr:colOff>
      <xdr:row>76</xdr:row>
      <xdr:rowOff>80213</xdr:rowOff>
    </xdr:from>
    <xdr:to>
      <xdr:col>21</xdr:col>
      <xdr:colOff>4138</xdr:colOff>
      <xdr:row>85</xdr:row>
      <xdr:rowOff>375436</xdr:rowOff>
    </xdr:to>
    <xdr:grpSp>
      <xdr:nvGrpSpPr>
        <xdr:cNvPr id="12" name="Group 11">
          <a:extLst>
            <a:ext uri="{FF2B5EF4-FFF2-40B4-BE49-F238E27FC236}">
              <a16:creationId xmlns:a16="http://schemas.microsoft.com/office/drawing/2014/main" xmlns="" id="{CBC592BC-43B2-4E7C-A78D-6490F47D9913}"/>
            </a:ext>
          </a:extLst>
        </xdr:cNvPr>
        <xdr:cNvGrpSpPr/>
      </xdr:nvGrpSpPr>
      <xdr:grpSpPr>
        <a:xfrm>
          <a:off x="6124741" y="17253788"/>
          <a:ext cx="2966247" cy="2190698"/>
          <a:chOff x="6243052" y="17666369"/>
          <a:chExt cx="3025402" cy="2273749"/>
        </a:xfrm>
      </xdr:grpSpPr>
      <xdr:grpSp>
        <xdr:nvGrpSpPr>
          <xdr:cNvPr id="24" name="Group 23">
            <a:extLst>
              <a:ext uri="{FF2B5EF4-FFF2-40B4-BE49-F238E27FC236}">
                <a16:creationId xmlns:a16="http://schemas.microsoft.com/office/drawing/2014/main" xmlns="" id="{DAE74798-ADD0-4777-8546-95FE76B5100A}"/>
              </a:ext>
            </a:extLst>
          </xdr:cNvPr>
          <xdr:cNvGrpSpPr/>
        </xdr:nvGrpSpPr>
        <xdr:grpSpPr>
          <a:xfrm>
            <a:off x="6243052" y="17666369"/>
            <a:ext cx="3025402" cy="2273749"/>
            <a:chOff x="0" y="-4"/>
            <a:chExt cx="3025942" cy="2274294"/>
          </a:xfrm>
        </xdr:grpSpPr>
        <xdr:sp macro="" textlink="">
          <xdr:nvSpPr>
            <xdr:cNvPr id="25" name="Rectangle: Rounded Corners 24">
              <a:extLst>
                <a:ext uri="{FF2B5EF4-FFF2-40B4-BE49-F238E27FC236}">
                  <a16:creationId xmlns:a16="http://schemas.microsoft.com/office/drawing/2014/main" xmlns="" id="{9628855F-FC07-4F91-873D-EAC336C81160}"/>
                </a:ext>
              </a:extLst>
            </xdr:cNvPr>
            <xdr:cNvSpPr/>
          </xdr:nvSpPr>
          <xdr:spPr>
            <a:xfrm>
              <a:off x="140677" y="140677"/>
              <a:ext cx="2743688" cy="1969135"/>
            </a:xfrm>
            <a:prstGeom prst="roundRect">
              <a:avLst>
                <a:gd name="adj" fmla="val 888"/>
              </a:avLst>
            </a:prstGeom>
            <a:gradFill flip="none" rotWithShape="1">
              <a:gsLst>
                <a:gs pos="0">
                  <a:schemeClr val="accent1">
                    <a:lumMod val="5000"/>
                    <a:lumOff val="95000"/>
                  </a:schemeClr>
                </a:gs>
                <a:gs pos="67000">
                  <a:srgbClr val="EBDCFF"/>
                </a:gs>
                <a:gs pos="100000">
                  <a:srgbClr val="CC99FF"/>
                </a:gs>
              </a:gsLst>
              <a:path path="circle">
                <a:fillToRect l="50000" t="50000" r="50000" b="50000"/>
              </a:path>
              <a:tileRect/>
            </a:gradFill>
            <a:ln w="203200">
              <a:solidFill>
                <a:srgbClr val="7030A0"/>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6" name="Text Box 16">
              <a:extLst>
                <a:ext uri="{FF2B5EF4-FFF2-40B4-BE49-F238E27FC236}">
                  <a16:creationId xmlns:a16="http://schemas.microsoft.com/office/drawing/2014/main" xmlns="" id="{F8AD76D1-51CF-4898-B7C3-C5D2D99A3480}"/>
                </a:ext>
              </a:extLst>
            </xdr:cNvPr>
            <xdr:cNvSpPr txBox="1"/>
          </xdr:nvSpPr>
          <xdr:spPr>
            <a:xfrm>
              <a:off x="99622" y="-4"/>
              <a:ext cx="1462405" cy="31242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Harmony</a:t>
              </a:r>
              <a:r>
                <a:rPr lang="en-US" sz="1800" b="1">
                  <a:ln w="3175" cap="flat" cmpd="sng" algn="ctr">
                    <a:solidFill>
                      <a:srgbClr val="78FFA0"/>
                    </a:solidFill>
                    <a:prstDash val="solid"/>
                    <a:round/>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Politics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8" name="Text Box 17">
              <a:extLst>
                <a:ext uri="{FF2B5EF4-FFF2-40B4-BE49-F238E27FC236}">
                  <a16:creationId xmlns:a16="http://schemas.microsoft.com/office/drawing/2014/main" xmlns="" id="{EFC231A8-3421-4363-AA0D-2189E4F30B6A}"/>
                </a:ext>
              </a:extLst>
            </xdr:cNvPr>
            <xdr:cNvSpPr txBox="1"/>
          </xdr:nvSpPr>
          <xdr:spPr>
            <a:xfrm>
              <a:off x="1644609" y="1960031"/>
              <a:ext cx="1340452" cy="270717"/>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Value</a:t>
              </a:r>
              <a:r>
                <a:rPr lang="en-US" sz="1800" b="1">
                  <a:ln>
                    <a:noFill/>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Relating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9" name="Oval 28">
              <a:extLst>
                <a:ext uri="{FF2B5EF4-FFF2-40B4-BE49-F238E27FC236}">
                  <a16:creationId xmlns:a16="http://schemas.microsoft.com/office/drawing/2014/main" xmlns="" id="{8FC07545-7F05-4441-9472-4FD2ABB87B24}"/>
                </a:ext>
              </a:extLst>
            </xdr:cNvPr>
            <xdr:cNvSpPr>
              <a:spLocks noChangeAspect="1"/>
            </xdr:cNvSpPr>
          </xdr:nvSpPr>
          <xdr:spPr>
            <a:xfrm>
              <a:off x="2568742" y="0"/>
              <a:ext cx="457200" cy="457200"/>
            </a:xfrm>
            <a:prstGeom prst="ellipse">
              <a:avLst/>
            </a:prstGeom>
            <a:solidFill>
              <a:schemeClr val="bg1"/>
            </a:solidFill>
            <a:ln w="3175">
              <a:solidFill>
                <a:srgbClr val="CDAFE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0" name="Oval 29">
              <a:extLst>
                <a:ext uri="{FF2B5EF4-FFF2-40B4-BE49-F238E27FC236}">
                  <a16:creationId xmlns:a16="http://schemas.microsoft.com/office/drawing/2014/main" xmlns="" id="{51AA5D2B-BE33-458E-BD25-5E52758B3AD2}"/>
                </a:ext>
              </a:extLst>
            </xdr:cNvPr>
            <xdr:cNvSpPr>
              <a:spLocks noChangeAspect="1"/>
            </xdr:cNvSpPr>
          </xdr:nvSpPr>
          <xdr:spPr>
            <a:xfrm>
              <a:off x="0" y="1799492"/>
              <a:ext cx="457200" cy="457200"/>
            </a:xfrm>
            <a:prstGeom prst="ellipse">
              <a:avLst/>
            </a:prstGeom>
            <a:solidFill>
              <a:schemeClr val="bg1"/>
            </a:solidFill>
            <a:ln w="3175">
              <a:solidFill>
                <a:srgbClr val="78FF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3" name="Text Box 20">
              <a:extLst>
                <a:ext uri="{FF2B5EF4-FFF2-40B4-BE49-F238E27FC236}">
                  <a16:creationId xmlns:a16="http://schemas.microsoft.com/office/drawing/2014/main" xmlns="" id="{319A1C4C-0425-47B0-A169-D28101D26B69}"/>
                </a:ext>
              </a:extLst>
            </xdr:cNvPr>
            <xdr:cNvSpPr txBox="1"/>
          </xdr:nvSpPr>
          <xdr:spPr>
            <a:xfrm>
              <a:off x="2620993" y="50186"/>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t>
              </a:r>
              <a:r>
                <a:rPr lang="en-US" sz="24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34" name="Text Box 21">
              <a:extLst>
                <a:ext uri="{FF2B5EF4-FFF2-40B4-BE49-F238E27FC236}">
                  <a16:creationId xmlns:a16="http://schemas.microsoft.com/office/drawing/2014/main" xmlns="" id="{9AF5CF78-0D0E-4CE9-8520-C61A096AA927}"/>
                </a:ext>
              </a:extLst>
            </xdr:cNvPr>
            <xdr:cNvSpPr txBox="1"/>
          </xdr:nvSpPr>
          <xdr:spPr>
            <a:xfrm>
              <a:off x="42673" y="1862810"/>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t>
              </a:r>
              <a:r>
                <a:rPr lang="en-US" sz="24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5" name="TextBox 4">
            <a:extLst>
              <a:ext uri="{FF2B5EF4-FFF2-40B4-BE49-F238E27FC236}">
                <a16:creationId xmlns:a16="http://schemas.microsoft.com/office/drawing/2014/main" xmlns="" id="{060B15BF-6860-4407-AD1E-14C3FAE0730A}"/>
              </a:ext>
            </a:extLst>
          </xdr:cNvPr>
          <xdr:cNvSpPr txBox="1"/>
        </xdr:nvSpPr>
        <xdr:spPr>
          <a:xfrm>
            <a:off x="6497051" y="18415000"/>
            <a:ext cx="2514600" cy="836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200"/>
              </a:spcAft>
            </a:pPr>
            <a:r>
              <a:rPr lang="en-US" sz="1600" b="1" i="1" spc="100" baseline="0">
                <a:solidFill>
                  <a:srgbClr val="2D143C"/>
                </a:solidFill>
                <a:effectLst/>
                <a:latin typeface="Arial" panose="020B0604020202020204" pitchFamily="34" charset="0"/>
                <a:ea typeface="+mn-ea"/>
                <a:cs typeface="Arial" panose="020B0604020202020204" pitchFamily="34" charset="0"/>
              </a:rPr>
              <a:t>Hah-chew</a:t>
            </a:r>
            <a:r>
              <a:rPr lang="en-US" sz="1600" b="1" i="1">
                <a:solidFill>
                  <a:srgbClr val="2D143C"/>
                </a:solidFill>
                <a:effectLst/>
                <a:latin typeface="Arial" panose="020B0604020202020204" pitchFamily="34" charset="0"/>
                <a:ea typeface="+mn-ea"/>
                <a:cs typeface="Arial" panose="020B0604020202020204" pitchFamily="34" charset="0"/>
              </a:rPr>
              <a:t>!</a:t>
            </a:r>
            <a:r>
              <a:rPr lang="en-US" sz="1600" b="1">
                <a:solidFill>
                  <a:srgbClr val="2D143C"/>
                </a:solidFill>
                <a:effectLst/>
                <a:latin typeface="Arial" panose="020B0604020202020204" pitchFamily="34" charset="0"/>
                <a:ea typeface="+mn-ea"/>
                <a:cs typeface="Arial" panose="020B0604020202020204" pitchFamily="34" charset="0"/>
              </a:rPr>
              <a:t> </a:t>
            </a:r>
          </a:p>
          <a:p>
            <a:pPr algn="ctr"/>
            <a:r>
              <a:rPr lang="en-US" sz="1400" b="1">
                <a:solidFill>
                  <a:srgbClr val="2D143C"/>
                </a:solidFill>
                <a:effectLst/>
                <a:latin typeface="Arial" panose="020B0604020202020204" pitchFamily="34" charset="0"/>
                <a:ea typeface="+mn-ea"/>
                <a:cs typeface="Arial" panose="020B0604020202020204" pitchFamily="34" charset="0"/>
              </a:rPr>
              <a:t>No, I don’t have the virus. I’m just allergic to your BS.</a:t>
            </a:r>
            <a:endParaRPr lang="en-US" sz="1400" b="1">
              <a:solidFill>
                <a:srgbClr val="2D143C"/>
              </a:solidFill>
              <a:latin typeface="Arial" panose="020B0604020202020204" pitchFamily="34" charset="0"/>
              <a:cs typeface="Arial" panose="020B0604020202020204" pitchFamily="34" charset="0"/>
            </a:endParaRPr>
          </a:p>
        </xdr:txBody>
      </xdr:sp>
      <xdr:sp macro="" textlink="">
        <xdr:nvSpPr>
          <xdr:cNvPr id="126" name="TextBox 125">
            <a:extLst>
              <a:ext uri="{FF2B5EF4-FFF2-40B4-BE49-F238E27FC236}">
                <a16:creationId xmlns:a16="http://schemas.microsoft.com/office/drawing/2014/main" xmlns="" id="{65FCAB72-76B7-42A5-8F3F-E768C93D7A06}"/>
              </a:ext>
            </a:extLst>
          </xdr:cNvPr>
          <xdr:cNvSpPr txBox="1"/>
        </xdr:nvSpPr>
        <xdr:spPr>
          <a:xfrm>
            <a:off x="6566566" y="19340094"/>
            <a:ext cx="237744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lnSpc>
                <a:spcPts val="1000"/>
              </a:lnSpc>
            </a:pPr>
            <a:r>
              <a:rPr lang="en-US" sz="1000" b="0">
                <a:solidFill>
                  <a:srgbClr val="2D143C"/>
                </a:solidFill>
                <a:effectLst/>
                <a:latin typeface="+mn-lt"/>
                <a:ea typeface="+mn-ea"/>
                <a:cs typeface="Arial" panose="020B0604020202020204" pitchFamily="34" charset="0"/>
              </a:rPr>
              <a:t>Harmonize our politics to each other's needs. Go to</a:t>
            </a:r>
            <a:r>
              <a:rPr lang="en-US" sz="1000" b="0" baseline="0">
                <a:solidFill>
                  <a:srgbClr val="2D143C"/>
                </a:solidFill>
                <a:effectLst/>
                <a:latin typeface="+mn-lt"/>
                <a:ea typeface="+mn-ea"/>
                <a:cs typeface="Arial" panose="020B0604020202020204" pitchFamily="34" charset="0"/>
              </a:rPr>
              <a:t> </a:t>
            </a:r>
            <a:r>
              <a:rPr lang="en-US" sz="1000" b="0" spc="-10" baseline="0">
                <a:solidFill>
                  <a:srgbClr val="2D143C"/>
                </a:solidFill>
                <a:effectLst/>
                <a:latin typeface="+mn-lt"/>
                <a:ea typeface="+mn-ea"/>
                <a:cs typeface="Arial" panose="020B0604020202020204" pitchFamily="34" charset="0"/>
              </a:rPr>
              <a:t>https://www.valuerelating.com/sttp-hp</a:t>
            </a:r>
            <a:endParaRPr lang="en-US" sz="1000" b="0" spc="-10" baseline="0">
              <a:solidFill>
                <a:srgbClr val="2D143C"/>
              </a:solidFill>
              <a:latin typeface="+mn-lt"/>
              <a:cs typeface="Arial" panose="020B0604020202020204" pitchFamily="34" charset="0"/>
            </a:endParaRPr>
          </a:p>
        </xdr:txBody>
      </xdr:sp>
      <xdr:sp macro="" textlink="">
        <xdr:nvSpPr>
          <xdr:cNvPr id="133" name="TextBox 132">
            <a:extLst>
              <a:ext uri="{FF2B5EF4-FFF2-40B4-BE49-F238E27FC236}">
                <a16:creationId xmlns:a16="http://schemas.microsoft.com/office/drawing/2014/main" xmlns="" id="{7C96534B-A8DA-49CC-A2A6-BDB11D47ABF4}"/>
              </a:ext>
            </a:extLst>
          </xdr:cNvPr>
          <xdr:cNvSpPr txBox="1"/>
        </xdr:nvSpPr>
        <xdr:spPr>
          <a:xfrm>
            <a:off x="6793826" y="17957799"/>
            <a:ext cx="191570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91440" bIns="0" rtlCol="0" anchor="t"/>
          <a:lstStyle/>
          <a:p>
            <a:pPr algn="ctr">
              <a:lnSpc>
                <a:spcPts val="1000"/>
              </a:lnSpc>
            </a:pPr>
            <a:r>
              <a:rPr lang="en-US" sz="1050" b="0">
                <a:solidFill>
                  <a:srgbClr val="2D143C"/>
                </a:solidFill>
                <a:effectLst/>
                <a:latin typeface="+mn-lt"/>
                <a:ea typeface="+mn-ea"/>
                <a:cs typeface="Arial" panose="020B0604020202020204" pitchFamily="34" charset="0"/>
              </a:rPr>
              <a:t>Humorize our politics, if checked for sneezing in public:</a:t>
            </a:r>
            <a:endParaRPr lang="en-US" sz="1050" b="0" spc="-10" baseline="0">
              <a:solidFill>
                <a:srgbClr val="2D143C"/>
              </a:solidFill>
              <a:latin typeface="+mn-lt"/>
              <a:cs typeface="Arial" panose="020B0604020202020204" pitchFamily="34" charset="0"/>
            </a:endParaRPr>
          </a:p>
        </xdr:txBody>
      </xdr:sp>
    </xdr:grpSp>
    <xdr:clientData/>
  </xdr:twoCellAnchor>
  <xdr:twoCellAnchor>
    <xdr:from>
      <xdr:col>21</xdr:col>
      <xdr:colOff>26737</xdr:colOff>
      <xdr:row>76</xdr:row>
      <xdr:rowOff>80211</xdr:rowOff>
    </xdr:from>
    <xdr:to>
      <xdr:col>27</xdr:col>
      <xdr:colOff>84350</xdr:colOff>
      <xdr:row>85</xdr:row>
      <xdr:rowOff>375434</xdr:rowOff>
    </xdr:to>
    <xdr:grpSp>
      <xdr:nvGrpSpPr>
        <xdr:cNvPr id="11" name="Group 10">
          <a:extLst>
            <a:ext uri="{FF2B5EF4-FFF2-40B4-BE49-F238E27FC236}">
              <a16:creationId xmlns:a16="http://schemas.microsoft.com/office/drawing/2014/main" xmlns="" id="{EE5866A8-5EF6-4CC9-8C28-5A90DB446002}"/>
            </a:ext>
          </a:extLst>
        </xdr:cNvPr>
        <xdr:cNvGrpSpPr/>
      </xdr:nvGrpSpPr>
      <xdr:grpSpPr>
        <a:xfrm>
          <a:off x="9113587" y="17253786"/>
          <a:ext cx="2972263" cy="2190698"/>
          <a:chOff x="9291053" y="17666369"/>
          <a:chExt cx="3025402" cy="2273749"/>
        </a:xfrm>
      </xdr:grpSpPr>
      <xdr:grpSp>
        <xdr:nvGrpSpPr>
          <xdr:cNvPr id="62" name="Group 61">
            <a:extLst>
              <a:ext uri="{FF2B5EF4-FFF2-40B4-BE49-F238E27FC236}">
                <a16:creationId xmlns:a16="http://schemas.microsoft.com/office/drawing/2014/main" xmlns="" id="{6EAC7399-04BD-4172-84DB-096C80685A0E}"/>
              </a:ext>
            </a:extLst>
          </xdr:cNvPr>
          <xdr:cNvGrpSpPr/>
        </xdr:nvGrpSpPr>
        <xdr:grpSpPr>
          <a:xfrm>
            <a:off x="9291053" y="17666369"/>
            <a:ext cx="3025402" cy="2273749"/>
            <a:chOff x="0" y="-4"/>
            <a:chExt cx="3025942" cy="2274294"/>
          </a:xfrm>
        </xdr:grpSpPr>
        <xdr:sp macro="" textlink="">
          <xdr:nvSpPr>
            <xdr:cNvPr id="63" name="Rectangle: Rounded Corners 62">
              <a:extLst>
                <a:ext uri="{FF2B5EF4-FFF2-40B4-BE49-F238E27FC236}">
                  <a16:creationId xmlns:a16="http://schemas.microsoft.com/office/drawing/2014/main" xmlns="" id="{3F6B1804-44A7-41BE-B1C1-A354BE2EE0A5}"/>
                </a:ext>
              </a:extLst>
            </xdr:cNvPr>
            <xdr:cNvSpPr/>
          </xdr:nvSpPr>
          <xdr:spPr>
            <a:xfrm>
              <a:off x="140677" y="140677"/>
              <a:ext cx="2743688" cy="1969135"/>
            </a:xfrm>
            <a:prstGeom prst="roundRect">
              <a:avLst>
                <a:gd name="adj" fmla="val 888"/>
              </a:avLst>
            </a:prstGeom>
            <a:gradFill flip="none" rotWithShape="1">
              <a:gsLst>
                <a:gs pos="0">
                  <a:schemeClr val="accent1">
                    <a:lumMod val="5000"/>
                    <a:lumOff val="95000"/>
                  </a:schemeClr>
                </a:gs>
                <a:gs pos="67000">
                  <a:srgbClr val="EBDCFF"/>
                </a:gs>
                <a:gs pos="100000">
                  <a:srgbClr val="CC99FF"/>
                </a:gs>
              </a:gsLst>
              <a:path path="circle">
                <a:fillToRect l="50000" t="50000" r="50000" b="50000"/>
              </a:path>
              <a:tileRect/>
            </a:gradFill>
            <a:ln w="203200">
              <a:solidFill>
                <a:srgbClr val="7030A0"/>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64" name="Text Box 16">
              <a:extLst>
                <a:ext uri="{FF2B5EF4-FFF2-40B4-BE49-F238E27FC236}">
                  <a16:creationId xmlns:a16="http://schemas.microsoft.com/office/drawing/2014/main" xmlns="" id="{E1C890F0-7AE5-4750-9388-2D78E639BC93}"/>
                </a:ext>
              </a:extLst>
            </xdr:cNvPr>
            <xdr:cNvSpPr txBox="1"/>
          </xdr:nvSpPr>
          <xdr:spPr>
            <a:xfrm>
              <a:off x="99622" y="-4"/>
              <a:ext cx="1462405" cy="31242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Harmony</a:t>
              </a:r>
              <a:r>
                <a:rPr lang="en-US" sz="1800" b="1">
                  <a:ln w="3175" cap="flat" cmpd="sng" algn="ctr">
                    <a:solidFill>
                      <a:srgbClr val="78FFA0"/>
                    </a:solidFill>
                    <a:prstDash val="solid"/>
                    <a:round/>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Politics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65" name="Text Box 17">
              <a:extLst>
                <a:ext uri="{FF2B5EF4-FFF2-40B4-BE49-F238E27FC236}">
                  <a16:creationId xmlns:a16="http://schemas.microsoft.com/office/drawing/2014/main" xmlns="" id="{F42226B2-CE2C-4F9A-9C1A-70A8390B1FBE}"/>
                </a:ext>
              </a:extLst>
            </xdr:cNvPr>
            <xdr:cNvSpPr txBox="1"/>
          </xdr:nvSpPr>
          <xdr:spPr>
            <a:xfrm>
              <a:off x="1644609" y="1960031"/>
              <a:ext cx="1340452" cy="270717"/>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Value</a:t>
              </a:r>
              <a:r>
                <a:rPr lang="en-US" sz="1800" b="1">
                  <a:ln>
                    <a:noFill/>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Relating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66" name="Oval 65">
              <a:extLst>
                <a:ext uri="{FF2B5EF4-FFF2-40B4-BE49-F238E27FC236}">
                  <a16:creationId xmlns:a16="http://schemas.microsoft.com/office/drawing/2014/main" xmlns="" id="{6A6E9E2B-6033-475E-B708-23A185193649}"/>
                </a:ext>
              </a:extLst>
            </xdr:cNvPr>
            <xdr:cNvSpPr>
              <a:spLocks noChangeAspect="1"/>
            </xdr:cNvSpPr>
          </xdr:nvSpPr>
          <xdr:spPr>
            <a:xfrm>
              <a:off x="2568742" y="0"/>
              <a:ext cx="457200" cy="457200"/>
            </a:xfrm>
            <a:prstGeom prst="ellipse">
              <a:avLst/>
            </a:prstGeom>
            <a:solidFill>
              <a:schemeClr val="bg1"/>
            </a:solidFill>
            <a:ln w="3175">
              <a:solidFill>
                <a:srgbClr val="CDAFE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67" name="Oval 66">
              <a:extLst>
                <a:ext uri="{FF2B5EF4-FFF2-40B4-BE49-F238E27FC236}">
                  <a16:creationId xmlns:a16="http://schemas.microsoft.com/office/drawing/2014/main" xmlns="" id="{3992F266-CE4E-4558-8462-81856C250E2E}"/>
                </a:ext>
              </a:extLst>
            </xdr:cNvPr>
            <xdr:cNvSpPr>
              <a:spLocks noChangeAspect="1"/>
            </xdr:cNvSpPr>
          </xdr:nvSpPr>
          <xdr:spPr>
            <a:xfrm>
              <a:off x="0" y="1799492"/>
              <a:ext cx="457200" cy="457200"/>
            </a:xfrm>
            <a:prstGeom prst="ellipse">
              <a:avLst/>
            </a:prstGeom>
            <a:solidFill>
              <a:schemeClr val="bg1"/>
            </a:solidFill>
            <a:ln w="3175">
              <a:solidFill>
                <a:srgbClr val="78FF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68" name="Text Box 20">
              <a:extLst>
                <a:ext uri="{FF2B5EF4-FFF2-40B4-BE49-F238E27FC236}">
                  <a16:creationId xmlns:a16="http://schemas.microsoft.com/office/drawing/2014/main" xmlns="" id="{6600E37E-641F-4CDD-A723-2CCF44251CA5}"/>
                </a:ext>
              </a:extLst>
            </xdr:cNvPr>
            <xdr:cNvSpPr txBox="1"/>
          </xdr:nvSpPr>
          <xdr:spPr>
            <a:xfrm>
              <a:off x="2620993" y="50186"/>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t>
              </a:r>
              <a:r>
                <a:rPr lang="en-US" sz="24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69" name="Text Box 21">
              <a:extLst>
                <a:ext uri="{FF2B5EF4-FFF2-40B4-BE49-F238E27FC236}">
                  <a16:creationId xmlns:a16="http://schemas.microsoft.com/office/drawing/2014/main" xmlns="" id="{0C9CC090-4517-4580-9AE3-420E66E4DF95}"/>
                </a:ext>
              </a:extLst>
            </xdr:cNvPr>
            <xdr:cNvSpPr txBox="1"/>
          </xdr:nvSpPr>
          <xdr:spPr>
            <a:xfrm>
              <a:off x="42673" y="1862810"/>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t>
              </a:r>
              <a:r>
                <a:rPr lang="en-US" sz="24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70" name="TextBox 69">
            <a:extLst>
              <a:ext uri="{FF2B5EF4-FFF2-40B4-BE49-F238E27FC236}">
                <a16:creationId xmlns:a16="http://schemas.microsoft.com/office/drawing/2014/main" xmlns="" id="{8B55495F-D20B-442F-B55A-150E57CF827B}"/>
              </a:ext>
            </a:extLst>
          </xdr:cNvPr>
          <xdr:cNvSpPr txBox="1"/>
        </xdr:nvSpPr>
        <xdr:spPr>
          <a:xfrm>
            <a:off x="9545051" y="18261261"/>
            <a:ext cx="2514600" cy="1097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rgbClr val="2D143C"/>
                </a:solidFill>
                <a:effectLst/>
                <a:latin typeface="Arial" panose="020B0604020202020204" pitchFamily="34" charset="0"/>
                <a:ea typeface="+mn-ea"/>
                <a:cs typeface="Arial" panose="020B0604020202020204" pitchFamily="34" charset="0"/>
              </a:rPr>
              <a:t>No, I’m only pregnant with the </a:t>
            </a:r>
            <a:r>
              <a:rPr lang="en-US" sz="1600" b="1" i="1">
                <a:solidFill>
                  <a:srgbClr val="2D143C"/>
                </a:solidFill>
                <a:effectLst/>
                <a:latin typeface="Arial" panose="020B0604020202020204" pitchFamily="34" charset="0"/>
                <a:ea typeface="+mn-ea"/>
                <a:cs typeface="Arial" panose="020B0604020202020204" pitchFamily="34" charset="0"/>
              </a:rPr>
              <a:t>idea</a:t>
            </a:r>
            <a:r>
              <a:rPr lang="en-US" sz="1600" b="1">
                <a:solidFill>
                  <a:srgbClr val="2D143C"/>
                </a:solidFill>
                <a:effectLst/>
                <a:latin typeface="Arial" panose="020B0604020202020204" pitchFamily="34" charset="0"/>
                <a:ea typeface="+mn-ea"/>
                <a:cs typeface="Arial" panose="020B0604020202020204" pitchFamily="34" charset="0"/>
              </a:rPr>
              <a:t> of hitting you for assuming so. But I can abort it.</a:t>
            </a:r>
          </a:p>
        </xdr:txBody>
      </xdr:sp>
      <xdr:sp macro="" textlink="">
        <xdr:nvSpPr>
          <xdr:cNvPr id="127" name="TextBox 126">
            <a:extLst>
              <a:ext uri="{FF2B5EF4-FFF2-40B4-BE49-F238E27FC236}">
                <a16:creationId xmlns:a16="http://schemas.microsoft.com/office/drawing/2014/main" xmlns="" id="{419461B1-BD28-4B55-8676-08DDE13654DE}"/>
              </a:ext>
            </a:extLst>
          </xdr:cNvPr>
          <xdr:cNvSpPr txBox="1"/>
        </xdr:nvSpPr>
        <xdr:spPr>
          <a:xfrm>
            <a:off x="9627934" y="19340094"/>
            <a:ext cx="237744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lnSpc>
                <a:spcPts val="1000"/>
              </a:lnSpc>
            </a:pPr>
            <a:r>
              <a:rPr lang="en-US" sz="1000" b="0">
                <a:solidFill>
                  <a:srgbClr val="2D143C"/>
                </a:solidFill>
                <a:effectLst/>
                <a:latin typeface="+mn-lt"/>
                <a:ea typeface="+mn-ea"/>
                <a:cs typeface="Arial" panose="020B0604020202020204" pitchFamily="34" charset="0"/>
              </a:rPr>
              <a:t>Harmonize our politics to each other's needs. Go to</a:t>
            </a:r>
            <a:r>
              <a:rPr lang="en-US" sz="1000" b="0" baseline="0">
                <a:solidFill>
                  <a:srgbClr val="2D143C"/>
                </a:solidFill>
                <a:effectLst/>
                <a:latin typeface="+mn-lt"/>
                <a:ea typeface="+mn-ea"/>
                <a:cs typeface="Arial" panose="020B0604020202020204" pitchFamily="34" charset="0"/>
              </a:rPr>
              <a:t> </a:t>
            </a:r>
            <a:r>
              <a:rPr lang="en-US" sz="1000" b="0" spc="-10" baseline="0">
                <a:solidFill>
                  <a:srgbClr val="2D143C"/>
                </a:solidFill>
                <a:effectLst/>
                <a:latin typeface="+mn-lt"/>
                <a:ea typeface="+mn-ea"/>
                <a:cs typeface="Arial" panose="020B0604020202020204" pitchFamily="34" charset="0"/>
              </a:rPr>
              <a:t>https://www.valuerelating.com/sttp-hp</a:t>
            </a:r>
            <a:endParaRPr lang="en-US" sz="1000" b="0" spc="-10" baseline="0">
              <a:solidFill>
                <a:srgbClr val="2D143C"/>
              </a:solidFill>
              <a:latin typeface="+mn-lt"/>
              <a:cs typeface="Arial" panose="020B0604020202020204" pitchFamily="34" charset="0"/>
            </a:endParaRPr>
          </a:p>
        </xdr:txBody>
      </xdr:sp>
      <xdr:sp macro="" textlink="">
        <xdr:nvSpPr>
          <xdr:cNvPr id="145" name="TextBox 144">
            <a:extLst>
              <a:ext uri="{FF2B5EF4-FFF2-40B4-BE49-F238E27FC236}">
                <a16:creationId xmlns:a16="http://schemas.microsoft.com/office/drawing/2014/main" xmlns="" id="{283B2AE1-51CF-4CC8-85AE-CAFCC53FBE1F}"/>
              </a:ext>
            </a:extLst>
          </xdr:cNvPr>
          <xdr:cNvSpPr txBox="1"/>
        </xdr:nvSpPr>
        <xdr:spPr>
          <a:xfrm>
            <a:off x="9694773" y="18011271"/>
            <a:ext cx="2209806"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0" rIns="91440" bIns="0" rtlCol="0" anchor="t"/>
          <a:lstStyle/>
          <a:p>
            <a:pPr algn="ctr">
              <a:lnSpc>
                <a:spcPts val="1000"/>
              </a:lnSpc>
            </a:pPr>
            <a:r>
              <a:rPr lang="en-US" sz="1050" b="0">
                <a:solidFill>
                  <a:srgbClr val="2D143C"/>
                </a:solidFill>
                <a:effectLst/>
                <a:latin typeface="+mn-lt"/>
                <a:ea typeface="+mn-ea"/>
                <a:cs typeface="Arial" panose="020B0604020202020204" pitchFamily="34" charset="0"/>
              </a:rPr>
              <a:t>Humorize our politics, if inappropriately asked if</a:t>
            </a:r>
            <a:r>
              <a:rPr lang="en-US" sz="1050" b="0" baseline="0">
                <a:solidFill>
                  <a:srgbClr val="2D143C"/>
                </a:solidFill>
                <a:effectLst/>
                <a:latin typeface="+mn-lt"/>
                <a:ea typeface="+mn-ea"/>
                <a:cs typeface="Arial" panose="020B0604020202020204" pitchFamily="34" charset="0"/>
              </a:rPr>
              <a:t> pregant</a:t>
            </a:r>
            <a:r>
              <a:rPr lang="en-US" sz="1050" b="0">
                <a:solidFill>
                  <a:srgbClr val="2D143C"/>
                </a:solidFill>
                <a:effectLst/>
                <a:latin typeface="+mn-lt"/>
                <a:ea typeface="+mn-ea"/>
                <a:cs typeface="Arial" panose="020B0604020202020204" pitchFamily="34" charset="0"/>
              </a:rPr>
              <a:t>:</a:t>
            </a:r>
            <a:endParaRPr lang="en-US" sz="1050" b="0" spc="-10" baseline="0">
              <a:solidFill>
                <a:srgbClr val="2D143C"/>
              </a:solidFill>
              <a:latin typeface="+mn-lt"/>
              <a:cs typeface="Arial" panose="020B0604020202020204" pitchFamily="34" charset="0"/>
            </a:endParaRPr>
          </a:p>
        </xdr:txBody>
      </xdr:sp>
    </xdr:grpSp>
    <xdr:clientData/>
  </xdr:twoCellAnchor>
  <xdr:twoCellAnchor>
    <xdr:from>
      <xdr:col>21</xdr:col>
      <xdr:colOff>26737</xdr:colOff>
      <xdr:row>88</xdr:row>
      <xdr:rowOff>4</xdr:rowOff>
    </xdr:from>
    <xdr:to>
      <xdr:col>27</xdr:col>
      <xdr:colOff>84350</xdr:colOff>
      <xdr:row>99</xdr:row>
      <xdr:rowOff>1121</xdr:rowOff>
    </xdr:to>
    <xdr:grpSp>
      <xdr:nvGrpSpPr>
        <xdr:cNvPr id="10" name="Group 9">
          <a:extLst>
            <a:ext uri="{FF2B5EF4-FFF2-40B4-BE49-F238E27FC236}">
              <a16:creationId xmlns:a16="http://schemas.microsoft.com/office/drawing/2014/main" xmlns="" id="{C70D22D7-2815-4C8A-9372-A8CC2B63A626}"/>
            </a:ext>
          </a:extLst>
        </xdr:cNvPr>
        <xdr:cNvGrpSpPr/>
      </xdr:nvGrpSpPr>
      <xdr:grpSpPr>
        <a:xfrm>
          <a:off x="9113587" y="19697704"/>
          <a:ext cx="2972263" cy="2258542"/>
          <a:chOff x="9291053" y="20152898"/>
          <a:chExt cx="3025402" cy="2273749"/>
        </a:xfrm>
      </xdr:grpSpPr>
      <xdr:grpSp>
        <xdr:nvGrpSpPr>
          <xdr:cNvPr id="80" name="Group 79">
            <a:extLst>
              <a:ext uri="{FF2B5EF4-FFF2-40B4-BE49-F238E27FC236}">
                <a16:creationId xmlns:a16="http://schemas.microsoft.com/office/drawing/2014/main" xmlns="" id="{F4FBED8D-45FD-4769-B091-1136BDDE9BE3}"/>
              </a:ext>
            </a:extLst>
          </xdr:cNvPr>
          <xdr:cNvGrpSpPr/>
        </xdr:nvGrpSpPr>
        <xdr:grpSpPr>
          <a:xfrm>
            <a:off x="9291053" y="20152898"/>
            <a:ext cx="3025402" cy="2273749"/>
            <a:chOff x="0" y="-4"/>
            <a:chExt cx="3025942" cy="2274294"/>
          </a:xfrm>
        </xdr:grpSpPr>
        <xdr:sp macro="" textlink="">
          <xdr:nvSpPr>
            <xdr:cNvPr id="81" name="Rectangle: Rounded Corners 80">
              <a:extLst>
                <a:ext uri="{FF2B5EF4-FFF2-40B4-BE49-F238E27FC236}">
                  <a16:creationId xmlns:a16="http://schemas.microsoft.com/office/drawing/2014/main" xmlns="" id="{22BFE025-4E13-4499-9D1C-2A8D23B12ED6}"/>
                </a:ext>
              </a:extLst>
            </xdr:cNvPr>
            <xdr:cNvSpPr/>
          </xdr:nvSpPr>
          <xdr:spPr>
            <a:xfrm>
              <a:off x="140677" y="140677"/>
              <a:ext cx="2743688" cy="1969135"/>
            </a:xfrm>
            <a:prstGeom prst="roundRect">
              <a:avLst>
                <a:gd name="adj" fmla="val 888"/>
              </a:avLst>
            </a:prstGeom>
            <a:gradFill flip="none" rotWithShape="1">
              <a:gsLst>
                <a:gs pos="0">
                  <a:schemeClr val="accent1">
                    <a:lumMod val="5000"/>
                    <a:lumOff val="95000"/>
                  </a:schemeClr>
                </a:gs>
                <a:gs pos="67000">
                  <a:srgbClr val="EBDCFF"/>
                </a:gs>
                <a:gs pos="100000">
                  <a:srgbClr val="CC99FF"/>
                </a:gs>
              </a:gsLst>
              <a:path path="circle">
                <a:fillToRect l="50000" t="50000" r="50000" b="50000"/>
              </a:path>
              <a:tileRect/>
            </a:gradFill>
            <a:ln w="203200">
              <a:solidFill>
                <a:srgbClr val="7030A0"/>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2" name="Text Box 16">
              <a:extLst>
                <a:ext uri="{FF2B5EF4-FFF2-40B4-BE49-F238E27FC236}">
                  <a16:creationId xmlns:a16="http://schemas.microsoft.com/office/drawing/2014/main" xmlns="" id="{A4096ACA-EA0D-48E7-879F-9A60BE429475}"/>
                </a:ext>
              </a:extLst>
            </xdr:cNvPr>
            <xdr:cNvSpPr txBox="1"/>
          </xdr:nvSpPr>
          <xdr:spPr>
            <a:xfrm>
              <a:off x="99622" y="-4"/>
              <a:ext cx="1462405" cy="31242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Harmony</a:t>
              </a:r>
              <a:r>
                <a:rPr lang="en-US" sz="1800" b="1">
                  <a:ln w="3175" cap="flat" cmpd="sng" algn="ctr">
                    <a:solidFill>
                      <a:srgbClr val="78FFA0"/>
                    </a:solidFill>
                    <a:prstDash val="solid"/>
                    <a:round/>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Politics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3" name="Text Box 17">
              <a:extLst>
                <a:ext uri="{FF2B5EF4-FFF2-40B4-BE49-F238E27FC236}">
                  <a16:creationId xmlns:a16="http://schemas.microsoft.com/office/drawing/2014/main" xmlns="" id="{364844CC-E439-4718-A4B3-5A6E9DA6A2FE}"/>
                </a:ext>
              </a:extLst>
            </xdr:cNvPr>
            <xdr:cNvSpPr txBox="1"/>
          </xdr:nvSpPr>
          <xdr:spPr>
            <a:xfrm>
              <a:off x="1644609" y="1960031"/>
              <a:ext cx="1340452" cy="270717"/>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Value</a:t>
              </a:r>
              <a:r>
                <a:rPr lang="en-US" sz="1800" b="1">
                  <a:ln>
                    <a:noFill/>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Relating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4" name="Oval 83">
              <a:extLst>
                <a:ext uri="{FF2B5EF4-FFF2-40B4-BE49-F238E27FC236}">
                  <a16:creationId xmlns:a16="http://schemas.microsoft.com/office/drawing/2014/main" xmlns="" id="{86D05394-CD7E-4138-BFAA-9527AB0BE727}"/>
                </a:ext>
              </a:extLst>
            </xdr:cNvPr>
            <xdr:cNvSpPr>
              <a:spLocks noChangeAspect="1"/>
            </xdr:cNvSpPr>
          </xdr:nvSpPr>
          <xdr:spPr>
            <a:xfrm>
              <a:off x="2568742" y="0"/>
              <a:ext cx="457200" cy="457200"/>
            </a:xfrm>
            <a:prstGeom prst="ellipse">
              <a:avLst/>
            </a:prstGeom>
            <a:solidFill>
              <a:schemeClr val="bg1"/>
            </a:solidFill>
            <a:ln w="3175">
              <a:solidFill>
                <a:srgbClr val="CDAFE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5" name="Oval 84">
              <a:extLst>
                <a:ext uri="{FF2B5EF4-FFF2-40B4-BE49-F238E27FC236}">
                  <a16:creationId xmlns:a16="http://schemas.microsoft.com/office/drawing/2014/main" xmlns="" id="{A2E93E2E-B0A8-40EA-A2A6-4E17DB0978B0}"/>
                </a:ext>
              </a:extLst>
            </xdr:cNvPr>
            <xdr:cNvSpPr>
              <a:spLocks noChangeAspect="1"/>
            </xdr:cNvSpPr>
          </xdr:nvSpPr>
          <xdr:spPr>
            <a:xfrm>
              <a:off x="0" y="1799492"/>
              <a:ext cx="457200" cy="457200"/>
            </a:xfrm>
            <a:prstGeom prst="ellipse">
              <a:avLst/>
            </a:prstGeom>
            <a:solidFill>
              <a:schemeClr val="bg1"/>
            </a:solidFill>
            <a:ln w="3175">
              <a:solidFill>
                <a:srgbClr val="78FF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6" name="Text Box 20">
              <a:extLst>
                <a:ext uri="{FF2B5EF4-FFF2-40B4-BE49-F238E27FC236}">
                  <a16:creationId xmlns:a16="http://schemas.microsoft.com/office/drawing/2014/main" xmlns="" id="{98E3EDE8-6BA9-4619-AD7F-45A357A31DB3}"/>
                </a:ext>
              </a:extLst>
            </xdr:cNvPr>
            <xdr:cNvSpPr txBox="1"/>
          </xdr:nvSpPr>
          <xdr:spPr>
            <a:xfrm>
              <a:off x="2620993" y="50186"/>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t>
              </a:r>
              <a:r>
                <a:rPr lang="en-US" sz="24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87" name="Text Box 21">
              <a:extLst>
                <a:ext uri="{FF2B5EF4-FFF2-40B4-BE49-F238E27FC236}">
                  <a16:creationId xmlns:a16="http://schemas.microsoft.com/office/drawing/2014/main" xmlns="" id="{52CC9A88-4493-455A-B537-B9E08C334DB4}"/>
                </a:ext>
              </a:extLst>
            </xdr:cNvPr>
            <xdr:cNvSpPr txBox="1"/>
          </xdr:nvSpPr>
          <xdr:spPr>
            <a:xfrm>
              <a:off x="42673" y="1862810"/>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t>
              </a:r>
              <a:r>
                <a:rPr lang="en-US" sz="24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88" name="TextBox 87">
            <a:extLst>
              <a:ext uri="{FF2B5EF4-FFF2-40B4-BE49-F238E27FC236}">
                <a16:creationId xmlns:a16="http://schemas.microsoft.com/office/drawing/2014/main" xmlns="" id="{B30D3CA3-249C-4053-A287-74C192EB4F7E}"/>
              </a:ext>
            </a:extLst>
          </xdr:cNvPr>
          <xdr:cNvSpPr txBox="1"/>
        </xdr:nvSpPr>
        <xdr:spPr>
          <a:xfrm>
            <a:off x="9545051" y="20714368"/>
            <a:ext cx="2514600" cy="54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ctr">
              <a:lnSpc>
                <a:spcPts val="1400"/>
              </a:lnSpc>
            </a:pPr>
            <a:r>
              <a:rPr lang="en-US" sz="1400" b="1">
                <a:solidFill>
                  <a:srgbClr val="2D143C"/>
                </a:solidFill>
                <a:effectLst/>
                <a:latin typeface="Arial" panose="020B0604020202020204" pitchFamily="34" charset="0"/>
                <a:ea typeface="+mn-ea"/>
                <a:cs typeface="Arial" panose="020B0604020202020204" pitchFamily="34" charset="0"/>
              </a:rPr>
              <a:t>Trump believes climate change is a hoax of the Chinese government.</a:t>
            </a:r>
          </a:p>
        </xdr:txBody>
      </xdr:sp>
      <xdr:sp macro="" textlink="">
        <xdr:nvSpPr>
          <xdr:cNvPr id="108" name="TextBox 107">
            <a:extLst>
              <a:ext uri="{FF2B5EF4-FFF2-40B4-BE49-F238E27FC236}">
                <a16:creationId xmlns:a16="http://schemas.microsoft.com/office/drawing/2014/main" xmlns="" id="{E7E04BA2-0383-4A8F-9AE7-6315E29FB950}"/>
              </a:ext>
            </a:extLst>
          </xdr:cNvPr>
          <xdr:cNvSpPr txBox="1"/>
        </xdr:nvSpPr>
        <xdr:spPr>
          <a:xfrm>
            <a:off x="9643976" y="21287874"/>
            <a:ext cx="2294023" cy="54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ctr">
              <a:lnSpc>
                <a:spcPts val="1400"/>
              </a:lnSpc>
            </a:pPr>
            <a:r>
              <a:rPr lang="en-US" sz="1400" b="1">
                <a:solidFill>
                  <a:srgbClr val="2D143C"/>
                </a:solidFill>
                <a:effectLst/>
                <a:latin typeface="Arial" panose="020B0604020202020204" pitchFamily="34" charset="0"/>
                <a:ea typeface="+mn-ea"/>
                <a:cs typeface="Arial" panose="020B0604020202020204" pitchFamily="34" charset="0"/>
              </a:rPr>
              <a:t>Democrats believe Trump is a hoax of the Russian government.</a:t>
            </a:r>
          </a:p>
        </xdr:txBody>
      </xdr:sp>
      <xdr:sp macro="" textlink="">
        <xdr:nvSpPr>
          <xdr:cNvPr id="129" name="TextBox 128">
            <a:extLst>
              <a:ext uri="{FF2B5EF4-FFF2-40B4-BE49-F238E27FC236}">
                <a16:creationId xmlns:a16="http://schemas.microsoft.com/office/drawing/2014/main" xmlns="" id="{D5AB6139-81D6-46DA-8D93-77F0F910016B}"/>
              </a:ext>
            </a:extLst>
          </xdr:cNvPr>
          <xdr:cNvSpPr txBox="1"/>
        </xdr:nvSpPr>
        <xdr:spPr>
          <a:xfrm>
            <a:off x="9627934" y="21873408"/>
            <a:ext cx="237744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lnSpc>
                <a:spcPts val="1000"/>
              </a:lnSpc>
            </a:pPr>
            <a:r>
              <a:rPr lang="en-US" sz="1000" b="0">
                <a:solidFill>
                  <a:srgbClr val="2D143C"/>
                </a:solidFill>
                <a:effectLst/>
                <a:latin typeface="+mn-lt"/>
                <a:ea typeface="+mn-ea"/>
                <a:cs typeface="Arial" panose="020B0604020202020204" pitchFamily="34" charset="0"/>
              </a:rPr>
              <a:t>Harmonize our politics to each other's needs. Go to</a:t>
            </a:r>
            <a:r>
              <a:rPr lang="en-US" sz="1000" b="0" baseline="0">
                <a:solidFill>
                  <a:srgbClr val="2D143C"/>
                </a:solidFill>
                <a:effectLst/>
                <a:latin typeface="+mn-lt"/>
                <a:ea typeface="+mn-ea"/>
                <a:cs typeface="Arial" panose="020B0604020202020204" pitchFamily="34" charset="0"/>
              </a:rPr>
              <a:t> </a:t>
            </a:r>
            <a:r>
              <a:rPr lang="en-US" sz="1000" b="0" spc="-10" baseline="0">
                <a:solidFill>
                  <a:srgbClr val="2D143C"/>
                </a:solidFill>
                <a:effectLst/>
                <a:latin typeface="+mn-lt"/>
                <a:ea typeface="+mn-ea"/>
                <a:cs typeface="Arial" panose="020B0604020202020204" pitchFamily="34" charset="0"/>
              </a:rPr>
              <a:t>https://www.valuerelating.com/sttp-hp</a:t>
            </a:r>
            <a:endParaRPr lang="en-US" sz="1000" b="0" spc="-10" baseline="0">
              <a:solidFill>
                <a:srgbClr val="2D143C"/>
              </a:solidFill>
              <a:latin typeface="+mn-lt"/>
              <a:cs typeface="Arial" panose="020B0604020202020204" pitchFamily="34" charset="0"/>
            </a:endParaRPr>
          </a:p>
        </xdr:txBody>
      </xdr:sp>
      <xdr:sp macro="" textlink="">
        <xdr:nvSpPr>
          <xdr:cNvPr id="146" name="TextBox 145">
            <a:extLst>
              <a:ext uri="{FF2B5EF4-FFF2-40B4-BE49-F238E27FC236}">
                <a16:creationId xmlns:a16="http://schemas.microsoft.com/office/drawing/2014/main" xmlns="" id="{37D3EA8D-CDBE-4175-9A75-9AA36215B988}"/>
              </a:ext>
            </a:extLst>
          </xdr:cNvPr>
          <xdr:cNvSpPr txBox="1"/>
        </xdr:nvSpPr>
        <xdr:spPr>
          <a:xfrm>
            <a:off x="9542376" y="20417589"/>
            <a:ext cx="251460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t"/>
          <a:lstStyle/>
          <a:p>
            <a:pPr algn="ctr">
              <a:lnSpc>
                <a:spcPts val="1000"/>
              </a:lnSpc>
            </a:pPr>
            <a:r>
              <a:rPr lang="en-US" sz="1050" b="0">
                <a:solidFill>
                  <a:srgbClr val="2D143C"/>
                </a:solidFill>
                <a:effectLst/>
                <a:latin typeface="+mn-lt"/>
                <a:ea typeface="+mn-ea"/>
                <a:cs typeface="Arial" panose="020B0604020202020204" pitchFamily="34" charset="0"/>
              </a:rPr>
              <a:t>Humorize our politics, if asked your</a:t>
            </a:r>
            <a:r>
              <a:rPr lang="en-US" sz="1050" b="0" baseline="0">
                <a:solidFill>
                  <a:srgbClr val="2D143C"/>
                </a:solidFill>
                <a:effectLst/>
                <a:latin typeface="+mn-lt"/>
                <a:ea typeface="+mn-ea"/>
                <a:cs typeface="Arial" panose="020B0604020202020204" pitchFamily="34" charset="0"/>
              </a:rPr>
              <a:t> stance on climate change</a:t>
            </a:r>
            <a:r>
              <a:rPr lang="en-US" sz="1050" b="0">
                <a:solidFill>
                  <a:srgbClr val="2D143C"/>
                </a:solidFill>
                <a:effectLst/>
                <a:latin typeface="+mn-lt"/>
                <a:ea typeface="+mn-ea"/>
                <a:cs typeface="Arial" panose="020B0604020202020204" pitchFamily="34" charset="0"/>
              </a:rPr>
              <a:t>:</a:t>
            </a:r>
            <a:endParaRPr lang="en-US" sz="1050" b="0" spc="-10" baseline="0">
              <a:solidFill>
                <a:srgbClr val="2D143C"/>
              </a:solidFill>
              <a:latin typeface="+mn-lt"/>
              <a:cs typeface="Arial" panose="020B0604020202020204" pitchFamily="34" charset="0"/>
            </a:endParaRPr>
          </a:p>
        </xdr:txBody>
      </xdr:sp>
    </xdr:grpSp>
    <xdr:clientData/>
  </xdr:twoCellAnchor>
  <xdr:twoCellAnchor>
    <xdr:from>
      <xdr:col>14</xdr:col>
      <xdr:colOff>66841</xdr:colOff>
      <xdr:row>88</xdr:row>
      <xdr:rowOff>4</xdr:rowOff>
    </xdr:from>
    <xdr:to>
      <xdr:col>21</xdr:col>
      <xdr:colOff>4138</xdr:colOff>
      <xdr:row>99</xdr:row>
      <xdr:rowOff>1121</xdr:rowOff>
    </xdr:to>
    <xdr:grpSp>
      <xdr:nvGrpSpPr>
        <xdr:cNvPr id="9" name="Group 8">
          <a:extLst>
            <a:ext uri="{FF2B5EF4-FFF2-40B4-BE49-F238E27FC236}">
              <a16:creationId xmlns:a16="http://schemas.microsoft.com/office/drawing/2014/main" xmlns="" id="{A697996C-70FD-49AF-9198-65D36B52E8D8}"/>
            </a:ext>
          </a:extLst>
        </xdr:cNvPr>
        <xdr:cNvGrpSpPr/>
      </xdr:nvGrpSpPr>
      <xdr:grpSpPr>
        <a:xfrm>
          <a:off x="6124741" y="19697704"/>
          <a:ext cx="2966247" cy="2258542"/>
          <a:chOff x="6243052" y="20152898"/>
          <a:chExt cx="3025402" cy="2273749"/>
        </a:xfrm>
      </xdr:grpSpPr>
      <xdr:grpSp>
        <xdr:nvGrpSpPr>
          <xdr:cNvPr id="71" name="Group 70">
            <a:extLst>
              <a:ext uri="{FF2B5EF4-FFF2-40B4-BE49-F238E27FC236}">
                <a16:creationId xmlns:a16="http://schemas.microsoft.com/office/drawing/2014/main" xmlns="" id="{0A33CB7D-5C92-4738-862D-858B80E518AD}"/>
              </a:ext>
            </a:extLst>
          </xdr:cNvPr>
          <xdr:cNvGrpSpPr/>
        </xdr:nvGrpSpPr>
        <xdr:grpSpPr>
          <a:xfrm>
            <a:off x="6243052" y="20152898"/>
            <a:ext cx="3025402" cy="2273749"/>
            <a:chOff x="0" y="-4"/>
            <a:chExt cx="3025942" cy="2274294"/>
          </a:xfrm>
        </xdr:grpSpPr>
        <xdr:sp macro="" textlink="">
          <xdr:nvSpPr>
            <xdr:cNvPr id="72" name="Rectangle: Rounded Corners 71">
              <a:extLst>
                <a:ext uri="{FF2B5EF4-FFF2-40B4-BE49-F238E27FC236}">
                  <a16:creationId xmlns:a16="http://schemas.microsoft.com/office/drawing/2014/main" xmlns="" id="{24A682C2-F92C-4B2A-B865-2D32537C8421}"/>
                </a:ext>
              </a:extLst>
            </xdr:cNvPr>
            <xdr:cNvSpPr/>
          </xdr:nvSpPr>
          <xdr:spPr>
            <a:xfrm>
              <a:off x="140677" y="140677"/>
              <a:ext cx="2743688" cy="1969135"/>
            </a:xfrm>
            <a:prstGeom prst="roundRect">
              <a:avLst>
                <a:gd name="adj" fmla="val 888"/>
              </a:avLst>
            </a:prstGeom>
            <a:gradFill flip="none" rotWithShape="1">
              <a:gsLst>
                <a:gs pos="0">
                  <a:schemeClr val="accent1">
                    <a:lumMod val="5000"/>
                    <a:lumOff val="95000"/>
                  </a:schemeClr>
                </a:gs>
                <a:gs pos="67000">
                  <a:srgbClr val="EBDCFF"/>
                </a:gs>
                <a:gs pos="100000">
                  <a:srgbClr val="CC99FF"/>
                </a:gs>
              </a:gsLst>
              <a:path path="circle">
                <a:fillToRect l="50000" t="50000" r="50000" b="50000"/>
              </a:path>
              <a:tileRect/>
            </a:gradFill>
            <a:ln w="203200">
              <a:solidFill>
                <a:srgbClr val="7030A0"/>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3" name="Text Box 16">
              <a:extLst>
                <a:ext uri="{FF2B5EF4-FFF2-40B4-BE49-F238E27FC236}">
                  <a16:creationId xmlns:a16="http://schemas.microsoft.com/office/drawing/2014/main" xmlns="" id="{58C9115A-8AA3-4CE5-B41F-16D8E68FC7DC}"/>
                </a:ext>
              </a:extLst>
            </xdr:cNvPr>
            <xdr:cNvSpPr txBox="1"/>
          </xdr:nvSpPr>
          <xdr:spPr>
            <a:xfrm>
              <a:off x="99622" y="-4"/>
              <a:ext cx="1462405" cy="31242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Harmony</a:t>
              </a:r>
              <a:r>
                <a:rPr lang="en-US" sz="1800" b="1">
                  <a:ln w="3175" cap="flat" cmpd="sng" algn="ctr">
                    <a:solidFill>
                      <a:srgbClr val="78FFA0"/>
                    </a:solidFill>
                    <a:prstDash val="solid"/>
                    <a:round/>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Politics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4" name="Text Box 17">
              <a:extLst>
                <a:ext uri="{FF2B5EF4-FFF2-40B4-BE49-F238E27FC236}">
                  <a16:creationId xmlns:a16="http://schemas.microsoft.com/office/drawing/2014/main" xmlns="" id="{82C71A83-E39C-4786-B399-971841895EE7}"/>
                </a:ext>
              </a:extLst>
            </xdr:cNvPr>
            <xdr:cNvSpPr txBox="1"/>
          </xdr:nvSpPr>
          <xdr:spPr>
            <a:xfrm>
              <a:off x="1644609" y="1960031"/>
              <a:ext cx="1340452" cy="270717"/>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Value</a:t>
              </a:r>
              <a:r>
                <a:rPr lang="en-US" sz="1800" b="1">
                  <a:ln>
                    <a:noFill/>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Relating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5" name="Oval 74">
              <a:extLst>
                <a:ext uri="{FF2B5EF4-FFF2-40B4-BE49-F238E27FC236}">
                  <a16:creationId xmlns:a16="http://schemas.microsoft.com/office/drawing/2014/main" xmlns="" id="{F678197E-910B-491A-878B-93EA07CB8853}"/>
                </a:ext>
              </a:extLst>
            </xdr:cNvPr>
            <xdr:cNvSpPr>
              <a:spLocks noChangeAspect="1"/>
            </xdr:cNvSpPr>
          </xdr:nvSpPr>
          <xdr:spPr>
            <a:xfrm>
              <a:off x="2568742" y="0"/>
              <a:ext cx="457200" cy="457200"/>
            </a:xfrm>
            <a:prstGeom prst="ellipse">
              <a:avLst/>
            </a:prstGeom>
            <a:solidFill>
              <a:schemeClr val="bg1"/>
            </a:solidFill>
            <a:ln w="3175">
              <a:solidFill>
                <a:srgbClr val="CDAFE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6" name="Oval 75">
              <a:extLst>
                <a:ext uri="{FF2B5EF4-FFF2-40B4-BE49-F238E27FC236}">
                  <a16:creationId xmlns:a16="http://schemas.microsoft.com/office/drawing/2014/main" xmlns="" id="{19637EF7-4055-418C-BCC6-918E5869183B}"/>
                </a:ext>
              </a:extLst>
            </xdr:cNvPr>
            <xdr:cNvSpPr>
              <a:spLocks noChangeAspect="1"/>
            </xdr:cNvSpPr>
          </xdr:nvSpPr>
          <xdr:spPr>
            <a:xfrm>
              <a:off x="0" y="1799492"/>
              <a:ext cx="457200" cy="457200"/>
            </a:xfrm>
            <a:prstGeom prst="ellipse">
              <a:avLst/>
            </a:prstGeom>
            <a:solidFill>
              <a:schemeClr val="bg1"/>
            </a:solidFill>
            <a:ln w="3175">
              <a:solidFill>
                <a:srgbClr val="78FF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7" name="Text Box 20">
              <a:extLst>
                <a:ext uri="{FF2B5EF4-FFF2-40B4-BE49-F238E27FC236}">
                  <a16:creationId xmlns:a16="http://schemas.microsoft.com/office/drawing/2014/main" xmlns="" id="{D8E99108-ED79-48B4-ADE9-DA9AB509740E}"/>
                </a:ext>
              </a:extLst>
            </xdr:cNvPr>
            <xdr:cNvSpPr txBox="1"/>
          </xdr:nvSpPr>
          <xdr:spPr>
            <a:xfrm>
              <a:off x="2620993" y="50186"/>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t>
              </a:r>
              <a:r>
                <a:rPr lang="en-US" sz="24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78" name="Text Box 21">
              <a:extLst>
                <a:ext uri="{FF2B5EF4-FFF2-40B4-BE49-F238E27FC236}">
                  <a16:creationId xmlns:a16="http://schemas.microsoft.com/office/drawing/2014/main" xmlns="" id="{1BBD707D-542C-4842-A379-BAAC4BDD6452}"/>
                </a:ext>
              </a:extLst>
            </xdr:cNvPr>
            <xdr:cNvSpPr txBox="1"/>
          </xdr:nvSpPr>
          <xdr:spPr>
            <a:xfrm>
              <a:off x="42673" y="1862810"/>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t>
              </a:r>
              <a:r>
                <a:rPr lang="en-US" sz="24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79" name="TextBox 78">
            <a:extLst>
              <a:ext uri="{FF2B5EF4-FFF2-40B4-BE49-F238E27FC236}">
                <a16:creationId xmlns:a16="http://schemas.microsoft.com/office/drawing/2014/main" xmlns="" id="{8D5B7E4A-737B-4592-B9D1-713A34D02F86}"/>
              </a:ext>
            </a:extLst>
          </xdr:cNvPr>
          <xdr:cNvSpPr txBox="1"/>
        </xdr:nvSpPr>
        <xdr:spPr>
          <a:xfrm>
            <a:off x="6497051" y="20647525"/>
            <a:ext cx="2514600" cy="501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500"/>
              </a:lnSpc>
            </a:pPr>
            <a:r>
              <a:rPr lang="en-US" sz="1400" b="1">
                <a:solidFill>
                  <a:srgbClr val="2D143C"/>
                </a:solidFill>
                <a:effectLst/>
                <a:latin typeface="Arial Black" panose="020B0A04020102020204" pitchFamily="34" charset="0"/>
                <a:ea typeface="+mn-ea"/>
                <a:cs typeface="Arial" panose="020B0604020202020204" pitchFamily="34" charset="0"/>
              </a:rPr>
              <a:t>I  support </a:t>
            </a:r>
          </a:p>
          <a:p>
            <a:pPr algn="ctr">
              <a:lnSpc>
                <a:spcPts val="1500"/>
              </a:lnSpc>
            </a:pPr>
            <a:r>
              <a:rPr lang="en-US" sz="1400" b="1">
                <a:solidFill>
                  <a:srgbClr val="2D143C"/>
                </a:solidFill>
                <a:effectLst/>
                <a:latin typeface="Arial Black" panose="020B0A04020102020204" pitchFamily="34" charset="0"/>
                <a:ea typeface="+mn-ea"/>
                <a:cs typeface="Arial" panose="020B0604020202020204" pitchFamily="34" charset="0"/>
              </a:rPr>
              <a:t>equal marriage. </a:t>
            </a:r>
          </a:p>
        </xdr:txBody>
      </xdr:sp>
      <xdr:sp macro="" textlink="">
        <xdr:nvSpPr>
          <xdr:cNvPr id="107" name="TextBox 106">
            <a:extLst>
              <a:ext uri="{FF2B5EF4-FFF2-40B4-BE49-F238E27FC236}">
                <a16:creationId xmlns:a16="http://schemas.microsoft.com/office/drawing/2014/main" xmlns="" id="{75D98C59-99C9-42EF-989B-74A857ECDD02}"/>
              </a:ext>
            </a:extLst>
          </xdr:cNvPr>
          <xdr:cNvSpPr txBox="1"/>
        </xdr:nvSpPr>
        <xdr:spPr>
          <a:xfrm>
            <a:off x="6595977" y="20926926"/>
            <a:ext cx="2260600" cy="890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Wave1">
              <a:avLst>
                <a:gd name="adj1" fmla="val 7996"/>
                <a:gd name="adj2" fmla="val 0"/>
              </a:avLst>
            </a:prstTxWarp>
          </a:bodyPr>
          <a:lstStyle/>
          <a:p>
            <a:r>
              <a:rPr lang="en-US" sz="1400" b="1">
                <a:solidFill>
                  <a:srgbClr val="2D143C"/>
                </a:solidFill>
                <a:effectLst/>
                <a:latin typeface="Bradley Hand ITC" panose="03070402050302030203" pitchFamily="66" charset="0"/>
                <a:ea typeface="+mn-ea"/>
                <a:cs typeface="Arial" panose="020B0604020202020204" pitchFamily="34" charset="0"/>
              </a:rPr>
              <a:t>     S</a:t>
            </a:r>
          </a:p>
          <a:p>
            <a:pPr algn="ctr"/>
            <a:r>
              <a:rPr lang="en-US" sz="1800" b="1">
                <a:solidFill>
                  <a:srgbClr val="2D143C"/>
                </a:solidFill>
                <a:effectLst/>
                <a:latin typeface="Bradley Hand ITC" panose="03070402050302030203" pitchFamily="66" charset="0"/>
                <a:ea typeface="+mn-ea"/>
                <a:cs typeface="Arial" panose="020B0604020202020204" pitchFamily="34" charset="0"/>
              </a:rPr>
              <a:t>because the first one was so entertaining.</a:t>
            </a:r>
          </a:p>
        </xdr:txBody>
      </xdr:sp>
      <xdr:sp macro="" textlink="">
        <xdr:nvSpPr>
          <xdr:cNvPr id="128" name="TextBox 127">
            <a:extLst>
              <a:ext uri="{FF2B5EF4-FFF2-40B4-BE49-F238E27FC236}">
                <a16:creationId xmlns:a16="http://schemas.microsoft.com/office/drawing/2014/main" xmlns="" id="{28347C47-B492-464F-B832-D2BC2C8BD7D7}"/>
              </a:ext>
            </a:extLst>
          </xdr:cNvPr>
          <xdr:cNvSpPr txBox="1"/>
        </xdr:nvSpPr>
        <xdr:spPr>
          <a:xfrm>
            <a:off x="6566566" y="21819936"/>
            <a:ext cx="237744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lnSpc>
                <a:spcPts val="1000"/>
              </a:lnSpc>
            </a:pPr>
            <a:r>
              <a:rPr lang="en-US" sz="1000" b="0">
                <a:solidFill>
                  <a:srgbClr val="2D143C"/>
                </a:solidFill>
                <a:effectLst/>
                <a:latin typeface="+mn-lt"/>
                <a:ea typeface="+mn-ea"/>
                <a:cs typeface="Arial" panose="020B0604020202020204" pitchFamily="34" charset="0"/>
              </a:rPr>
              <a:t>Harmonize our politics to each other's needs. Go to</a:t>
            </a:r>
            <a:r>
              <a:rPr lang="en-US" sz="1000" b="0" baseline="0">
                <a:solidFill>
                  <a:srgbClr val="2D143C"/>
                </a:solidFill>
                <a:effectLst/>
                <a:latin typeface="+mn-lt"/>
                <a:ea typeface="+mn-ea"/>
                <a:cs typeface="Arial" panose="020B0604020202020204" pitchFamily="34" charset="0"/>
              </a:rPr>
              <a:t> </a:t>
            </a:r>
            <a:r>
              <a:rPr lang="en-US" sz="1000" b="0" spc="-10" baseline="0">
                <a:solidFill>
                  <a:srgbClr val="2D143C"/>
                </a:solidFill>
                <a:effectLst/>
                <a:latin typeface="+mn-lt"/>
                <a:ea typeface="+mn-ea"/>
                <a:cs typeface="Arial" panose="020B0604020202020204" pitchFamily="34" charset="0"/>
              </a:rPr>
              <a:t>https://www.valuerelating.com/sttp-hp</a:t>
            </a:r>
            <a:endParaRPr lang="en-US" sz="1000" b="0" spc="-10" baseline="0">
              <a:solidFill>
                <a:srgbClr val="2D143C"/>
              </a:solidFill>
              <a:latin typeface="+mn-lt"/>
              <a:cs typeface="Arial" panose="020B0604020202020204" pitchFamily="34" charset="0"/>
            </a:endParaRPr>
          </a:p>
        </xdr:txBody>
      </xdr:sp>
      <xdr:sp macro="" textlink="">
        <xdr:nvSpPr>
          <xdr:cNvPr id="148" name="TextBox 147">
            <a:extLst>
              <a:ext uri="{FF2B5EF4-FFF2-40B4-BE49-F238E27FC236}">
                <a16:creationId xmlns:a16="http://schemas.microsoft.com/office/drawing/2014/main" xmlns="" id="{72024B92-4C43-4E06-8CDA-21196739010E}"/>
              </a:ext>
            </a:extLst>
          </xdr:cNvPr>
          <xdr:cNvSpPr txBox="1"/>
        </xdr:nvSpPr>
        <xdr:spPr>
          <a:xfrm>
            <a:off x="6494376" y="20410904"/>
            <a:ext cx="251460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t"/>
          <a:lstStyle/>
          <a:p>
            <a:pPr algn="ctr">
              <a:lnSpc>
                <a:spcPts val="1000"/>
              </a:lnSpc>
            </a:pPr>
            <a:r>
              <a:rPr lang="en-US" sz="1050" b="0">
                <a:solidFill>
                  <a:srgbClr val="2D143C"/>
                </a:solidFill>
                <a:effectLst/>
                <a:latin typeface="+mn-lt"/>
                <a:ea typeface="+mn-ea"/>
                <a:cs typeface="Arial" panose="020B0604020202020204" pitchFamily="34" charset="0"/>
              </a:rPr>
              <a:t>Humorize our politics, if asked your stance on marriage equality:</a:t>
            </a:r>
            <a:endParaRPr lang="en-US" sz="1050" b="0" spc="-10" baseline="0">
              <a:solidFill>
                <a:srgbClr val="2D143C"/>
              </a:solidFill>
              <a:latin typeface="+mn-lt"/>
              <a:cs typeface="Arial" panose="020B0604020202020204" pitchFamily="34" charset="0"/>
            </a:endParaRPr>
          </a:p>
        </xdr:txBody>
      </xdr:sp>
    </xdr:grpSp>
    <xdr:clientData/>
  </xdr:twoCellAnchor>
  <xdr:twoCellAnchor>
    <xdr:from>
      <xdr:col>21</xdr:col>
      <xdr:colOff>26737</xdr:colOff>
      <xdr:row>100</xdr:row>
      <xdr:rowOff>53476</xdr:rowOff>
    </xdr:from>
    <xdr:to>
      <xdr:col>27</xdr:col>
      <xdr:colOff>84350</xdr:colOff>
      <xdr:row>113</xdr:row>
      <xdr:rowOff>67962</xdr:rowOff>
    </xdr:to>
    <xdr:grpSp>
      <xdr:nvGrpSpPr>
        <xdr:cNvPr id="8" name="Group 7">
          <a:extLst>
            <a:ext uri="{FF2B5EF4-FFF2-40B4-BE49-F238E27FC236}">
              <a16:creationId xmlns:a16="http://schemas.microsoft.com/office/drawing/2014/main" xmlns="" id="{C97E5486-EC0F-4D77-BCB9-6FFAD5E36D80}"/>
            </a:ext>
          </a:extLst>
        </xdr:cNvPr>
        <xdr:cNvGrpSpPr/>
      </xdr:nvGrpSpPr>
      <xdr:grpSpPr>
        <a:xfrm>
          <a:off x="9113587" y="22170526"/>
          <a:ext cx="2972263" cy="2119511"/>
          <a:chOff x="9291053" y="22699581"/>
          <a:chExt cx="3025402" cy="2273749"/>
        </a:xfrm>
      </xdr:grpSpPr>
      <xdr:grpSp>
        <xdr:nvGrpSpPr>
          <xdr:cNvPr id="98" name="Group 97">
            <a:extLst>
              <a:ext uri="{FF2B5EF4-FFF2-40B4-BE49-F238E27FC236}">
                <a16:creationId xmlns:a16="http://schemas.microsoft.com/office/drawing/2014/main" xmlns="" id="{76814825-EA26-4A87-BB7F-CC7E0DE8C20A}"/>
              </a:ext>
            </a:extLst>
          </xdr:cNvPr>
          <xdr:cNvGrpSpPr/>
        </xdr:nvGrpSpPr>
        <xdr:grpSpPr>
          <a:xfrm>
            <a:off x="9291053" y="22699581"/>
            <a:ext cx="3025402" cy="2273749"/>
            <a:chOff x="0" y="-4"/>
            <a:chExt cx="3025942" cy="2274294"/>
          </a:xfrm>
        </xdr:grpSpPr>
        <xdr:sp macro="" textlink="">
          <xdr:nvSpPr>
            <xdr:cNvPr id="99" name="Rectangle: Rounded Corners 98">
              <a:extLst>
                <a:ext uri="{FF2B5EF4-FFF2-40B4-BE49-F238E27FC236}">
                  <a16:creationId xmlns:a16="http://schemas.microsoft.com/office/drawing/2014/main" xmlns="" id="{3278E273-DFAD-4840-9F43-EE5F60E10545}"/>
                </a:ext>
              </a:extLst>
            </xdr:cNvPr>
            <xdr:cNvSpPr/>
          </xdr:nvSpPr>
          <xdr:spPr>
            <a:xfrm>
              <a:off x="140677" y="140677"/>
              <a:ext cx="2743688" cy="1969135"/>
            </a:xfrm>
            <a:prstGeom prst="roundRect">
              <a:avLst>
                <a:gd name="adj" fmla="val 888"/>
              </a:avLst>
            </a:prstGeom>
            <a:gradFill flip="none" rotWithShape="1">
              <a:gsLst>
                <a:gs pos="0">
                  <a:schemeClr val="accent1">
                    <a:lumMod val="5000"/>
                    <a:lumOff val="95000"/>
                  </a:schemeClr>
                </a:gs>
                <a:gs pos="67000">
                  <a:srgbClr val="EBDCFF"/>
                </a:gs>
                <a:gs pos="100000">
                  <a:srgbClr val="CC99FF"/>
                </a:gs>
              </a:gsLst>
              <a:path path="circle">
                <a:fillToRect l="50000" t="50000" r="50000" b="50000"/>
              </a:path>
              <a:tileRect/>
            </a:gradFill>
            <a:ln w="203200">
              <a:solidFill>
                <a:srgbClr val="7030A0"/>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00" name="Text Box 16">
              <a:extLst>
                <a:ext uri="{FF2B5EF4-FFF2-40B4-BE49-F238E27FC236}">
                  <a16:creationId xmlns:a16="http://schemas.microsoft.com/office/drawing/2014/main" xmlns="" id="{85F87AA1-0647-4D56-9DBB-2366F1D0E34D}"/>
                </a:ext>
              </a:extLst>
            </xdr:cNvPr>
            <xdr:cNvSpPr txBox="1"/>
          </xdr:nvSpPr>
          <xdr:spPr>
            <a:xfrm>
              <a:off x="99622" y="-4"/>
              <a:ext cx="1462405" cy="31242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Harmony</a:t>
              </a:r>
              <a:r>
                <a:rPr lang="en-US" sz="1800" b="1">
                  <a:ln w="3175" cap="flat" cmpd="sng" algn="ctr">
                    <a:solidFill>
                      <a:srgbClr val="78FFA0"/>
                    </a:solidFill>
                    <a:prstDash val="solid"/>
                    <a:round/>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Politics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01" name="Text Box 17">
              <a:extLst>
                <a:ext uri="{FF2B5EF4-FFF2-40B4-BE49-F238E27FC236}">
                  <a16:creationId xmlns:a16="http://schemas.microsoft.com/office/drawing/2014/main" xmlns="" id="{640BF4B2-E1E6-409B-8659-EE34D9601FEA}"/>
                </a:ext>
              </a:extLst>
            </xdr:cNvPr>
            <xdr:cNvSpPr txBox="1"/>
          </xdr:nvSpPr>
          <xdr:spPr>
            <a:xfrm>
              <a:off x="1644609" y="1960031"/>
              <a:ext cx="1340452" cy="270717"/>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Value</a:t>
              </a:r>
              <a:r>
                <a:rPr lang="en-US" sz="1800" b="1">
                  <a:ln>
                    <a:noFill/>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Relating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02" name="Oval 101">
              <a:extLst>
                <a:ext uri="{FF2B5EF4-FFF2-40B4-BE49-F238E27FC236}">
                  <a16:creationId xmlns:a16="http://schemas.microsoft.com/office/drawing/2014/main" xmlns="" id="{EDD7B60D-6A02-431D-B04C-651A728A9F31}"/>
                </a:ext>
              </a:extLst>
            </xdr:cNvPr>
            <xdr:cNvSpPr>
              <a:spLocks noChangeAspect="1"/>
            </xdr:cNvSpPr>
          </xdr:nvSpPr>
          <xdr:spPr>
            <a:xfrm>
              <a:off x="2568742" y="0"/>
              <a:ext cx="457200" cy="457200"/>
            </a:xfrm>
            <a:prstGeom prst="ellipse">
              <a:avLst/>
            </a:prstGeom>
            <a:solidFill>
              <a:schemeClr val="bg1"/>
            </a:solidFill>
            <a:ln w="3175">
              <a:solidFill>
                <a:srgbClr val="CDAFE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03" name="Oval 102">
              <a:extLst>
                <a:ext uri="{FF2B5EF4-FFF2-40B4-BE49-F238E27FC236}">
                  <a16:creationId xmlns:a16="http://schemas.microsoft.com/office/drawing/2014/main" xmlns="" id="{ED869934-65A1-4AF4-BA1C-F2A91C626085}"/>
                </a:ext>
              </a:extLst>
            </xdr:cNvPr>
            <xdr:cNvSpPr>
              <a:spLocks noChangeAspect="1"/>
            </xdr:cNvSpPr>
          </xdr:nvSpPr>
          <xdr:spPr>
            <a:xfrm>
              <a:off x="0" y="1799492"/>
              <a:ext cx="457200" cy="457200"/>
            </a:xfrm>
            <a:prstGeom prst="ellipse">
              <a:avLst/>
            </a:prstGeom>
            <a:solidFill>
              <a:schemeClr val="bg1"/>
            </a:solidFill>
            <a:ln w="3175">
              <a:solidFill>
                <a:srgbClr val="78FF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04" name="Text Box 20">
              <a:extLst>
                <a:ext uri="{FF2B5EF4-FFF2-40B4-BE49-F238E27FC236}">
                  <a16:creationId xmlns:a16="http://schemas.microsoft.com/office/drawing/2014/main" xmlns="" id="{153F3E39-A842-4109-9AB7-F2D44448DA34}"/>
                </a:ext>
              </a:extLst>
            </xdr:cNvPr>
            <xdr:cNvSpPr txBox="1"/>
          </xdr:nvSpPr>
          <xdr:spPr>
            <a:xfrm>
              <a:off x="2620993" y="50186"/>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t>
              </a:r>
              <a:r>
                <a:rPr lang="en-US" sz="24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105" name="Text Box 21">
              <a:extLst>
                <a:ext uri="{FF2B5EF4-FFF2-40B4-BE49-F238E27FC236}">
                  <a16:creationId xmlns:a16="http://schemas.microsoft.com/office/drawing/2014/main" xmlns="" id="{7D2E860D-9901-4D09-A9BA-5E28477BBD07}"/>
                </a:ext>
              </a:extLst>
            </xdr:cNvPr>
            <xdr:cNvSpPr txBox="1"/>
          </xdr:nvSpPr>
          <xdr:spPr>
            <a:xfrm>
              <a:off x="42673" y="1862810"/>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t>
              </a:r>
              <a:r>
                <a:rPr lang="en-US" sz="24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131" name="TextBox 130">
            <a:extLst>
              <a:ext uri="{FF2B5EF4-FFF2-40B4-BE49-F238E27FC236}">
                <a16:creationId xmlns:a16="http://schemas.microsoft.com/office/drawing/2014/main" xmlns="" id="{4F09F19E-4407-42A0-B3B7-5E33CD0B8A7D}"/>
              </a:ext>
            </a:extLst>
          </xdr:cNvPr>
          <xdr:cNvSpPr txBox="1"/>
        </xdr:nvSpPr>
        <xdr:spPr>
          <a:xfrm>
            <a:off x="9627934" y="24379988"/>
            <a:ext cx="237744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lnSpc>
                <a:spcPts val="1000"/>
              </a:lnSpc>
            </a:pPr>
            <a:r>
              <a:rPr lang="en-US" sz="1000" b="0">
                <a:solidFill>
                  <a:srgbClr val="2D143C"/>
                </a:solidFill>
                <a:effectLst/>
                <a:latin typeface="+mn-lt"/>
                <a:ea typeface="+mn-ea"/>
                <a:cs typeface="Arial" panose="020B0604020202020204" pitchFamily="34" charset="0"/>
              </a:rPr>
              <a:t>Harmonize our politics to each other's needs. Go to</a:t>
            </a:r>
            <a:r>
              <a:rPr lang="en-US" sz="1000" b="0" baseline="0">
                <a:solidFill>
                  <a:srgbClr val="2D143C"/>
                </a:solidFill>
                <a:effectLst/>
                <a:latin typeface="+mn-lt"/>
                <a:ea typeface="+mn-ea"/>
                <a:cs typeface="Arial" panose="020B0604020202020204" pitchFamily="34" charset="0"/>
              </a:rPr>
              <a:t> </a:t>
            </a:r>
            <a:r>
              <a:rPr lang="en-US" sz="1000" b="0" spc="-10" baseline="0">
                <a:solidFill>
                  <a:srgbClr val="2D143C"/>
                </a:solidFill>
                <a:effectLst/>
                <a:latin typeface="+mn-lt"/>
                <a:ea typeface="+mn-ea"/>
                <a:cs typeface="Arial" panose="020B0604020202020204" pitchFamily="34" charset="0"/>
              </a:rPr>
              <a:t>https://www.valuerelating.com/sttp-hp</a:t>
            </a:r>
            <a:endParaRPr lang="en-US" sz="1000" b="0" spc="-10" baseline="0">
              <a:solidFill>
                <a:srgbClr val="2D143C"/>
              </a:solidFill>
              <a:latin typeface="+mn-lt"/>
              <a:cs typeface="Arial" panose="020B0604020202020204" pitchFamily="34" charset="0"/>
            </a:endParaRPr>
          </a:p>
        </xdr:txBody>
      </xdr:sp>
      <xdr:sp macro="" textlink="">
        <xdr:nvSpPr>
          <xdr:cNvPr id="150" name="TextBox 149">
            <a:extLst>
              <a:ext uri="{FF2B5EF4-FFF2-40B4-BE49-F238E27FC236}">
                <a16:creationId xmlns:a16="http://schemas.microsoft.com/office/drawing/2014/main" xmlns="" id="{F20D5F5D-8052-46AB-B762-956443894489}"/>
              </a:ext>
            </a:extLst>
          </xdr:cNvPr>
          <xdr:cNvSpPr txBox="1"/>
        </xdr:nvSpPr>
        <xdr:spPr>
          <a:xfrm>
            <a:off x="9658680" y="23313191"/>
            <a:ext cx="2272636" cy="963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300"/>
              </a:spcAft>
            </a:pPr>
            <a:r>
              <a:rPr lang="en-US" sz="1400" b="1" spc="-30">
                <a:solidFill>
                  <a:srgbClr val="2D143C"/>
                </a:solidFill>
                <a:effectLst/>
                <a:latin typeface="Arial" panose="020B0604020202020204" pitchFamily="34" charset="0"/>
                <a:ea typeface="+mn-ea"/>
                <a:cs typeface="Arial" panose="020B0604020202020204" pitchFamily="34" charset="0"/>
              </a:rPr>
              <a:t>W</a:t>
            </a:r>
            <a:r>
              <a:rPr lang="en-US" sz="1400" b="1" spc="-30" baseline="0">
                <a:solidFill>
                  <a:srgbClr val="2D143C"/>
                </a:solidFill>
                <a:effectLst/>
                <a:latin typeface="Arial" panose="020B0604020202020204" pitchFamily="34" charset="0"/>
                <a:ea typeface="+mn-ea"/>
                <a:cs typeface="Arial" panose="020B0604020202020204" pitchFamily="34" charset="0"/>
              </a:rPr>
              <a:t>hen </a:t>
            </a:r>
            <a:r>
              <a:rPr lang="en-US" sz="1400" b="1" baseline="0">
                <a:solidFill>
                  <a:srgbClr val="2D143C"/>
                </a:solidFill>
                <a:effectLst/>
                <a:latin typeface="Arial" panose="020B0604020202020204" pitchFamily="34" charset="0"/>
                <a:ea typeface="+mn-ea"/>
                <a:cs typeface="Arial" panose="020B0604020202020204" pitchFamily="34" charset="0"/>
              </a:rPr>
              <a:t>you oppose them, it's "free speech."</a:t>
            </a:r>
          </a:p>
          <a:p>
            <a:pPr algn="ctr"/>
            <a:r>
              <a:rPr lang="en-US" sz="1400" b="1" baseline="0">
                <a:solidFill>
                  <a:srgbClr val="2D143C"/>
                </a:solidFill>
                <a:effectLst/>
                <a:latin typeface="Arial" panose="020B0604020202020204" pitchFamily="34" charset="0"/>
                <a:ea typeface="+mn-ea"/>
                <a:cs typeface="Arial" panose="020B0604020202020204" pitchFamily="34" charset="0"/>
              </a:rPr>
              <a:t>When they oppose you, it's "fake news."</a:t>
            </a:r>
            <a:endParaRPr lang="en-US" sz="1400" b="1">
              <a:solidFill>
                <a:srgbClr val="2D143C"/>
              </a:solidFill>
              <a:latin typeface="Arial" panose="020B0604020202020204" pitchFamily="34" charset="0"/>
              <a:cs typeface="Arial" panose="020B0604020202020204" pitchFamily="34" charset="0"/>
            </a:endParaRPr>
          </a:p>
        </xdr:txBody>
      </xdr:sp>
      <xdr:sp macro="" textlink="">
        <xdr:nvSpPr>
          <xdr:cNvPr id="151" name="TextBox 150">
            <a:extLst>
              <a:ext uri="{FF2B5EF4-FFF2-40B4-BE49-F238E27FC236}">
                <a16:creationId xmlns:a16="http://schemas.microsoft.com/office/drawing/2014/main" xmlns="" id="{86E6AE90-F6C4-4DD2-8665-DDBE4E838304}"/>
              </a:ext>
            </a:extLst>
          </xdr:cNvPr>
          <xdr:cNvSpPr txBox="1"/>
        </xdr:nvSpPr>
        <xdr:spPr>
          <a:xfrm>
            <a:off x="9768299" y="22984326"/>
            <a:ext cx="2062754"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t"/>
          <a:lstStyle/>
          <a:p>
            <a:pPr algn="ctr">
              <a:lnSpc>
                <a:spcPts val="1000"/>
              </a:lnSpc>
            </a:pPr>
            <a:r>
              <a:rPr lang="en-US" sz="1050" b="0">
                <a:solidFill>
                  <a:srgbClr val="2D143C"/>
                </a:solidFill>
                <a:effectLst/>
                <a:latin typeface="+mn-lt"/>
                <a:ea typeface="+mn-ea"/>
                <a:cs typeface="Arial" panose="020B0604020202020204" pitchFamily="34" charset="0"/>
              </a:rPr>
              <a:t>Humorize our politics, if asked your</a:t>
            </a:r>
            <a:r>
              <a:rPr lang="en-US" sz="1050" b="0" baseline="0">
                <a:solidFill>
                  <a:srgbClr val="2D143C"/>
                </a:solidFill>
                <a:effectLst/>
                <a:latin typeface="+mn-lt"/>
                <a:ea typeface="+mn-ea"/>
                <a:cs typeface="Arial" panose="020B0604020202020204" pitchFamily="34" charset="0"/>
              </a:rPr>
              <a:t> stance on free speech</a:t>
            </a:r>
            <a:r>
              <a:rPr lang="en-US" sz="1050" b="0">
                <a:solidFill>
                  <a:srgbClr val="2D143C"/>
                </a:solidFill>
                <a:effectLst/>
                <a:latin typeface="+mn-lt"/>
                <a:ea typeface="+mn-ea"/>
                <a:cs typeface="Arial" panose="020B0604020202020204" pitchFamily="34" charset="0"/>
              </a:rPr>
              <a:t>:</a:t>
            </a:r>
            <a:endParaRPr lang="en-US" sz="1050" b="0" spc="-10" baseline="0">
              <a:solidFill>
                <a:srgbClr val="2D143C"/>
              </a:solidFill>
              <a:latin typeface="+mn-lt"/>
              <a:cs typeface="Arial" panose="020B0604020202020204" pitchFamily="34" charset="0"/>
            </a:endParaRPr>
          </a:p>
        </xdr:txBody>
      </xdr:sp>
    </xdr:grpSp>
    <xdr:clientData/>
  </xdr:twoCellAnchor>
  <xdr:twoCellAnchor>
    <xdr:from>
      <xdr:col>14</xdr:col>
      <xdr:colOff>66841</xdr:colOff>
      <xdr:row>100</xdr:row>
      <xdr:rowOff>53476</xdr:rowOff>
    </xdr:from>
    <xdr:to>
      <xdr:col>21</xdr:col>
      <xdr:colOff>4138</xdr:colOff>
      <xdr:row>113</xdr:row>
      <xdr:rowOff>67962</xdr:rowOff>
    </xdr:to>
    <xdr:grpSp>
      <xdr:nvGrpSpPr>
        <xdr:cNvPr id="7" name="Group 6">
          <a:extLst>
            <a:ext uri="{FF2B5EF4-FFF2-40B4-BE49-F238E27FC236}">
              <a16:creationId xmlns:a16="http://schemas.microsoft.com/office/drawing/2014/main" xmlns="" id="{22DA1788-47FB-49A3-B235-A26CC4F608BE}"/>
            </a:ext>
          </a:extLst>
        </xdr:cNvPr>
        <xdr:cNvGrpSpPr/>
      </xdr:nvGrpSpPr>
      <xdr:grpSpPr>
        <a:xfrm>
          <a:off x="6124741" y="22170526"/>
          <a:ext cx="2966247" cy="2119511"/>
          <a:chOff x="6243052" y="22699581"/>
          <a:chExt cx="3025402" cy="2273749"/>
        </a:xfrm>
      </xdr:grpSpPr>
      <xdr:grpSp>
        <xdr:nvGrpSpPr>
          <xdr:cNvPr id="89" name="Group 88">
            <a:extLst>
              <a:ext uri="{FF2B5EF4-FFF2-40B4-BE49-F238E27FC236}">
                <a16:creationId xmlns:a16="http://schemas.microsoft.com/office/drawing/2014/main" xmlns="" id="{5C951530-AC79-4D29-8B6A-655C659AEE8C}"/>
              </a:ext>
            </a:extLst>
          </xdr:cNvPr>
          <xdr:cNvGrpSpPr/>
        </xdr:nvGrpSpPr>
        <xdr:grpSpPr>
          <a:xfrm>
            <a:off x="6243052" y="22699581"/>
            <a:ext cx="3025402" cy="2273749"/>
            <a:chOff x="0" y="-4"/>
            <a:chExt cx="3025942" cy="2274294"/>
          </a:xfrm>
        </xdr:grpSpPr>
        <xdr:sp macro="" textlink="">
          <xdr:nvSpPr>
            <xdr:cNvPr id="90" name="Rectangle: Rounded Corners 89">
              <a:extLst>
                <a:ext uri="{FF2B5EF4-FFF2-40B4-BE49-F238E27FC236}">
                  <a16:creationId xmlns:a16="http://schemas.microsoft.com/office/drawing/2014/main" xmlns="" id="{86FF755F-FEB4-42BD-8EF1-A49A2274A8C0}"/>
                </a:ext>
              </a:extLst>
            </xdr:cNvPr>
            <xdr:cNvSpPr/>
          </xdr:nvSpPr>
          <xdr:spPr>
            <a:xfrm>
              <a:off x="140677" y="140677"/>
              <a:ext cx="2743688" cy="1969135"/>
            </a:xfrm>
            <a:prstGeom prst="roundRect">
              <a:avLst>
                <a:gd name="adj" fmla="val 888"/>
              </a:avLst>
            </a:prstGeom>
            <a:gradFill flip="none" rotWithShape="1">
              <a:gsLst>
                <a:gs pos="0">
                  <a:schemeClr val="accent1">
                    <a:lumMod val="5000"/>
                    <a:lumOff val="95000"/>
                  </a:schemeClr>
                </a:gs>
                <a:gs pos="67000">
                  <a:srgbClr val="EBDCFF"/>
                </a:gs>
                <a:gs pos="100000">
                  <a:srgbClr val="CC99FF"/>
                </a:gs>
              </a:gsLst>
              <a:path path="circle">
                <a:fillToRect l="50000" t="50000" r="50000" b="50000"/>
              </a:path>
              <a:tileRect/>
            </a:gradFill>
            <a:ln w="203200">
              <a:solidFill>
                <a:srgbClr val="7030A0"/>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1" name="Text Box 16">
              <a:extLst>
                <a:ext uri="{FF2B5EF4-FFF2-40B4-BE49-F238E27FC236}">
                  <a16:creationId xmlns:a16="http://schemas.microsoft.com/office/drawing/2014/main" xmlns="" id="{C82C6B1B-C682-4644-B9D5-B63B1E234DF4}"/>
                </a:ext>
              </a:extLst>
            </xdr:cNvPr>
            <xdr:cNvSpPr txBox="1"/>
          </xdr:nvSpPr>
          <xdr:spPr>
            <a:xfrm>
              <a:off x="99622" y="-4"/>
              <a:ext cx="1462405" cy="31242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Harmony</a:t>
              </a:r>
              <a:r>
                <a:rPr lang="en-US" sz="1800" b="1">
                  <a:ln w="3175" cap="flat" cmpd="sng" algn="ctr">
                    <a:solidFill>
                      <a:srgbClr val="78FFA0"/>
                    </a:solidFill>
                    <a:prstDash val="solid"/>
                    <a:round/>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Politics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92" name="Text Box 17">
              <a:extLst>
                <a:ext uri="{FF2B5EF4-FFF2-40B4-BE49-F238E27FC236}">
                  <a16:creationId xmlns:a16="http://schemas.microsoft.com/office/drawing/2014/main" xmlns="" id="{6048F636-35B8-48F8-A953-C0D73200F017}"/>
                </a:ext>
              </a:extLst>
            </xdr:cNvPr>
            <xdr:cNvSpPr txBox="1"/>
          </xdr:nvSpPr>
          <xdr:spPr>
            <a:xfrm>
              <a:off x="1644609" y="1960031"/>
              <a:ext cx="1340452" cy="270717"/>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Value</a:t>
              </a:r>
              <a:r>
                <a:rPr lang="en-US" sz="1800" b="1">
                  <a:ln>
                    <a:noFill/>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Relating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93" name="Oval 92">
              <a:extLst>
                <a:ext uri="{FF2B5EF4-FFF2-40B4-BE49-F238E27FC236}">
                  <a16:creationId xmlns:a16="http://schemas.microsoft.com/office/drawing/2014/main" xmlns="" id="{18C4E934-FACF-4AFA-B4E0-13B5D8FF97A7}"/>
                </a:ext>
              </a:extLst>
            </xdr:cNvPr>
            <xdr:cNvSpPr>
              <a:spLocks noChangeAspect="1"/>
            </xdr:cNvSpPr>
          </xdr:nvSpPr>
          <xdr:spPr>
            <a:xfrm>
              <a:off x="2568742" y="0"/>
              <a:ext cx="457200" cy="457200"/>
            </a:xfrm>
            <a:prstGeom prst="ellipse">
              <a:avLst/>
            </a:prstGeom>
            <a:solidFill>
              <a:schemeClr val="bg1"/>
            </a:solidFill>
            <a:ln w="3175">
              <a:solidFill>
                <a:srgbClr val="CDAFE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4" name="Oval 93">
              <a:extLst>
                <a:ext uri="{FF2B5EF4-FFF2-40B4-BE49-F238E27FC236}">
                  <a16:creationId xmlns:a16="http://schemas.microsoft.com/office/drawing/2014/main" xmlns="" id="{81B3FA3B-24D7-4346-A74F-986463B9B194}"/>
                </a:ext>
              </a:extLst>
            </xdr:cNvPr>
            <xdr:cNvSpPr>
              <a:spLocks noChangeAspect="1"/>
            </xdr:cNvSpPr>
          </xdr:nvSpPr>
          <xdr:spPr>
            <a:xfrm>
              <a:off x="0" y="1799492"/>
              <a:ext cx="457200" cy="457200"/>
            </a:xfrm>
            <a:prstGeom prst="ellipse">
              <a:avLst/>
            </a:prstGeom>
            <a:solidFill>
              <a:schemeClr val="bg1"/>
            </a:solidFill>
            <a:ln w="3175">
              <a:solidFill>
                <a:srgbClr val="78FF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5" name="Text Box 20">
              <a:extLst>
                <a:ext uri="{FF2B5EF4-FFF2-40B4-BE49-F238E27FC236}">
                  <a16:creationId xmlns:a16="http://schemas.microsoft.com/office/drawing/2014/main" xmlns="" id="{A27F17A4-6BA9-4FB5-8384-57BD2D12C6BC}"/>
                </a:ext>
              </a:extLst>
            </xdr:cNvPr>
            <xdr:cNvSpPr txBox="1"/>
          </xdr:nvSpPr>
          <xdr:spPr>
            <a:xfrm>
              <a:off x="2620993" y="50186"/>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t>
              </a:r>
              <a:r>
                <a:rPr lang="en-US" sz="24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96" name="Text Box 21">
              <a:extLst>
                <a:ext uri="{FF2B5EF4-FFF2-40B4-BE49-F238E27FC236}">
                  <a16:creationId xmlns:a16="http://schemas.microsoft.com/office/drawing/2014/main" xmlns="" id="{87B38180-BDAB-4A60-B193-536FF7630710}"/>
                </a:ext>
              </a:extLst>
            </xdr:cNvPr>
            <xdr:cNvSpPr txBox="1"/>
          </xdr:nvSpPr>
          <xdr:spPr>
            <a:xfrm>
              <a:off x="42673" y="1862810"/>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t>
              </a:r>
              <a:r>
                <a:rPr lang="en-US" sz="24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97" name="TextBox 96">
            <a:extLst>
              <a:ext uri="{FF2B5EF4-FFF2-40B4-BE49-F238E27FC236}">
                <a16:creationId xmlns:a16="http://schemas.microsoft.com/office/drawing/2014/main" xmlns="" id="{864AF983-0D49-4059-8265-40C52E10D2C6}"/>
              </a:ext>
            </a:extLst>
          </xdr:cNvPr>
          <xdr:cNvSpPr txBox="1"/>
        </xdr:nvSpPr>
        <xdr:spPr>
          <a:xfrm>
            <a:off x="6645439" y="23374683"/>
            <a:ext cx="2217824" cy="1005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rgbClr val="2D143C"/>
                </a:solidFill>
                <a:effectLst/>
                <a:latin typeface="Arial" panose="020B0604020202020204" pitchFamily="34" charset="0"/>
                <a:ea typeface="+mn-ea"/>
                <a:cs typeface="Arial" panose="020B0604020202020204" pitchFamily="34" charset="0"/>
              </a:rPr>
              <a:t>Does Donald</a:t>
            </a:r>
            <a:r>
              <a:rPr lang="en-US" sz="1400" b="1" baseline="0">
                <a:solidFill>
                  <a:srgbClr val="2D143C"/>
                </a:solidFill>
                <a:effectLst/>
                <a:latin typeface="Arial" panose="020B0604020202020204" pitchFamily="34" charset="0"/>
                <a:ea typeface="+mn-ea"/>
                <a:cs typeface="Arial" panose="020B0604020202020204" pitchFamily="34" charset="0"/>
              </a:rPr>
              <a:t> </a:t>
            </a:r>
            <a:r>
              <a:rPr lang="en-US" sz="1400" b="1">
                <a:solidFill>
                  <a:srgbClr val="2D143C"/>
                </a:solidFill>
                <a:effectLst/>
                <a:latin typeface="Arial" panose="020B0604020202020204" pitchFamily="34" charset="0"/>
                <a:ea typeface="+mn-ea"/>
                <a:cs typeface="Arial" panose="020B0604020202020204" pitchFamily="34" charset="0"/>
              </a:rPr>
              <a:t>Trump suffer from </a:t>
            </a:r>
            <a:r>
              <a:rPr lang="en-US" sz="1400" b="1" i="1">
                <a:solidFill>
                  <a:srgbClr val="2D143C"/>
                </a:solidFill>
                <a:effectLst/>
                <a:latin typeface="Arial" panose="020B0604020202020204" pitchFamily="34" charset="0"/>
                <a:ea typeface="+mn-ea"/>
                <a:cs typeface="Arial" panose="020B0604020202020204" pitchFamily="34" charset="0"/>
              </a:rPr>
              <a:t>narcissistic personality disorder</a:t>
            </a:r>
            <a:r>
              <a:rPr lang="en-US" sz="1400" b="1">
                <a:solidFill>
                  <a:srgbClr val="2D143C"/>
                </a:solidFill>
                <a:effectLst/>
                <a:latin typeface="Arial" panose="020B0604020202020204" pitchFamily="34" charset="0"/>
                <a:ea typeface="+mn-ea"/>
                <a:cs typeface="Arial" panose="020B0604020202020204" pitchFamily="34" charset="0"/>
              </a:rPr>
              <a:t>? </a:t>
            </a:r>
          </a:p>
          <a:p>
            <a:pPr algn="ctr"/>
            <a:r>
              <a:rPr lang="en-US" sz="1400" b="1">
                <a:solidFill>
                  <a:srgbClr val="2D143C"/>
                </a:solidFill>
                <a:effectLst/>
                <a:latin typeface="Arial" panose="020B0604020202020204" pitchFamily="34" charset="0"/>
                <a:ea typeface="+mn-ea"/>
                <a:cs typeface="Arial" panose="020B0604020202020204" pitchFamily="34" charset="0"/>
              </a:rPr>
              <a:t>No, he enjoys it bigly.</a:t>
            </a:r>
            <a:endParaRPr lang="en-US" sz="1400" b="1">
              <a:solidFill>
                <a:srgbClr val="2D143C"/>
              </a:solidFill>
              <a:latin typeface="Arial" panose="020B0604020202020204" pitchFamily="34" charset="0"/>
              <a:cs typeface="Arial" panose="020B0604020202020204" pitchFamily="34" charset="0"/>
            </a:endParaRPr>
          </a:p>
        </xdr:txBody>
      </xdr:sp>
      <xdr:sp macro="" textlink="">
        <xdr:nvSpPr>
          <xdr:cNvPr id="130" name="TextBox 129">
            <a:extLst>
              <a:ext uri="{FF2B5EF4-FFF2-40B4-BE49-F238E27FC236}">
                <a16:creationId xmlns:a16="http://schemas.microsoft.com/office/drawing/2014/main" xmlns="" id="{F94AB8AE-EACA-430D-835D-182ECE89317D}"/>
              </a:ext>
            </a:extLst>
          </xdr:cNvPr>
          <xdr:cNvSpPr txBox="1"/>
        </xdr:nvSpPr>
        <xdr:spPr>
          <a:xfrm>
            <a:off x="6566566" y="24379988"/>
            <a:ext cx="237744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lnSpc>
                <a:spcPts val="1000"/>
              </a:lnSpc>
            </a:pPr>
            <a:r>
              <a:rPr lang="en-US" sz="1000" b="0">
                <a:solidFill>
                  <a:srgbClr val="2D143C"/>
                </a:solidFill>
                <a:effectLst/>
                <a:latin typeface="+mn-lt"/>
                <a:ea typeface="+mn-ea"/>
                <a:cs typeface="Arial" panose="020B0604020202020204" pitchFamily="34" charset="0"/>
              </a:rPr>
              <a:t>Harmonize our politics to each other's needs. Go to</a:t>
            </a:r>
            <a:r>
              <a:rPr lang="en-US" sz="1000" b="0" baseline="0">
                <a:solidFill>
                  <a:srgbClr val="2D143C"/>
                </a:solidFill>
                <a:effectLst/>
                <a:latin typeface="+mn-lt"/>
                <a:ea typeface="+mn-ea"/>
                <a:cs typeface="Arial" panose="020B0604020202020204" pitchFamily="34" charset="0"/>
              </a:rPr>
              <a:t> </a:t>
            </a:r>
            <a:r>
              <a:rPr lang="en-US" sz="1000" b="0" spc="-10" baseline="0">
                <a:solidFill>
                  <a:srgbClr val="2D143C"/>
                </a:solidFill>
                <a:effectLst/>
                <a:latin typeface="+mn-lt"/>
                <a:ea typeface="+mn-ea"/>
                <a:cs typeface="Arial" panose="020B0604020202020204" pitchFamily="34" charset="0"/>
              </a:rPr>
              <a:t>https://www.valuerelating.com/sttp-hp</a:t>
            </a:r>
            <a:endParaRPr lang="en-US" sz="1000" b="0" spc="-10" baseline="0">
              <a:solidFill>
                <a:srgbClr val="2D143C"/>
              </a:solidFill>
              <a:latin typeface="+mn-lt"/>
              <a:cs typeface="Arial" panose="020B0604020202020204" pitchFamily="34" charset="0"/>
            </a:endParaRPr>
          </a:p>
        </xdr:txBody>
      </xdr:sp>
      <xdr:sp macro="" textlink="">
        <xdr:nvSpPr>
          <xdr:cNvPr id="152" name="TextBox 151">
            <a:extLst>
              <a:ext uri="{FF2B5EF4-FFF2-40B4-BE49-F238E27FC236}">
                <a16:creationId xmlns:a16="http://schemas.microsoft.com/office/drawing/2014/main" xmlns="" id="{78002658-8C99-4D66-9FE6-53A439E7560F}"/>
              </a:ext>
            </a:extLst>
          </xdr:cNvPr>
          <xdr:cNvSpPr txBox="1"/>
        </xdr:nvSpPr>
        <xdr:spPr>
          <a:xfrm>
            <a:off x="6680194" y="22984325"/>
            <a:ext cx="2142964"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t"/>
          <a:lstStyle/>
          <a:p>
            <a:pPr algn="ctr">
              <a:lnSpc>
                <a:spcPts val="1000"/>
              </a:lnSpc>
            </a:pPr>
            <a:r>
              <a:rPr lang="en-US" sz="1050" b="0">
                <a:solidFill>
                  <a:srgbClr val="2D143C"/>
                </a:solidFill>
                <a:effectLst/>
                <a:latin typeface="+mn-lt"/>
                <a:ea typeface="+mn-ea"/>
                <a:cs typeface="Arial" panose="020B0604020202020204" pitchFamily="34" charset="0"/>
              </a:rPr>
              <a:t>Humorize our politics, if asked your stance on healthcare:</a:t>
            </a:r>
            <a:endParaRPr lang="en-US" sz="1050" b="0" spc="-10" baseline="0">
              <a:solidFill>
                <a:srgbClr val="2D143C"/>
              </a:solidFill>
              <a:latin typeface="+mn-lt"/>
              <a:cs typeface="Arial" panose="020B0604020202020204" pitchFamily="34" charset="0"/>
            </a:endParaRPr>
          </a:p>
        </xdr:txBody>
      </xdr:sp>
    </xdr:grpSp>
    <xdr:clientData/>
  </xdr:twoCellAnchor>
  <xdr:twoCellAnchor>
    <xdr:from>
      <xdr:col>15</xdr:col>
      <xdr:colOff>18715</xdr:colOff>
      <xdr:row>38</xdr:row>
      <xdr:rowOff>65504</xdr:rowOff>
    </xdr:from>
    <xdr:to>
      <xdr:col>27</xdr:col>
      <xdr:colOff>12032</xdr:colOff>
      <xdr:row>48</xdr:row>
      <xdr:rowOff>187158</xdr:rowOff>
    </xdr:to>
    <xdr:sp macro="" textlink="">
      <xdr:nvSpPr>
        <xdr:cNvPr id="182" name="TextBox 181">
          <a:extLst>
            <a:ext uri="{FF2B5EF4-FFF2-40B4-BE49-F238E27FC236}">
              <a16:creationId xmlns:a16="http://schemas.microsoft.com/office/drawing/2014/main" xmlns="" id="{79054D6F-AF66-48AA-A147-F4CDB25B1957}"/>
            </a:ext>
          </a:extLst>
        </xdr:cNvPr>
        <xdr:cNvSpPr txBox="1"/>
      </xdr:nvSpPr>
      <xdr:spPr>
        <a:xfrm>
          <a:off x="6315241" y="9182767"/>
          <a:ext cx="5928896" cy="2581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900"/>
            </a:spcAft>
          </a:pPr>
          <a:r>
            <a:rPr lang="en-US" sz="1200" b="1" baseline="0">
              <a:solidFill>
                <a:schemeClr val="dk1"/>
              </a:solidFill>
              <a:latin typeface="Tahoma" panose="020B0604030504040204" pitchFamily="34" charset="0"/>
              <a:ea typeface="Tahoma" panose="020B0604030504040204" pitchFamily="34" charset="0"/>
              <a:cs typeface="Tahoma" panose="020B0604030504040204" pitchFamily="34" charset="0"/>
            </a:rPr>
            <a:t>"Do unto others as you would have them do unto you." Yes, politics too!</a:t>
          </a:r>
        </a:p>
        <a:p>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The selfish side of politics easily blinds us from affirming one another with their differing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needs. Harmony Politics injects a strong dose of love currently missing in our political discourse. </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spc="0" baseline="0">
              <a:solidFill>
                <a:schemeClr val="dk1"/>
              </a:solidFill>
              <a:latin typeface="Tahoma" panose="020B0604030504040204" pitchFamily="34" charset="0"/>
              <a:ea typeface="Tahoma" panose="020B0604030504040204" pitchFamily="34" charset="0"/>
              <a:cs typeface="Tahoma" panose="020B0604030504040204" pitchFamily="34" charset="0"/>
            </a:rPr>
            <a:t>"Ask not what others can do for you," to paraprhase JFK, "Ask what you can do for them." Demand less, offer more. Argue less, listen more. Hate less, love more. Create more irresistable value for us all. </a:t>
          </a:r>
        </a:p>
        <a:p>
          <a:endParaRPr lang="en-US" sz="1200" b="0" spc="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spc="0" baseline="0">
              <a:solidFill>
                <a:schemeClr val="dk1"/>
              </a:solidFill>
              <a:latin typeface="Tahoma" panose="020B0604030504040204" pitchFamily="34" charset="0"/>
              <a:ea typeface="Tahoma" panose="020B0604030504040204" pitchFamily="34" charset="0"/>
              <a:cs typeface="Tahoma" panose="020B0604030504040204" pitchFamily="34" charset="0"/>
            </a:rPr>
            <a:t>Where politics now incites us-over-them hostilities, bitter opposition, and hate </a:t>
          </a:r>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towards different others, we can replace it with loving affirmation of each other's different </a:t>
          </a:r>
          <a:r>
            <a:rPr lang="en-US" sz="1200" b="0" spc="0" baseline="0">
              <a:solidFill>
                <a:schemeClr val="dk1"/>
              </a:solidFill>
              <a:latin typeface="Tahoma" panose="020B0604030504040204" pitchFamily="34" charset="0"/>
              <a:ea typeface="Tahoma" panose="020B0604030504040204" pitchFamily="34" charset="0"/>
              <a:cs typeface="Tahoma" panose="020B0604030504040204" pitchFamily="34" charset="0"/>
            </a:rPr>
            <a:t>needs. Instead of appealing to merely relieve pain, we can encourage mutual resolution of each other's affected needs. Together, we can revolutionize politics, with love.</a:t>
          </a:r>
        </a:p>
        <a:p>
          <a:endParaRPr lang="en-US" sz="1200" b="0" spc="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18714</xdr:colOff>
      <xdr:row>2</xdr:row>
      <xdr:rowOff>10691</xdr:rowOff>
    </xdr:from>
    <xdr:to>
      <xdr:col>13</xdr:col>
      <xdr:colOff>26735</xdr:colOff>
      <xdr:row>12</xdr:row>
      <xdr:rowOff>233946</xdr:rowOff>
    </xdr:to>
    <xdr:sp macro="" textlink="">
      <xdr:nvSpPr>
        <xdr:cNvPr id="183" name="TextBox 182">
          <a:extLst>
            <a:ext uri="{FF2B5EF4-FFF2-40B4-BE49-F238E27FC236}">
              <a16:creationId xmlns:a16="http://schemas.microsoft.com/office/drawing/2014/main" xmlns="" id="{9B2B5AFE-7355-4C73-9E39-5AFC61B35851}"/>
            </a:ext>
          </a:extLst>
        </xdr:cNvPr>
        <xdr:cNvSpPr txBox="1"/>
      </xdr:nvSpPr>
      <xdr:spPr>
        <a:xfrm>
          <a:off x="139030" y="585533"/>
          <a:ext cx="5943600" cy="2308729"/>
        </a:xfrm>
        <a:prstGeom prst="rect">
          <a:avLst/>
        </a:prstGeom>
        <a:solidFill>
          <a:srgbClr val="A0FFC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spcAft>
              <a:spcPts val="600"/>
            </a:spcAft>
          </a:pPr>
          <a:r>
            <a:rPr lang="en-US" sz="1200" b="1">
              <a:solidFill>
                <a:srgbClr val="2D143C"/>
              </a:solidFill>
              <a:effectLst/>
              <a:latin typeface="Arial" panose="020B0604020202020204" pitchFamily="34" charset="0"/>
              <a:ea typeface="+mn-ea"/>
              <a:cs typeface="Arial" panose="020B0604020202020204" pitchFamily="34" charset="0"/>
            </a:rPr>
            <a:t>Anankelogy</a:t>
          </a:r>
          <a:r>
            <a:rPr lang="en-US" sz="1400" b="0">
              <a:solidFill>
                <a:srgbClr val="2D143C"/>
              </a:solidFill>
              <a:effectLst/>
              <a:latin typeface="Arial" panose="020B0604020202020204" pitchFamily="34" charset="0"/>
              <a:ea typeface="+mn-ea"/>
              <a:cs typeface="Arial" panose="020B0604020202020204" pitchFamily="34" charset="0"/>
            </a:rPr>
            <a:t> </a:t>
          </a:r>
          <a:r>
            <a:rPr lang="en-US" sz="1200" b="0" spc="20">
              <a:solidFill>
                <a:srgbClr val="2D143C"/>
              </a:solidFill>
              <a:effectLst/>
              <a:latin typeface="Arial" panose="020B0604020202020204" pitchFamily="34" charset="0"/>
              <a:ea typeface="+mn-ea"/>
              <a:cs typeface="Arial" panose="020B0604020202020204" pitchFamily="34" charset="0"/>
            </a:rPr>
            <a:t>is the disciplined study</a:t>
          </a:r>
          <a:r>
            <a:rPr lang="en-US" sz="1200" b="0" spc="20" baseline="0">
              <a:solidFill>
                <a:srgbClr val="2D143C"/>
              </a:solidFill>
              <a:effectLst/>
              <a:latin typeface="Arial" panose="020B0604020202020204" pitchFamily="34" charset="0"/>
              <a:ea typeface="+mn-ea"/>
              <a:cs typeface="Arial" panose="020B0604020202020204" pitchFamily="34" charset="0"/>
            </a:rPr>
            <a:t> of </a:t>
          </a:r>
          <a:r>
            <a:rPr lang="en-US" sz="1200" b="0" i="1" spc="20" baseline="0">
              <a:solidFill>
                <a:srgbClr val="2D143C"/>
              </a:solidFill>
              <a:effectLst/>
              <a:latin typeface="Arial" panose="020B0604020202020204" pitchFamily="34" charset="0"/>
              <a:ea typeface="+mn-ea"/>
              <a:cs typeface="Arial" panose="020B0604020202020204" pitchFamily="34" charset="0"/>
            </a:rPr>
            <a:t>need</a:t>
          </a:r>
          <a:r>
            <a:rPr lang="en-US" sz="1200" b="0" spc="20" baseline="0">
              <a:solidFill>
                <a:srgbClr val="2D143C"/>
              </a:solidFill>
              <a:effectLst/>
              <a:latin typeface="Arial" panose="020B0604020202020204" pitchFamily="34" charset="0"/>
              <a:ea typeface="+mn-ea"/>
              <a:cs typeface="Arial" panose="020B0604020202020204" pitchFamily="34" charset="0"/>
            </a:rPr>
            <a:t>. Social science fields (like psychology</a:t>
          </a:r>
          <a:r>
            <a:rPr lang="en-US" sz="1200" b="0" spc="-10" baseline="0">
              <a:solidFill>
                <a:srgbClr val="2D143C"/>
              </a:solidFill>
              <a:effectLst/>
              <a:latin typeface="Arial" panose="020B0604020202020204" pitchFamily="34" charset="0"/>
              <a:ea typeface="+mn-ea"/>
              <a:cs typeface="Arial" panose="020B0604020202020204" pitchFamily="34" charset="0"/>
            </a:rPr>
            <a:t>, sociology</a:t>
          </a:r>
          <a:r>
            <a:rPr lang="en-US" sz="1200" b="0" baseline="0">
              <a:solidFill>
                <a:srgbClr val="2D143C"/>
              </a:solidFill>
              <a:effectLst/>
              <a:latin typeface="Arial" panose="020B0604020202020204" pitchFamily="34" charset="0"/>
              <a:ea typeface="+mn-ea"/>
              <a:cs typeface="Arial" panose="020B0604020202020204" pitchFamily="34" charset="0"/>
            </a:rPr>
            <a:t>, anthropology, and economics) exist to help us better serve our needs. Why not a social science field focused on the experience of needs themselves?</a:t>
          </a:r>
        </a:p>
        <a:p>
          <a:pPr algn="l">
            <a:spcBef>
              <a:spcPts val="600"/>
            </a:spcBef>
            <a:spcAft>
              <a:spcPts val="200"/>
            </a:spcAft>
          </a:pPr>
          <a:r>
            <a:rPr lang="en-US" sz="1200" b="0" baseline="0">
              <a:solidFill>
                <a:srgbClr val="2D143C"/>
              </a:solidFill>
              <a:effectLst/>
              <a:latin typeface="Arial" panose="020B0604020202020204" pitchFamily="34" charset="0"/>
              <a:ea typeface="+mn-ea"/>
              <a:cs typeface="Arial" panose="020B0604020202020204" pitchFamily="34" charset="0"/>
            </a:rPr>
            <a:t>At its inauguration, anankelogy breaks down into three areas:</a:t>
          </a:r>
        </a:p>
        <a:p>
          <a:pPr algn="l">
            <a:spcAft>
              <a:spcPts val="200"/>
            </a:spcAft>
          </a:pPr>
          <a:r>
            <a:rPr lang="en-US" sz="1200" b="0" baseline="0">
              <a:solidFill>
                <a:srgbClr val="2D143C"/>
              </a:solidFill>
              <a:effectLst/>
              <a:latin typeface="Arial" panose="020B0604020202020204" pitchFamily="34" charset="0"/>
              <a:ea typeface="+mn-ea"/>
              <a:cs typeface="Arial" panose="020B0604020202020204" pitchFamily="34" charset="0"/>
            </a:rPr>
            <a:t>1) </a:t>
          </a:r>
          <a:r>
            <a:rPr lang="en-US" sz="1200" b="1" baseline="0">
              <a:solidFill>
                <a:srgbClr val="2D143C"/>
              </a:solidFill>
              <a:effectLst/>
              <a:latin typeface="Arial" panose="020B0604020202020204" pitchFamily="34" charset="0"/>
              <a:ea typeface="+mn-ea"/>
              <a:cs typeface="Arial" panose="020B0604020202020204" pitchFamily="34" charset="0"/>
            </a:rPr>
            <a:t>Academic</a:t>
          </a:r>
          <a:r>
            <a:rPr lang="en-US" sz="1200" b="0" baseline="0">
              <a:solidFill>
                <a:srgbClr val="2D143C"/>
              </a:solidFill>
              <a:effectLst/>
              <a:latin typeface="Arial" panose="020B0604020202020204" pitchFamily="34" charset="0"/>
              <a:ea typeface="+mn-ea"/>
              <a:cs typeface="Arial" panose="020B0604020202020204" pitchFamily="34" charset="0"/>
            </a:rPr>
            <a:t>. The scholarly branch of disciplined scientific observation and critique.</a:t>
          </a:r>
        </a:p>
        <a:p>
          <a:pPr algn="l">
            <a:spcAft>
              <a:spcPts val="200"/>
            </a:spcAft>
          </a:pPr>
          <a:r>
            <a:rPr lang="en-US" sz="1200" b="0" baseline="0">
              <a:solidFill>
                <a:srgbClr val="2D143C"/>
              </a:solidFill>
              <a:effectLst/>
              <a:latin typeface="Arial" panose="020B0604020202020204" pitchFamily="34" charset="0"/>
              <a:ea typeface="+mn-ea"/>
              <a:cs typeface="Arial" panose="020B0604020202020204" pitchFamily="34" charset="0"/>
            </a:rPr>
            <a:t>2) </a:t>
          </a:r>
          <a:r>
            <a:rPr lang="en-US" sz="1200" b="1" baseline="0">
              <a:solidFill>
                <a:srgbClr val="2D143C"/>
              </a:solidFill>
              <a:effectLst/>
              <a:latin typeface="Arial" panose="020B0604020202020204" pitchFamily="34" charset="0"/>
              <a:ea typeface="+mn-ea"/>
              <a:cs typeface="Arial" panose="020B0604020202020204" pitchFamily="34" charset="0"/>
            </a:rPr>
            <a:t>Applied</a:t>
          </a:r>
          <a:r>
            <a:rPr lang="en-US" sz="1200" b="0" baseline="0">
              <a:solidFill>
                <a:srgbClr val="2D143C"/>
              </a:solidFill>
              <a:effectLst/>
              <a:latin typeface="Arial" panose="020B0604020202020204" pitchFamily="34" charset="0"/>
              <a:ea typeface="+mn-ea"/>
              <a:cs typeface="Arial" panose="020B0604020202020204" pitchFamily="34" charset="0"/>
            </a:rPr>
            <a:t>. The clinical branch applying it to real life situations (e.g., need-response). </a:t>
          </a:r>
        </a:p>
        <a:p>
          <a:pPr algn="l">
            <a:spcAft>
              <a:spcPts val="600"/>
            </a:spcAft>
          </a:pPr>
          <a:r>
            <a:rPr lang="en-US" sz="1200" b="0" baseline="0">
              <a:solidFill>
                <a:srgbClr val="2D143C"/>
              </a:solidFill>
              <a:effectLst/>
              <a:latin typeface="Arial" panose="020B0604020202020204" pitchFamily="34" charset="0"/>
              <a:ea typeface="+mn-ea"/>
              <a:cs typeface="Arial" panose="020B0604020202020204" pitchFamily="34" charset="0"/>
            </a:rPr>
            <a:t>3) </a:t>
          </a:r>
          <a:r>
            <a:rPr lang="en-US" sz="1200" b="1" baseline="0">
              <a:solidFill>
                <a:srgbClr val="2D143C"/>
              </a:solidFill>
              <a:effectLst/>
              <a:latin typeface="Arial" panose="020B0604020202020204" pitchFamily="34" charset="0"/>
              <a:ea typeface="+mn-ea"/>
              <a:cs typeface="Arial" panose="020B0604020202020204" pitchFamily="34" charset="0"/>
            </a:rPr>
            <a:t>Accessible</a:t>
          </a:r>
          <a:r>
            <a:rPr lang="en-US" sz="1200" b="0" baseline="0">
              <a:solidFill>
                <a:srgbClr val="2D143C"/>
              </a:solidFill>
              <a:effectLst/>
              <a:latin typeface="Arial" panose="020B0604020202020204" pitchFamily="34" charset="0"/>
              <a:ea typeface="+mn-ea"/>
              <a:cs typeface="Arial" panose="020B0604020202020204" pitchFamily="34" charset="0"/>
            </a:rPr>
            <a:t>. The popular branch keeping it plain and simple to use.</a:t>
          </a:r>
        </a:p>
        <a:p>
          <a:pPr algn="l">
            <a:spcBef>
              <a:spcPts val="600"/>
            </a:spcBef>
            <a:spcAft>
              <a:spcPts val="0"/>
            </a:spcAft>
          </a:pPr>
          <a:r>
            <a:rPr lang="en-US" sz="1200" b="0" baseline="0">
              <a:solidFill>
                <a:srgbClr val="2D143C"/>
              </a:solidFill>
              <a:effectLst/>
              <a:latin typeface="Arial" panose="020B0604020202020204" pitchFamily="34" charset="0"/>
              <a:ea typeface="+mn-ea"/>
              <a:cs typeface="Arial" panose="020B0604020202020204" pitchFamily="34" charset="0"/>
            </a:rPr>
            <a:t>Social sciences formulate testable theories through an organizing lens of a paradigm. Anankelogy's first paradigm is </a:t>
          </a:r>
          <a:r>
            <a:rPr lang="en-US" sz="1200" b="0" i="1" baseline="0">
              <a:solidFill>
                <a:srgbClr val="2D143C"/>
              </a:solidFill>
              <a:effectLst/>
              <a:latin typeface="Arial" panose="020B0604020202020204" pitchFamily="34" charset="0"/>
              <a:ea typeface="+mn-ea"/>
              <a:cs typeface="Arial" panose="020B0604020202020204" pitchFamily="34" charset="0"/>
            </a:rPr>
            <a:t>nature-based</a:t>
          </a:r>
          <a:r>
            <a:rPr lang="en-US" sz="1200" b="0" baseline="0">
              <a:solidFill>
                <a:srgbClr val="2D143C"/>
              </a:solidFill>
              <a:effectLst/>
              <a:latin typeface="Arial" panose="020B0604020202020204" pitchFamily="34" charset="0"/>
              <a:ea typeface="+mn-ea"/>
              <a:cs typeface="Arial" panose="020B0604020202020204" pitchFamily="34" charset="0"/>
            </a:rPr>
            <a:t>. You can trace its many concepts to the passed down wisdom of indigenous peoples everywhere. </a:t>
          </a:r>
        </a:p>
      </xdr:txBody>
    </xdr:sp>
    <xdr:clientData/>
  </xdr:twoCellAnchor>
  <xdr:twoCellAnchor>
    <xdr:from>
      <xdr:col>1</xdr:col>
      <xdr:colOff>32082</xdr:colOff>
      <xdr:row>12</xdr:row>
      <xdr:rowOff>344900</xdr:rowOff>
    </xdr:from>
    <xdr:to>
      <xdr:col>13</xdr:col>
      <xdr:colOff>40103</xdr:colOff>
      <xdr:row>20</xdr:row>
      <xdr:rowOff>227262</xdr:rowOff>
    </xdr:to>
    <xdr:sp macro="" textlink="">
      <xdr:nvSpPr>
        <xdr:cNvPr id="184" name="TextBox 183">
          <a:extLst>
            <a:ext uri="{FF2B5EF4-FFF2-40B4-BE49-F238E27FC236}">
              <a16:creationId xmlns:a16="http://schemas.microsoft.com/office/drawing/2014/main" xmlns="" id="{6E4AC211-08E8-441C-88D5-2AB68F26D115}"/>
            </a:ext>
          </a:extLst>
        </xdr:cNvPr>
        <xdr:cNvSpPr txBox="1"/>
      </xdr:nvSpPr>
      <xdr:spPr>
        <a:xfrm>
          <a:off x="152398" y="3005216"/>
          <a:ext cx="5943600" cy="1880941"/>
        </a:xfrm>
        <a:prstGeom prst="rect">
          <a:avLst/>
        </a:prstGeom>
        <a:solidFill>
          <a:srgbClr val="A0FFC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spcAft>
              <a:spcPts val="600"/>
            </a:spcAft>
          </a:pPr>
          <a:r>
            <a:rPr lang="en-US" sz="1400" b="1">
              <a:solidFill>
                <a:srgbClr val="2D143C"/>
              </a:solidFill>
              <a:effectLst/>
              <a:latin typeface="Arial" panose="020B0604020202020204" pitchFamily="34" charset="0"/>
              <a:ea typeface="+mn-ea"/>
              <a:cs typeface="Arial" panose="020B0604020202020204" pitchFamily="34" charset="0"/>
            </a:rPr>
            <a:t>Applied anankelogy: need-response</a:t>
          </a:r>
        </a:p>
        <a:p>
          <a:pPr algn="l">
            <a:spcBef>
              <a:spcPts val="600"/>
            </a:spcBef>
            <a:spcAft>
              <a:spcPts val="0"/>
            </a:spcAft>
          </a:pPr>
          <a:r>
            <a:rPr lang="en-US" sz="1200" b="0">
              <a:solidFill>
                <a:srgbClr val="2D143C"/>
              </a:solidFill>
              <a:effectLst/>
              <a:latin typeface="Tahoma" panose="020B0604030504040204" pitchFamily="34" charset="0"/>
              <a:ea typeface="Tahoma" panose="020B0604030504040204" pitchFamily="34" charset="0"/>
              <a:cs typeface="Tahoma" panose="020B0604030504040204" pitchFamily="34" charset="0"/>
            </a:rPr>
            <a:t>Need-response exists</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to bring impersonal institutions, like politics, to account. As these institutions evolve in larger societies, they tend to deviate from their founding purpose (called mission creep). </a:t>
          </a:r>
        </a:p>
        <a:p>
          <a:pPr marL="0" marR="0" lvl="0" indent="0" algn="l" defTabSz="914400" eaLnBrk="1" fontAlgn="auto" latinLnBrk="0" hangingPunct="1">
            <a:lnSpc>
              <a:spcPct val="100000"/>
            </a:lnSpc>
            <a:spcBef>
              <a:spcPts val="900"/>
            </a:spcBef>
            <a:spcAft>
              <a:spcPts val="0"/>
            </a:spcAft>
            <a:buClrTx/>
            <a:buSzTx/>
            <a:buFontTx/>
            <a:buNone/>
            <a:tabLst/>
            <a:defRPr/>
          </a:pPr>
          <a:r>
            <a:rPr lang="en-US" sz="1200" b="0" spc="-1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Nature-based anankelogy asserts, "We cannot solve our specific problems from the level </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of generalizing that created them." The larger the society, the more the generalizing of politics overlooks specific needs. Need-response answers with </a:t>
          </a:r>
          <a:r>
            <a:rPr lang="en-US" sz="1200" b="0" i="1"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critical politics</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a:t>
          </a:r>
          <a:r>
            <a:rPr lang="en-US" sz="1200" b="0" baseline="0">
              <a:ln>
                <a:solidFill>
                  <a:srgbClr val="2D143C"/>
                </a:solidFill>
              </a:ln>
              <a:solidFill>
                <a:srgbClr val="2D143C"/>
              </a:solidFill>
              <a:effectLst/>
              <a:latin typeface="Tahoma" panose="020B0604030504040204" pitchFamily="34" charset="0"/>
              <a:ea typeface="Tahoma" panose="020B0604030504040204" pitchFamily="34" charset="0"/>
              <a:cs typeface="Tahoma" panose="020B0604030504040204" pitchFamily="34" charset="0"/>
            </a:rPr>
            <a:t>Harmony Politics</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presents it here in its accessible anankelogy form.</a:t>
          </a:r>
        </a:p>
      </xdr:txBody>
    </xdr:sp>
    <xdr:clientData/>
  </xdr:twoCellAnchor>
  <xdr:twoCellAnchor>
    <xdr:from>
      <xdr:col>1</xdr:col>
      <xdr:colOff>38766</xdr:colOff>
      <xdr:row>21</xdr:row>
      <xdr:rowOff>97585</xdr:rowOff>
    </xdr:from>
    <xdr:to>
      <xdr:col>13</xdr:col>
      <xdr:colOff>46787</xdr:colOff>
      <xdr:row>31</xdr:row>
      <xdr:rowOff>106947</xdr:rowOff>
    </xdr:to>
    <xdr:sp macro="" textlink="">
      <xdr:nvSpPr>
        <xdr:cNvPr id="185" name="TextBox 184">
          <a:extLst>
            <a:ext uri="{FF2B5EF4-FFF2-40B4-BE49-F238E27FC236}">
              <a16:creationId xmlns:a16="http://schemas.microsoft.com/office/drawing/2014/main" xmlns="" id="{4E200E7D-47E3-4ECC-9E6D-D0E399D7B870}"/>
            </a:ext>
          </a:extLst>
        </xdr:cNvPr>
        <xdr:cNvSpPr txBox="1"/>
      </xdr:nvSpPr>
      <xdr:spPr>
        <a:xfrm>
          <a:off x="159082" y="5010480"/>
          <a:ext cx="5943600" cy="2549362"/>
        </a:xfrm>
        <a:prstGeom prst="rect">
          <a:avLst/>
        </a:prstGeom>
        <a:solidFill>
          <a:srgbClr val="A0FFC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spcAft>
              <a:spcPts val="600"/>
            </a:spcAft>
          </a:pPr>
          <a:r>
            <a:rPr lang="en-US" sz="1400" b="1">
              <a:solidFill>
                <a:srgbClr val="2D143C"/>
              </a:solidFill>
              <a:effectLst/>
              <a:latin typeface="Arial" panose="020B0604020202020204" pitchFamily="34" charset="0"/>
              <a:ea typeface="+mn-ea"/>
              <a:cs typeface="Arial" panose="020B0604020202020204" pitchFamily="34" charset="0"/>
            </a:rPr>
            <a:t>N</a:t>
          </a:r>
          <a:r>
            <a:rPr lang="en-US" sz="1400" b="1" baseline="0">
              <a:solidFill>
                <a:srgbClr val="2D143C"/>
              </a:solidFill>
              <a:effectLst/>
              <a:latin typeface="Arial" panose="020B0604020202020204" pitchFamily="34" charset="0"/>
              <a:ea typeface="+mn-ea"/>
              <a:cs typeface="Arial" panose="020B0604020202020204" pitchFamily="34" charset="0"/>
            </a:rPr>
            <a:t>eed-response service: psychosociotherapy</a:t>
          </a:r>
          <a:endParaRPr lang="en-US" sz="1400" b="1">
            <a:solidFill>
              <a:srgbClr val="2D143C"/>
            </a:solidFill>
            <a:effectLst/>
            <a:latin typeface="Arial" panose="020B0604020202020204" pitchFamily="34" charset="0"/>
            <a:ea typeface="+mn-ea"/>
            <a:cs typeface="Arial" panose="020B0604020202020204" pitchFamily="34" charset="0"/>
          </a:endParaRPr>
        </a:p>
        <a:p>
          <a:pPr algn="l">
            <a:spcBef>
              <a:spcPts val="600"/>
            </a:spcBef>
            <a:spcAft>
              <a:spcPts val="0"/>
            </a:spcAft>
          </a:pPr>
          <a:r>
            <a:rPr lang="en-US" sz="1200" b="0">
              <a:solidFill>
                <a:srgbClr val="2D143C"/>
              </a:solidFill>
              <a:effectLst/>
              <a:latin typeface="Tahoma" panose="020B0604030504040204" pitchFamily="34" charset="0"/>
              <a:ea typeface="Tahoma" panose="020B0604030504040204" pitchFamily="34" charset="0"/>
              <a:cs typeface="Tahoma" panose="020B0604030504040204" pitchFamily="34" charset="0"/>
            </a:rPr>
            <a:t>Anankelogy recognizes </a:t>
          </a:r>
          <a:r>
            <a:rPr lang="en-US" sz="1200" b="0" i="1">
              <a:solidFill>
                <a:srgbClr val="2D143C"/>
              </a:solidFill>
              <a:effectLst/>
              <a:latin typeface="Tahoma" panose="020B0604030504040204" pitchFamily="34" charset="0"/>
              <a:ea typeface="Tahoma" panose="020B0604030504040204" pitchFamily="34" charset="0"/>
              <a:cs typeface="Tahoma" panose="020B0604030504040204" pitchFamily="34" charset="0"/>
            </a:rPr>
            <a:t>wellness is psychosocial</a:t>
          </a:r>
          <a:r>
            <a:rPr lang="en-US" sz="1200" b="0">
              <a:solidFill>
                <a:srgbClr val="2D143C"/>
              </a:solidFill>
              <a:effectLst/>
              <a:latin typeface="Tahoma" panose="020B0604030504040204" pitchFamily="34" charset="0"/>
              <a:ea typeface="Tahoma" panose="020B0604030504040204" pitchFamily="34" charset="0"/>
              <a:cs typeface="Tahoma" panose="020B0604030504040204" pitchFamily="34" charset="0"/>
            </a:rPr>
            <a:t>. Western concepts of wellness tend to </a:t>
          </a:r>
          <a:r>
            <a:rPr lang="en-US" sz="1200" b="0" spc="-10">
              <a:solidFill>
                <a:srgbClr val="2D143C"/>
              </a:solidFill>
              <a:effectLst/>
              <a:latin typeface="Tahoma" panose="020B0604030504040204" pitchFamily="34" charset="0"/>
              <a:ea typeface="Tahoma" panose="020B0604030504040204" pitchFamily="34" charset="0"/>
              <a:cs typeface="Tahoma" panose="020B0604030504040204" pitchFamily="34" charset="0"/>
            </a:rPr>
            <a:t>overemphasize</a:t>
          </a:r>
          <a:r>
            <a:rPr lang="en-US" sz="1200" b="0" spc="-1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inner states to the neglect of external factors. Nature-based anankelogy</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anchored in indigenous wisdom, appreciates nature's ongoing balance between inside factors of wellness (e.g., choosing to eat healthily) and outside factors (e.g., negative impacts from pollution). This is called "psychosocial equilibrium."</a:t>
          </a:r>
        </a:p>
        <a:p>
          <a:pPr algn="l">
            <a:spcBef>
              <a:spcPts val="900"/>
            </a:spcBef>
            <a:spcAft>
              <a:spcPts val="0"/>
            </a:spcAft>
          </a:pP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Instead of focusing treatment on the individual, psychosociotherapy focuses both on the inward ("psycho") and outward ("socio") changes necessary for resolving needs. Psychotherapy still has a role to play. But some of your problems cannot be fixed solely with changes you make within yourself. Psychosociotherapy empowers you to change relationships toward greater need-responsiveness, toward greater wellness. Including politics.</a:t>
          </a:r>
          <a:endParaRPr lang="en-US" sz="1400" b="0">
            <a:solidFill>
              <a:srgbClr val="2D143C"/>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15</xdr:col>
      <xdr:colOff>18715</xdr:colOff>
      <xdr:row>9</xdr:row>
      <xdr:rowOff>144376</xdr:rowOff>
    </xdr:from>
    <xdr:to>
      <xdr:col>27</xdr:col>
      <xdr:colOff>26736</xdr:colOff>
      <xdr:row>17</xdr:row>
      <xdr:rowOff>233948</xdr:rowOff>
    </xdr:to>
    <xdr:sp macro="" textlink="">
      <xdr:nvSpPr>
        <xdr:cNvPr id="186" name="TextBox 185">
          <a:extLst>
            <a:ext uri="{FF2B5EF4-FFF2-40B4-BE49-F238E27FC236}">
              <a16:creationId xmlns:a16="http://schemas.microsoft.com/office/drawing/2014/main" xmlns="" id="{1E70B804-4CD8-44C7-BD45-27B77AB6D89C}"/>
            </a:ext>
          </a:extLst>
        </xdr:cNvPr>
        <xdr:cNvSpPr txBox="1"/>
      </xdr:nvSpPr>
      <xdr:spPr>
        <a:xfrm>
          <a:off x="6315241" y="2283323"/>
          <a:ext cx="5943600" cy="1847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spcAft>
              <a:spcPts val="600"/>
            </a:spcAft>
          </a:pPr>
          <a:r>
            <a:rPr lang="en-US" sz="1400" b="1">
              <a:solidFill>
                <a:srgbClr val="2D143C"/>
              </a:solidFill>
              <a:effectLst/>
              <a:latin typeface="Arial" panose="020B0604020202020204" pitchFamily="34" charset="0"/>
              <a:ea typeface="+mn-ea"/>
              <a:cs typeface="Arial" panose="020B0604020202020204" pitchFamily="34" charset="0"/>
            </a:rPr>
            <a:t>Psychosociotherapy</a:t>
          </a:r>
          <a:r>
            <a:rPr lang="en-US" sz="1400" b="1" baseline="0">
              <a:solidFill>
                <a:srgbClr val="2D143C"/>
              </a:solidFill>
              <a:effectLst/>
              <a:latin typeface="Arial" panose="020B0604020202020204" pitchFamily="34" charset="0"/>
              <a:ea typeface="+mn-ea"/>
              <a:cs typeface="Arial" panose="020B0604020202020204" pitchFamily="34" charset="0"/>
            </a:rPr>
            <a:t> process</a:t>
          </a:r>
          <a:r>
            <a:rPr lang="en-US" sz="1400" b="1">
              <a:solidFill>
                <a:srgbClr val="2D143C"/>
              </a:solidFill>
              <a:effectLst/>
              <a:latin typeface="Arial" panose="020B0604020202020204" pitchFamily="34" charset="0"/>
              <a:ea typeface="+mn-ea"/>
              <a:cs typeface="Arial" panose="020B0604020202020204" pitchFamily="34" charset="0"/>
            </a:rPr>
            <a:t>:</a:t>
          </a:r>
          <a:r>
            <a:rPr lang="en-US" sz="1400" b="1" baseline="0">
              <a:solidFill>
                <a:srgbClr val="2D143C"/>
              </a:solidFill>
              <a:effectLst/>
              <a:latin typeface="Arial" panose="020B0604020202020204" pitchFamily="34" charset="0"/>
              <a:ea typeface="+mn-ea"/>
              <a:cs typeface="Arial" panose="020B0604020202020204" pitchFamily="34" charset="0"/>
            </a:rPr>
            <a:t> Impact Parity Model</a:t>
          </a:r>
          <a:endParaRPr lang="en-US" sz="1400" b="1">
            <a:solidFill>
              <a:srgbClr val="2D143C"/>
            </a:solidFill>
            <a:effectLst/>
            <a:latin typeface="Arial" panose="020B0604020202020204" pitchFamily="34" charset="0"/>
            <a:ea typeface="+mn-ea"/>
            <a:cs typeface="Arial" panose="020B0604020202020204" pitchFamily="34" charset="0"/>
          </a:endParaRPr>
        </a:p>
        <a:p>
          <a:pPr algn="l"/>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Anankelogy sheds light on how power differentials impact needs. You are in a power differential any time you either control more resources than the other, or another controls more resources than you. You are either an </a:t>
          </a:r>
          <a:r>
            <a:rPr lang="en-US" sz="1200" b="0" i="1"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impactor</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or an </a:t>
          </a:r>
          <a:r>
            <a:rPr lang="en-US" sz="1200" b="0" i="1"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impactee</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a:t>
          </a:r>
        </a:p>
        <a:p>
          <a:pPr algn="l">
            <a:spcBef>
              <a:spcPts val="900"/>
            </a:spcBef>
          </a:pPr>
          <a:r>
            <a:rPr lang="en-US" sz="1200" b="0" baseline="0">
              <a:ln>
                <a:solidFill>
                  <a:srgbClr val="2D143C"/>
                </a:solidFill>
              </a:ln>
              <a:solidFill>
                <a:srgbClr val="2D143C"/>
              </a:solidFill>
              <a:effectLst/>
              <a:latin typeface="Tahoma" panose="020B0604030504040204" pitchFamily="34" charset="0"/>
              <a:ea typeface="Tahoma" panose="020B0604030504040204" pitchFamily="34" charset="0"/>
              <a:cs typeface="Tahoma" panose="020B0604030504040204" pitchFamily="34" charset="0"/>
            </a:rPr>
            <a:t>Impactor</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you impact the relationship more than it impacts you; you control more resources and possess more advantage than the other in the interaction.</a:t>
          </a:r>
        </a:p>
        <a:p>
          <a:pPr algn="l">
            <a:spcBef>
              <a:spcPts val="300"/>
            </a:spcBef>
          </a:pPr>
          <a:r>
            <a:rPr lang="en-US" sz="1200" b="0" baseline="0">
              <a:ln>
                <a:solidFill>
                  <a:srgbClr val="004623"/>
                </a:solidFill>
              </a:ln>
              <a:solidFill>
                <a:srgbClr val="2D143C"/>
              </a:solidFill>
              <a:effectLst/>
              <a:latin typeface="Tahoma" panose="020B0604030504040204" pitchFamily="34" charset="0"/>
              <a:ea typeface="Tahoma" panose="020B0604030504040204" pitchFamily="34" charset="0"/>
              <a:cs typeface="Tahoma" panose="020B0604030504040204" pitchFamily="34" charset="0"/>
            </a:rPr>
            <a:t>Impactee</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the relationship impacts you more than you impact it; you control fewer resources and possess less advantage than the other in the interaction.</a:t>
          </a:r>
          <a:endParaRPr lang="en-US" sz="1400" b="0">
            <a:solidFill>
              <a:srgbClr val="2D143C"/>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15</xdr:col>
      <xdr:colOff>25398</xdr:colOff>
      <xdr:row>2</xdr:row>
      <xdr:rowOff>24059</xdr:rowOff>
    </xdr:from>
    <xdr:to>
      <xdr:col>27</xdr:col>
      <xdr:colOff>33419</xdr:colOff>
      <xdr:row>9</xdr:row>
      <xdr:rowOff>46789</xdr:rowOff>
    </xdr:to>
    <xdr:sp macro="" textlink="">
      <xdr:nvSpPr>
        <xdr:cNvPr id="187" name="TextBox 186">
          <a:extLst>
            <a:ext uri="{FF2B5EF4-FFF2-40B4-BE49-F238E27FC236}">
              <a16:creationId xmlns:a16="http://schemas.microsoft.com/office/drawing/2014/main" xmlns="" id="{E3CBBBB3-F26D-42DE-898C-2964E91D79BA}"/>
            </a:ext>
          </a:extLst>
        </xdr:cNvPr>
        <xdr:cNvSpPr txBox="1"/>
      </xdr:nvSpPr>
      <xdr:spPr>
        <a:xfrm>
          <a:off x="6321924" y="598901"/>
          <a:ext cx="5943600" cy="1586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spcAft>
              <a:spcPts val="600"/>
            </a:spcAft>
          </a:pPr>
          <a:r>
            <a:rPr lang="en-US" sz="1400" b="1">
              <a:solidFill>
                <a:srgbClr val="2D143C"/>
              </a:solidFill>
              <a:effectLst/>
              <a:latin typeface="Arial" panose="020B0604020202020204" pitchFamily="34" charset="0"/>
              <a:ea typeface="+mn-ea"/>
              <a:cs typeface="Arial" panose="020B0604020202020204" pitchFamily="34" charset="0"/>
            </a:rPr>
            <a:t>Psychosociotherapy provider: </a:t>
          </a:r>
          <a:r>
            <a:rPr lang="en-US" sz="1400" b="1" baseline="0">
              <a:ln w="3175">
                <a:solidFill>
                  <a:srgbClr val="004623"/>
                </a:solidFill>
              </a:ln>
              <a:solidFill>
                <a:srgbClr val="00F587"/>
              </a:solidFill>
              <a:effectLst/>
              <a:latin typeface="Tahoma" panose="020B0604030504040204" pitchFamily="34" charset="0"/>
              <a:ea typeface="Tahoma" panose="020B0604030504040204" pitchFamily="34" charset="0"/>
              <a:cs typeface="Tahoma" panose="020B0604030504040204" pitchFamily="34" charset="0"/>
            </a:rPr>
            <a:t>Value</a:t>
          </a:r>
          <a:r>
            <a:rPr lang="en-US" sz="1400" b="1"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a:t>
          </a:r>
          <a:r>
            <a:rPr lang="en-US" sz="1400" b="1" baseline="0">
              <a:ln w="3175">
                <a:solidFill>
                  <a:srgbClr val="2D143C"/>
                </a:solidFill>
              </a:ln>
              <a:solidFill>
                <a:srgbClr val="CC66FF"/>
              </a:solidFill>
              <a:effectLst/>
              <a:latin typeface="Tahoma" panose="020B0604030504040204" pitchFamily="34" charset="0"/>
              <a:ea typeface="Tahoma" panose="020B0604030504040204" pitchFamily="34" charset="0"/>
              <a:cs typeface="Tahoma" panose="020B0604030504040204" pitchFamily="34" charset="0"/>
            </a:rPr>
            <a:t>Relating</a:t>
          </a:r>
          <a:r>
            <a:rPr lang="en-US" sz="1400" b="1"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a:t>
          </a:r>
          <a:endParaRPr lang="en-US" sz="1200" b="1" baseline="0">
            <a:solidFill>
              <a:srgbClr val="2D143C"/>
            </a:solidFill>
            <a:effectLst/>
            <a:latin typeface="Tahoma" panose="020B0604030504040204" pitchFamily="34" charset="0"/>
            <a:ea typeface="Tahoma" panose="020B0604030504040204" pitchFamily="34" charset="0"/>
            <a:cs typeface="Tahoma" panose="020B0604030504040204" pitchFamily="34" charset="0"/>
          </a:endParaRPr>
        </a:p>
        <a:p>
          <a:pPr algn="l"/>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Politics exist to serve public-facing needs, including yours. Let us turn the tables on politics-as-usual. Check out our empowerment model to compel political influencers to remain accountable to your needs, to all needs they impact. </a:t>
          </a:r>
        </a:p>
        <a:p>
          <a:pPr algn="l">
            <a:spcBef>
              <a:spcPts val="600"/>
            </a:spcBef>
          </a:pPr>
          <a:r>
            <a:rPr lang="en-US" sz="1200" b="0" baseline="0">
              <a:ln>
                <a:solidFill>
                  <a:srgbClr val="004623"/>
                </a:solidFill>
              </a:ln>
              <a:solidFill>
                <a:srgbClr val="00F587"/>
              </a:solidFill>
              <a:effectLst/>
              <a:latin typeface="Tahoma" panose="020B0604030504040204" pitchFamily="34" charset="0"/>
              <a:ea typeface="Tahoma" panose="020B0604030504040204" pitchFamily="34" charset="0"/>
              <a:cs typeface="Tahoma" panose="020B0604030504040204" pitchFamily="34" charset="0"/>
            </a:rPr>
            <a:t>Value</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a:t>
          </a:r>
          <a:r>
            <a:rPr lang="en-US" sz="1200" b="0" baseline="0">
              <a:ln>
                <a:solidFill>
                  <a:srgbClr val="2D143C"/>
                </a:solidFill>
              </a:ln>
              <a:solidFill>
                <a:srgbClr val="CC66FF"/>
              </a:solidFill>
              <a:effectLst/>
              <a:latin typeface="Tahoma" panose="020B0604030504040204" pitchFamily="34" charset="0"/>
              <a:ea typeface="Tahoma" panose="020B0604030504040204" pitchFamily="34" charset="0"/>
              <a:cs typeface="Tahoma" panose="020B0604030504040204" pitchFamily="34" charset="0"/>
            </a:rPr>
            <a:t>Relating</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emerged as a vehicle to apply anankelogy to your current needs. Right now, it exists as a for-profit entity, but that can change. It will likely change into a hybrid entity, or a small for-profit serving a non-profit platform. </a:t>
          </a:r>
          <a:endParaRPr lang="en-US" sz="1200" b="0">
            <a:solidFill>
              <a:srgbClr val="2D143C"/>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106948</xdr:colOff>
      <xdr:row>58</xdr:row>
      <xdr:rowOff>6685</xdr:rowOff>
    </xdr:from>
    <xdr:to>
      <xdr:col>12</xdr:col>
      <xdr:colOff>480027</xdr:colOff>
      <xdr:row>71</xdr:row>
      <xdr:rowOff>40106</xdr:rowOff>
    </xdr:to>
    <xdr:sp macro="" textlink="">
      <xdr:nvSpPr>
        <xdr:cNvPr id="188" name="TextBox 187">
          <a:extLst>
            <a:ext uri="{FF2B5EF4-FFF2-40B4-BE49-F238E27FC236}">
              <a16:creationId xmlns:a16="http://schemas.microsoft.com/office/drawing/2014/main" xmlns="" id="{C413CC37-5C54-482A-B2D7-699CC2656344}"/>
            </a:ext>
          </a:extLst>
        </xdr:cNvPr>
        <xdr:cNvSpPr txBox="1"/>
      </xdr:nvSpPr>
      <xdr:spPr>
        <a:xfrm>
          <a:off x="106948" y="14123738"/>
          <a:ext cx="5934342" cy="2613526"/>
        </a:xfrm>
        <a:prstGeom prst="rect">
          <a:avLst/>
        </a:prstGeom>
        <a:solidFill>
          <a:srgbClr val="D7FFE6">
            <a:alpha val="8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1" baseline="0">
              <a:solidFill>
                <a:schemeClr val="dk1"/>
              </a:solidFill>
              <a:latin typeface="Tahoma" panose="020B0604030504040204" pitchFamily="34" charset="0"/>
              <a:ea typeface="Tahoma" panose="020B0604030504040204" pitchFamily="34" charset="0"/>
              <a:cs typeface="Tahoma" panose="020B0604030504040204" pitchFamily="34" charset="0"/>
            </a:rPr>
            <a:t>Big bold idea</a:t>
          </a:r>
        </a:p>
        <a:p>
          <a:pPr>
            <a:spcBef>
              <a:spcPts val="600"/>
            </a:spcBef>
          </a:pPr>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Take a stand with us against politics-as-usual. Your vote is not a commodity to be bought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and sold with manipulative ads or other commercial tactics. Do they really assume they can get to you without talking to you personally? </a:t>
          </a:r>
        </a:p>
        <a:p>
          <a:pPr>
            <a:spcBef>
              <a:spcPts val="600"/>
            </a:spcBef>
          </a:pPr>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Join us in turning the tables on their objectification of you. We take you to the candidate</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to confront their divisive politics with the compelling vision of Harmony Politics. Instead of them trying to reach you with generalizations that don't fit, you reach them with the spedific truth of your politically impacted needs. </a:t>
          </a:r>
        </a:p>
        <a:p>
          <a:pPr>
            <a:spcBef>
              <a:spcPts val="600"/>
            </a:spcBef>
          </a:pP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First, you give them a satisfying taste of Harmony Politics. Free to all candidates, to all pundits, to all political influencers. Hook them with love, free love.</a:t>
          </a:r>
        </a:p>
        <a:p>
          <a:pPr>
            <a:spcBef>
              <a:spcPts val="600"/>
            </a:spcBef>
          </a:pP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Then you add a little more. You offer the truth they require to create some competitive advantage over their competitors. For a price, of course. </a:t>
          </a:r>
          <a:endParaRPr lang="en-US" sz="14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26737</xdr:colOff>
      <xdr:row>117</xdr:row>
      <xdr:rowOff>173788</xdr:rowOff>
    </xdr:from>
    <xdr:to>
      <xdr:col>13</xdr:col>
      <xdr:colOff>25500</xdr:colOff>
      <xdr:row>124</xdr:row>
      <xdr:rowOff>54542</xdr:rowOff>
    </xdr:to>
    <xdr:sp macro="" textlink="">
      <xdr:nvSpPr>
        <xdr:cNvPr id="189" name="TextBox 188">
          <a:extLst>
            <a:ext uri="{FF2B5EF4-FFF2-40B4-BE49-F238E27FC236}">
              <a16:creationId xmlns:a16="http://schemas.microsoft.com/office/drawing/2014/main" xmlns="" id="{D0B7F438-CBA2-4571-B468-1466DFE39038}"/>
            </a:ext>
          </a:extLst>
        </xdr:cNvPr>
        <xdr:cNvSpPr txBox="1"/>
      </xdr:nvSpPr>
      <xdr:spPr>
        <a:xfrm>
          <a:off x="147053" y="26168683"/>
          <a:ext cx="5934342" cy="1097280"/>
        </a:xfrm>
        <a:prstGeom prst="rect">
          <a:avLst/>
        </a:prstGeom>
        <a:solidFill>
          <a:srgbClr val="D7FFE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Value Relating's psychosociotherapy options</a:t>
          </a:r>
        </a:p>
        <a:p>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If not ready to take the lead to change a political power relation for the better, you can still spread harmony with your support. Follow a </a:t>
          </a:r>
          <a:r>
            <a:rPr lang="en-US" sz="1100" b="0" baseline="0">
              <a:ln>
                <a:solidFill>
                  <a:sysClr val="windowText" lastClr="000000"/>
                </a:solidFill>
              </a:ln>
              <a:solidFill>
                <a:schemeClr val="dk1"/>
              </a:solidFill>
              <a:latin typeface="Tahoma" panose="020B0604030504040204" pitchFamily="34" charset="0"/>
              <a:ea typeface="Tahoma" panose="020B0604030504040204" pitchFamily="34" charset="0"/>
              <a:cs typeface="Tahoma" panose="020B0604030504040204" pitchFamily="34" charset="0"/>
            </a:rPr>
            <a:t>team</a:t>
          </a:r>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already in progress. Go further and join that team as a supporter. Step up even further and serve as a championing </a:t>
          </a:r>
          <a:r>
            <a:rPr lang="en-US" sz="1100" b="0" baseline="0">
              <a:ln>
                <a:solidFill>
                  <a:sysClr val="windowText" lastClr="000000"/>
                </a:solidFill>
              </a:ln>
              <a:solidFill>
                <a:schemeClr val="dk1"/>
              </a:solidFill>
              <a:latin typeface="Tahoma" panose="020B0604030504040204" pitchFamily="34" charset="0"/>
              <a:ea typeface="Tahoma" panose="020B0604030504040204" pitchFamily="34" charset="0"/>
              <a:cs typeface="Tahoma" panose="020B0604030504040204" pitchFamily="34" charset="0"/>
            </a:rPr>
            <a:t>ally</a:t>
          </a:r>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to someone taking a lead. </a:t>
          </a:r>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14</xdr:col>
      <xdr:colOff>92241</xdr:colOff>
      <xdr:row>118</xdr:row>
      <xdr:rowOff>5346</xdr:rowOff>
    </xdr:from>
    <xdr:to>
      <xdr:col>26</xdr:col>
      <xdr:colOff>465320</xdr:colOff>
      <xdr:row>129</xdr:row>
      <xdr:rowOff>193842</xdr:rowOff>
    </xdr:to>
    <xdr:sp macro="" textlink="">
      <xdr:nvSpPr>
        <xdr:cNvPr id="194" name="TextBox 193">
          <a:extLst>
            <a:ext uri="{FF2B5EF4-FFF2-40B4-BE49-F238E27FC236}">
              <a16:creationId xmlns:a16="http://schemas.microsoft.com/office/drawing/2014/main" xmlns="" id="{C99C2B65-A79C-48F0-9146-CBAFBA883655}"/>
            </a:ext>
          </a:extLst>
        </xdr:cNvPr>
        <xdr:cNvSpPr txBox="1"/>
      </xdr:nvSpPr>
      <xdr:spPr>
        <a:xfrm>
          <a:off x="6268452" y="26174030"/>
          <a:ext cx="5934342" cy="2421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Your championing ally</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To get started started as a grassroots leader, you first find your champion. Send them this information by email, adding this file as an attachment. Ask them to look it over and tell them you will likely call them soon to get their feedback.</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Perhaps for you, this will be the scariest part. The simplest way will be to call up your </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prospect ally on the phone or text them. We encourage you to use the suggested phone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script below to build up your courage.</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Anxiety naturally dissipates with experience. The more you experience yourself handling what you previously did not know you could handle, your fear naturally fades. Courage you build here plants a seed to eventually speak truth to power and stand up to power. </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16</xdr:col>
      <xdr:colOff>219241</xdr:colOff>
      <xdr:row>18</xdr:row>
      <xdr:rowOff>112297</xdr:rowOff>
    </xdr:from>
    <xdr:to>
      <xdr:col>25</xdr:col>
      <xdr:colOff>314158</xdr:colOff>
      <xdr:row>27</xdr:row>
      <xdr:rowOff>108955</xdr:rowOff>
    </xdr:to>
    <xdr:grpSp>
      <xdr:nvGrpSpPr>
        <xdr:cNvPr id="17" name="Group 16">
          <a:extLst>
            <a:ext uri="{FF2B5EF4-FFF2-40B4-BE49-F238E27FC236}">
              <a16:creationId xmlns:a16="http://schemas.microsoft.com/office/drawing/2014/main" xmlns="" id="{9EA52CB7-FB69-45A7-B19D-CAAEC0661764}"/>
            </a:ext>
          </a:extLst>
        </xdr:cNvPr>
        <xdr:cNvGrpSpPr/>
      </xdr:nvGrpSpPr>
      <xdr:grpSpPr>
        <a:xfrm>
          <a:off x="6877216" y="4112797"/>
          <a:ext cx="4466892" cy="2225508"/>
          <a:chOff x="5339347" y="352926"/>
          <a:chExt cx="4546601" cy="2282658"/>
        </a:xfrm>
      </xdr:grpSpPr>
      <xdr:sp macro="" textlink="">
        <xdr:nvSpPr>
          <xdr:cNvPr id="136" name="Oval 135">
            <a:extLst>
              <a:ext uri="{FF2B5EF4-FFF2-40B4-BE49-F238E27FC236}">
                <a16:creationId xmlns:a16="http://schemas.microsoft.com/office/drawing/2014/main" xmlns="" id="{9AF64A49-B853-4A1E-A5B9-312122D0EB58}"/>
              </a:ext>
            </a:extLst>
          </xdr:cNvPr>
          <xdr:cNvSpPr>
            <a:spLocks noChangeAspect="1"/>
          </xdr:cNvSpPr>
        </xdr:nvSpPr>
        <xdr:spPr>
          <a:xfrm>
            <a:off x="5339347" y="359610"/>
            <a:ext cx="1828800" cy="1828800"/>
          </a:xfrm>
          <a:prstGeom prst="ellipse">
            <a:avLst/>
          </a:prstGeom>
          <a:gradFill flip="none" rotWithShape="1">
            <a:gsLst>
              <a:gs pos="67000">
                <a:srgbClr val="CC66FF"/>
              </a:gs>
              <a:gs pos="45000">
                <a:srgbClr val="CC99FF"/>
              </a:gs>
              <a:gs pos="0">
                <a:srgbClr val="CC66FF"/>
              </a:gs>
            </a:gsLst>
            <a:path path="circle">
              <a:fillToRect l="50000" t="50000" r="50000" b="50000"/>
            </a:path>
            <a:tileRect/>
          </a:gradFill>
          <a:ln w="28575">
            <a:solidFill>
              <a:srgbClr val="EBDCFF"/>
            </a:solidFill>
          </a:ln>
          <a:effectLst>
            <a:glow rad="63500">
              <a:schemeClr val="accent6">
                <a:satMod val="175000"/>
                <a:alpha val="40000"/>
              </a:schemeClr>
            </a:glow>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2400">
                <a:effectLst>
                  <a:outerShdw blurRad="63500" sx="102000" sy="102000" algn="ctr" rotWithShape="0">
                    <a:prstClr val="black">
                      <a:alpha val="40000"/>
                    </a:prstClr>
                  </a:outerShdw>
                </a:effectLst>
                <a:latin typeface="Impact" panose="020B0806030902050204" pitchFamily="34" charset="0"/>
              </a:rPr>
              <a:t>IMPACTOR</a:t>
            </a:r>
          </a:p>
        </xdr:txBody>
      </xdr:sp>
      <xdr:sp macro="" textlink="">
        <xdr:nvSpPr>
          <xdr:cNvPr id="139" name="Oval 138">
            <a:extLst>
              <a:ext uri="{FF2B5EF4-FFF2-40B4-BE49-F238E27FC236}">
                <a16:creationId xmlns:a16="http://schemas.microsoft.com/office/drawing/2014/main" xmlns="" id="{DF0EB7E3-7C74-4AD6-BC9B-4B26BB85C783}"/>
              </a:ext>
            </a:extLst>
          </xdr:cNvPr>
          <xdr:cNvSpPr>
            <a:spLocks noChangeAspect="1"/>
          </xdr:cNvSpPr>
        </xdr:nvSpPr>
        <xdr:spPr>
          <a:xfrm>
            <a:off x="8514348" y="352926"/>
            <a:ext cx="1371600" cy="1371600"/>
          </a:xfrm>
          <a:prstGeom prst="ellipse">
            <a:avLst/>
          </a:prstGeom>
          <a:gradFill flip="none" rotWithShape="1">
            <a:gsLst>
              <a:gs pos="70000">
                <a:srgbClr val="00B050"/>
              </a:gs>
              <a:gs pos="20000">
                <a:srgbClr val="00F587"/>
              </a:gs>
              <a:gs pos="0">
                <a:srgbClr val="E1FFEB"/>
              </a:gs>
            </a:gsLst>
            <a:path path="circle">
              <a:fillToRect l="50000" t="50000" r="50000" b="50000"/>
            </a:path>
            <a:tileRect/>
          </a:gradFill>
          <a:ln w="19050">
            <a:solidFill>
              <a:srgbClr val="A0FFCD"/>
            </a:solidFill>
          </a:ln>
          <a:effectLst>
            <a:glow rad="63500">
              <a:schemeClr val="accent6">
                <a:satMod val="175000"/>
                <a:alpha val="40000"/>
              </a:schemeClr>
            </a:glow>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marL="0" indent="0" algn="ctr"/>
            <a:r>
              <a:rPr lang="en-US" sz="2400">
                <a:solidFill>
                  <a:schemeClr val="lt1"/>
                </a:solidFill>
                <a:effectLst>
                  <a:outerShdw blurRad="63500" sx="102000" sy="102000" algn="ctr" rotWithShape="0">
                    <a:prstClr val="black">
                      <a:alpha val="40000"/>
                    </a:prstClr>
                  </a:outerShdw>
                </a:effectLst>
                <a:latin typeface="Impact" panose="020B0806030902050204" pitchFamily="34" charset="0"/>
                <a:ea typeface="+mn-ea"/>
                <a:cs typeface="+mn-cs"/>
              </a:rPr>
              <a:t>IMPACTEE</a:t>
            </a:r>
          </a:p>
        </xdr:txBody>
      </xdr:sp>
      <xdr:sp macro="" textlink="">
        <xdr:nvSpPr>
          <xdr:cNvPr id="140" name="Right Brace 139">
            <a:extLst>
              <a:ext uri="{FF2B5EF4-FFF2-40B4-BE49-F238E27FC236}">
                <a16:creationId xmlns:a16="http://schemas.microsoft.com/office/drawing/2014/main" xmlns="" id="{B032CEA1-7E29-4E85-A897-F464DADEB57F}"/>
              </a:ext>
            </a:extLst>
          </xdr:cNvPr>
          <xdr:cNvSpPr/>
        </xdr:nvSpPr>
        <xdr:spPr>
          <a:xfrm rot="4790769">
            <a:off x="7625346" y="640347"/>
            <a:ext cx="314158" cy="3041316"/>
          </a:xfrm>
          <a:prstGeom prst="rightBrace">
            <a:avLst>
              <a:gd name="adj1" fmla="val 55142"/>
              <a:gd name="adj2" fmla="val 49780"/>
            </a:avLst>
          </a:prstGeom>
          <a:ln w="38100">
            <a:solidFill>
              <a:srgbClr val="50236E"/>
            </a:solidFill>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41" name="Right Bracket 140">
            <a:extLst>
              <a:ext uri="{FF2B5EF4-FFF2-40B4-BE49-F238E27FC236}">
                <a16:creationId xmlns:a16="http://schemas.microsoft.com/office/drawing/2014/main" xmlns="" id="{BC29FC02-E204-4246-B0B9-F07C9D353EE7}"/>
              </a:ext>
            </a:extLst>
          </xdr:cNvPr>
          <xdr:cNvSpPr/>
        </xdr:nvSpPr>
        <xdr:spPr>
          <a:xfrm rot="5400000">
            <a:off x="6160970" y="1711693"/>
            <a:ext cx="182880" cy="914400"/>
          </a:xfrm>
          <a:prstGeom prst="rightBracket">
            <a:avLst>
              <a:gd name="adj" fmla="val 78333"/>
            </a:avLst>
          </a:prstGeom>
          <a:ln w="38100">
            <a:solidFill>
              <a:srgbClr val="50236E"/>
            </a:solidFill>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42" name="Right Bracket 141">
            <a:extLst>
              <a:ext uri="{FF2B5EF4-FFF2-40B4-BE49-F238E27FC236}">
                <a16:creationId xmlns:a16="http://schemas.microsoft.com/office/drawing/2014/main" xmlns="" id="{0C676551-C37F-4CF9-A603-6C1CD9516A3D}"/>
              </a:ext>
            </a:extLst>
          </xdr:cNvPr>
          <xdr:cNvSpPr/>
        </xdr:nvSpPr>
        <xdr:spPr>
          <a:xfrm rot="5400000">
            <a:off x="9115391" y="1203693"/>
            <a:ext cx="182880" cy="914400"/>
          </a:xfrm>
          <a:prstGeom prst="rightBracket">
            <a:avLst>
              <a:gd name="adj" fmla="val 78333"/>
            </a:avLst>
          </a:prstGeom>
          <a:ln w="38100">
            <a:solidFill>
              <a:srgbClr val="50236E"/>
            </a:solidFill>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143" name="Flowchart: Delay 142">
            <a:extLst>
              <a:ext uri="{FF2B5EF4-FFF2-40B4-BE49-F238E27FC236}">
                <a16:creationId xmlns:a16="http://schemas.microsoft.com/office/drawing/2014/main" xmlns="" id="{861E3D0E-BF4E-403F-B718-13EB42EA1F2F}"/>
              </a:ext>
            </a:extLst>
          </xdr:cNvPr>
          <xdr:cNvSpPr/>
        </xdr:nvSpPr>
        <xdr:spPr>
          <a:xfrm rot="16200000">
            <a:off x="7745663" y="2204452"/>
            <a:ext cx="173790" cy="688474"/>
          </a:xfrm>
          <a:prstGeom prst="flowChartDelay">
            <a:avLst/>
          </a:prstGeom>
          <a:solidFill>
            <a:srgbClr val="50236E"/>
          </a:solidFill>
          <a:ln>
            <a:solidFill>
              <a:srgbClr val="50236E"/>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15</xdr:col>
      <xdr:colOff>27806</xdr:colOff>
      <xdr:row>32</xdr:row>
      <xdr:rowOff>6683</xdr:rowOff>
    </xdr:from>
    <xdr:to>
      <xdr:col>27</xdr:col>
      <xdr:colOff>35827</xdr:colOff>
      <xdr:row>35</xdr:row>
      <xdr:rowOff>10694</xdr:rowOff>
    </xdr:to>
    <xdr:sp macro="" textlink="">
      <xdr:nvSpPr>
        <xdr:cNvPr id="144" name="TextBox 143">
          <a:hlinkClick xmlns:r="http://schemas.openxmlformats.org/officeDocument/2006/relationships" r:id="rId4" tooltip="go to Value Relating website"/>
          <a:extLst>
            <a:ext uri="{FF2B5EF4-FFF2-40B4-BE49-F238E27FC236}">
              <a16:creationId xmlns:a16="http://schemas.microsoft.com/office/drawing/2014/main" xmlns="" id="{2B2253C9-FB8C-4757-93C2-1F33F4B1FD9B}"/>
            </a:ext>
          </a:extLst>
        </xdr:cNvPr>
        <xdr:cNvSpPr txBox="1"/>
      </xdr:nvSpPr>
      <xdr:spPr>
        <a:xfrm>
          <a:off x="6324332" y="7713578"/>
          <a:ext cx="5943600" cy="685800"/>
        </a:xfrm>
        <a:prstGeom prst="rect">
          <a:avLst/>
        </a:prstGeom>
        <a:noFill/>
        <a:ln w="12700" cmpd="sng">
          <a:solidFill>
            <a:srgbClr val="A0FFCD"/>
          </a:solidFill>
        </a:ln>
        <a:effectLst>
          <a:glow rad="25400">
            <a:srgbClr val="E1FFEB"/>
          </a:glo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ln>
                <a:solidFill>
                  <a:srgbClr val="004623"/>
                </a:solidFill>
              </a:ln>
              <a:solidFill>
                <a:srgbClr val="00C864"/>
              </a:solidFill>
              <a:effectLst>
                <a:innerShdw blurRad="63500" dist="50800" dir="5400000">
                  <a:prstClr val="black">
                    <a:alpha val="50000"/>
                  </a:prstClr>
                </a:innerShdw>
              </a:effectLst>
              <a:latin typeface="Arial" panose="020B0604020202020204" pitchFamily="34" charset="0"/>
              <a:ea typeface="+mn-ea"/>
              <a:cs typeface="Arial" panose="020B0604020202020204" pitchFamily="34" charset="0"/>
            </a:rPr>
            <a:t>Value</a:t>
          </a:r>
          <a:r>
            <a:rPr lang="en-US" sz="2000" b="1">
              <a:solidFill>
                <a:srgbClr val="2D143C"/>
              </a:solidFill>
              <a:effectLst>
                <a:innerShdw blurRad="63500" dist="50800" dir="5400000">
                  <a:prstClr val="black">
                    <a:alpha val="50000"/>
                  </a:prstClr>
                </a:innerShdw>
              </a:effectLst>
              <a:latin typeface="Arial" panose="020B0604020202020204" pitchFamily="34" charset="0"/>
              <a:ea typeface="+mn-ea"/>
              <a:cs typeface="Arial" panose="020B0604020202020204" pitchFamily="34" charset="0"/>
            </a:rPr>
            <a:t> </a:t>
          </a:r>
          <a:r>
            <a:rPr lang="en-US" sz="2000" b="1">
              <a:ln>
                <a:solidFill>
                  <a:srgbClr val="2D143C"/>
                </a:solidFill>
              </a:ln>
              <a:solidFill>
                <a:srgbClr val="7030A0"/>
              </a:solidFill>
              <a:effectLst>
                <a:innerShdw blurRad="63500" dist="50800" dir="5400000">
                  <a:prstClr val="black">
                    <a:alpha val="50000"/>
                  </a:prstClr>
                </a:innerShdw>
              </a:effectLst>
              <a:latin typeface="Arial" panose="020B0604020202020204" pitchFamily="34" charset="0"/>
              <a:ea typeface="+mn-ea"/>
              <a:cs typeface="Arial" panose="020B0604020202020204" pitchFamily="34" charset="0"/>
            </a:rPr>
            <a:t>Relating</a:t>
          </a:r>
        </a:p>
        <a:p>
          <a:pPr algn="ctr"/>
          <a:r>
            <a:rPr lang="en-US" sz="1000" b="1" spc="-20">
              <a:solidFill>
                <a:srgbClr val="2D143C"/>
              </a:solidFill>
              <a:effectLst>
                <a:outerShdw blurRad="50800" dist="38100" dir="5400000" algn="t" rotWithShape="0">
                  <a:prstClr val="black">
                    <a:alpha val="40000"/>
                  </a:prstClr>
                </a:outerShdw>
              </a:effectLst>
              <a:latin typeface="Arial Narrow" panose="020B0606020202030204" pitchFamily="34" charset="0"/>
              <a:ea typeface="Tahoma" panose="020B0604030504040204" pitchFamily="34" charset="0"/>
              <a:cs typeface="Tahoma" panose="020B0604030504040204" pitchFamily="34" charset="0"/>
            </a:rPr>
            <a:t>solving problems by resolving</a:t>
          </a:r>
          <a:r>
            <a:rPr lang="en-US" sz="1000" b="1" spc="-20" baseline="0">
              <a:solidFill>
                <a:srgbClr val="2D143C"/>
              </a:solidFill>
              <a:effectLst>
                <a:outerShdw blurRad="50800" dist="38100" dir="5400000" algn="t" rotWithShape="0">
                  <a:prstClr val="black">
                    <a:alpha val="40000"/>
                  </a:prstClr>
                </a:outerShdw>
              </a:effectLst>
              <a:latin typeface="Arial Narrow" panose="020B0606020202030204" pitchFamily="34" charset="0"/>
              <a:ea typeface="Tahoma" panose="020B0604030504040204" pitchFamily="34" charset="0"/>
              <a:cs typeface="Tahoma" panose="020B0604030504040204" pitchFamily="34" charset="0"/>
            </a:rPr>
            <a:t> needs</a:t>
          </a:r>
          <a:endParaRPr lang="en-US" sz="1050" b="1" spc="-20">
            <a:solidFill>
              <a:srgbClr val="2D143C"/>
            </a:solidFill>
            <a:effectLst>
              <a:outerShdw blurRad="50800" dist="38100" dir="5400000" algn="t" rotWithShape="0">
                <a:prstClr val="black">
                  <a:alpha val="40000"/>
                </a:prstClr>
              </a:outerShdw>
            </a:effectLst>
            <a:latin typeface="Arial Narrow" panose="020B0606020202030204" pitchFamily="34" charset="0"/>
            <a:ea typeface="Tahoma" panose="020B0604030504040204" pitchFamily="34" charset="0"/>
            <a:cs typeface="Tahoma" panose="020B0604030504040204" pitchFamily="34" charset="0"/>
          </a:endParaRPr>
        </a:p>
      </xdr:txBody>
    </xdr:sp>
    <xdr:clientData/>
  </xdr:twoCellAnchor>
  <xdr:twoCellAnchor>
    <xdr:from>
      <xdr:col>1</xdr:col>
      <xdr:colOff>13368</xdr:colOff>
      <xdr:row>31</xdr:row>
      <xdr:rowOff>247318</xdr:rowOff>
    </xdr:from>
    <xdr:to>
      <xdr:col>13</xdr:col>
      <xdr:colOff>21389</xdr:colOff>
      <xdr:row>35</xdr:row>
      <xdr:rowOff>27636</xdr:rowOff>
    </xdr:to>
    <xdr:grpSp>
      <xdr:nvGrpSpPr>
        <xdr:cNvPr id="154" name="Group 153">
          <a:extLst>
            <a:ext uri="{FF2B5EF4-FFF2-40B4-BE49-F238E27FC236}">
              <a16:creationId xmlns:a16="http://schemas.microsoft.com/office/drawing/2014/main" xmlns="" id="{E97D84FB-232A-445C-8188-14138CD8B17E}"/>
            </a:ext>
          </a:extLst>
        </xdr:cNvPr>
        <xdr:cNvGrpSpPr/>
      </xdr:nvGrpSpPr>
      <xdr:grpSpPr>
        <a:xfrm>
          <a:off x="127668" y="7467268"/>
          <a:ext cx="5837321" cy="685193"/>
          <a:chOff x="6946900" y="3718560"/>
          <a:chExt cx="863079" cy="879195"/>
        </a:xfrm>
      </xdr:grpSpPr>
      <xdr:sp macro="" textlink="">
        <xdr:nvSpPr>
          <xdr:cNvPr id="192" name="Rectangle: Beveled 191">
            <a:hlinkClick xmlns:r="http://schemas.openxmlformats.org/officeDocument/2006/relationships" r:id="rId5" tooltip="go to Harmonizing politics together"/>
            <a:extLst>
              <a:ext uri="{FF2B5EF4-FFF2-40B4-BE49-F238E27FC236}">
                <a16:creationId xmlns:a16="http://schemas.microsoft.com/office/drawing/2014/main" xmlns="" id="{FEDA8FF0-7E78-4372-95C2-0798F5B9453D}"/>
              </a:ext>
            </a:extLst>
          </xdr:cNvPr>
          <xdr:cNvSpPr/>
        </xdr:nvSpPr>
        <xdr:spPr>
          <a:xfrm>
            <a:off x="7534451" y="4325841"/>
            <a:ext cx="275528" cy="271914"/>
          </a:xfrm>
          <a:prstGeom prst="bevel">
            <a:avLst>
              <a:gd name="adj" fmla="val 9470"/>
            </a:avLst>
          </a:prstGeom>
          <a:solidFill>
            <a:srgbClr val="004623"/>
          </a:solidFill>
          <a:ln w="3175">
            <a:solidFill>
              <a:srgbClr val="7030A0"/>
            </a:solidFill>
          </a:ln>
          <a:effectLst>
            <a:innerShdw blurRad="114300">
              <a:prstClr val="black"/>
            </a:inn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lIns="0" rIns="0" rtlCol="0" anchor="ctr"/>
          <a:lstStyle/>
          <a:p>
            <a:pPr algn="ctr"/>
            <a:r>
              <a:rPr lang="en-US" sz="1100" b="1">
                <a:solidFill>
                  <a:srgbClr val="A0FFCD"/>
                </a:solidFill>
                <a:latin typeface="Arial Narrow" panose="020B0606020202030204" pitchFamily="34" charset="0"/>
              </a:rPr>
              <a:t>Harmonizing politics together</a:t>
            </a:r>
          </a:p>
        </xdr:txBody>
      </xdr:sp>
      <xdr:sp macro="" textlink="">
        <xdr:nvSpPr>
          <xdr:cNvPr id="196" name="Rectangle: Beveled 195">
            <a:hlinkClick xmlns:r="http://schemas.openxmlformats.org/officeDocument/2006/relationships" r:id="rId6" tooltip="go to Others investing in you"/>
            <a:extLst>
              <a:ext uri="{FF2B5EF4-FFF2-40B4-BE49-F238E27FC236}">
                <a16:creationId xmlns:a16="http://schemas.microsoft.com/office/drawing/2014/main" xmlns="" id="{2A467D0A-7B59-48CE-885B-0852FAEE82E6}"/>
              </a:ext>
            </a:extLst>
          </xdr:cNvPr>
          <xdr:cNvSpPr/>
        </xdr:nvSpPr>
        <xdr:spPr>
          <a:xfrm>
            <a:off x="7241228" y="4325841"/>
            <a:ext cx="275528" cy="271914"/>
          </a:xfrm>
          <a:prstGeom prst="bevel">
            <a:avLst>
              <a:gd name="adj" fmla="val 9470"/>
            </a:avLst>
          </a:prstGeom>
          <a:solidFill>
            <a:srgbClr val="004623"/>
          </a:solidFill>
          <a:ln w="3175">
            <a:solidFill>
              <a:srgbClr val="7030A0"/>
            </a:solidFill>
          </a:ln>
          <a:effectLst>
            <a:innerShdw blurRad="114300">
              <a:prstClr val="black"/>
            </a:inn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lIns="0" rIns="0" rtlCol="0" anchor="ctr"/>
          <a:lstStyle/>
          <a:p>
            <a:pPr algn="ctr"/>
            <a:r>
              <a:rPr lang="en-US" sz="1100" b="1">
                <a:solidFill>
                  <a:srgbClr val="A0FFCD"/>
                </a:solidFill>
                <a:latin typeface="Arial Narrow" panose="020B0606020202030204" pitchFamily="34" charset="0"/>
              </a:rPr>
              <a:t>Others investing in you</a:t>
            </a:r>
          </a:p>
        </xdr:txBody>
      </xdr:sp>
      <xdr:sp macro="" textlink="">
        <xdr:nvSpPr>
          <xdr:cNvPr id="197" name="Rectangle: Beveled 196">
            <a:hlinkClick xmlns:r="http://schemas.openxmlformats.org/officeDocument/2006/relationships" r:id="rId7" tooltip="go to Investing your truth in others"/>
            <a:extLst>
              <a:ext uri="{FF2B5EF4-FFF2-40B4-BE49-F238E27FC236}">
                <a16:creationId xmlns:a16="http://schemas.microsoft.com/office/drawing/2014/main" xmlns="" id="{EF960272-3002-4B1A-8CD3-0901CF81D9E7}"/>
              </a:ext>
            </a:extLst>
          </xdr:cNvPr>
          <xdr:cNvSpPr/>
        </xdr:nvSpPr>
        <xdr:spPr>
          <a:xfrm>
            <a:off x="6948005" y="4325841"/>
            <a:ext cx="275528" cy="271914"/>
          </a:xfrm>
          <a:prstGeom prst="bevel">
            <a:avLst>
              <a:gd name="adj" fmla="val 9470"/>
            </a:avLst>
          </a:prstGeom>
          <a:solidFill>
            <a:srgbClr val="004623"/>
          </a:solidFill>
          <a:ln w="3175">
            <a:solidFill>
              <a:srgbClr val="7030A0"/>
            </a:solidFill>
          </a:ln>
          <a:effectLst>
            <a:innerShdw blurRad="114300">
              <a:prstClr val="black"/>
            </a:inn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lIns="0" rIns="0" rtlCol="0" anchor="ctr"/>
          <a:lstStyle/>
          <a:p>
            <a:pPr algn="ctr"/>
            <a:r>
              <a:rPr lang="en-US" sz="1100" b="1">
                <a:solidFill>
                  <a:srgbClr val="A0FFCD"/>
                </a:solidFill>
                <a:latin typeface="Arial Narrow" panose="020B0606020202030204" pitchFamily="34" charset="0"/>
              </a:rPr>
              <a:t>Investing your truth in others</a:t>
            </a:r>
          </a:p>
        </xdr:txBody>
      </xdr:sp>
      <xdr:sp macro="" textlink="">
        <xdr:nvSpPr>
          <xdr:cNvPr id="199" name="Rectangle: Beveled 198">
            <a:hlinkClick xmlns:r="http://schemas.openxmlformats.org/officeDocument/2006/relationships" r:id="rId8" tooltip="go to Spreading Harmony"/>
            <a:extLst>
              <a:ext uri="{FF2B5EF4-FFF2-40B4-BE49-F238E27FC236}">
                <a16:creationId xmlns:a16="http://schemas.microsoft.com/office/drawing/2014/main" xmlns="" id="{9B5E06BE-1836-453F-ADB5-13C6F6F11B61}"/>
              </a:ext>
            </a:extLst>
          </xdr:cNvPr>
          <xdr:cNvSpPr/>
        </xdr:nvSpPr>
        <xdr:spPr>
          <a:xfrm>
            <a:off x="7533346" y="3718560"/>
            <a:ext cx="275528" cy="271914"/>
          </a:xfrm>
          <a:prstGeom prst="bevel">
            <a:avLst>
              <a:gd name="adj" fmla="val 9470"/>
            </a:avLst>
          </a:prstGeom>
          <a:solidFill>
            <a:srgbClr val="004623"/>
          </a:solidFill>
          <a:ln w="3175">
            <a:solidFill>
              <a:srgbClr val="7030A0"/>
            </a:solidFill>
          </a:ln>
          <a:effectLst>
            <a:innerShdw blurRad="114300">
              <a:prstClr val="black"/>
            </a:inn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lIns="0" rIns="0" rtlCol="0" anchor="ctr"/>
          <a:lstStyle/>
          <a:p>
            <a:pPr algn="ctr"/>
            <a:r>
              <a:rPr lang="en-US" sz="1100" b="1">
                <a:solidFill>
                  <a:srgbClr val="A0FFCD"/>
                </a:solidFill>
                <a:latin typeface="Arial Narrow" panose="020B0606020202030204" pitchFamily="34" charset="0"/>
              </a:rPr>
              <a:t>Spreading Harmony</a:t>
            </a:r>
          </a:p>
        </xdr:txBody>
      </xdr:sp>
      <xdr:sp macro="" textlink="">
        <xdr:nvSpPr>
          <xdr:cNvPr id="200" name="Rectangle: Beveled 199">
            <a:hlinkClick xmlns:r="http://schemas.openxmlformats.org/officeDocument/2006/relationships" r:id="rId9" tooltip="go to Sharing Harmony Politics"/>
            <a:extLst>
              <a:ext uri="{FF2B5EF4-FFF2-40B4-BE49-F238E27FC236}">
                <a16:creationId xmlns:a16="http://schemas.microsoft.com/office/drawing/2014/main" xmlns="" id="{C7180148-0D36-4A7B-A81E-3575B0353E67}"/>
              </a:ext>
            </a:extLst>
          </xdr:cNvPr>
          <xdr:cNvSpPr/>
        </xdr:nvSpPr>
        <xdr:spPr>
          <a:xfrm>
            <a:off x="7240123" y="3718560"/>
            <a:ext cx="275528" cy="271914"/>
          </a:xfrm>
          <a:prstGeom prst="bevel">
            <a:avLst>
              <a:gd name="adj" fmla="val 9470"/>
            </a:avLst>
          </a:prstGeom>
          <a:solidFill>
            <a:srgbClr val="004623"/>
          </a:solidFill>
          <a:ln w="3175">
            <a:solidFill>
              <a:srgbClr val="7030A0"/>
            </a:solidFill>
          </a:ln>
          <a:effectLst>
            <a:innerShdw blurRad="114300">
              <a:prstClr val="black"/>
            </a:inn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lIns="0" rIns="0" rtlCol="0" anchor="ctr"/>
          <a:lstStyle/>
          <a:p>
            <a:pPr algn="ctr"/>
            <a:r>
              <a:rPr lang="en-US" sz="1100" b="1">
                <a:solidFill>
                  <a:srgbClr val="A0FFCD"/>
                </a:solidFill>
                <a:latin typeface="Arial Narrow" panose="020B0606020202030204" pitchFamily="34" charset="0"/>
              </a:rPr>
              <a:t>Sharing Harmony</a:t>
            </a:r>
            <a:r>
              <a:rPr lang="en-US" sz="1100" b="1" baseline="0">
                <a:solidFill>
                  <a:srgbClr val="A0FFCD"/>
                </a:solidFill>
                <a:latin typeface="Arial Narrow" panose="020B0606020202030204" pitchFamily="34" charset="0"/>
              </a:rPr>
              <a:t> Politics</a:t>
            </a:r>
            <a:endParaRPr lang="en-US" sz="1100" b="1">
              <a:solidFill>
                <a:srgbClr val="A0FFCD"/>
              </a:solidFill>
              <a:latin typeface="Arial Narrow" panose="020B0606020202030204" pitchFamily="34" charset="0"/>
            </a:endParaRPr>
          </a:p>
        </xdr:txBody>
      </xdr:sp>
      <xdr:sp macro="" textlink="">
        <xdr:nvSpPr>
          <xdr:cNvPr id="201" name="Rectangle: Beveled 200">
            <a:hlinkClick xmlns:r="http://schemas.openxmlformats.org/officeDocument/2006/relationships" r:id="rId10" tooltip="go to Introducing Harmony Politics"/>
            <a:extLst>
              <a:ext uri="{FF2B5EF4-FFF2-40B4-BE49-F238E27FC236}">
                <a16:creationId xmlns:a16="http://schemas.microsoft.com/office/drawing/2014/main" xmlns="" id="{FC8FC3BF-E45A-4855-85AF-24D87B30DF68}"/>
              </a:ext>
            </a:extLst>
          </xdr:cNvPr>
          <xdr:cNvSpPr/>
        </xdr:nvSpPr>
        <xdr:spPr>
          <a:xfrm>
            <a:off x="6946900" y="3718560"/>
            <a:ext cx="275528" cy="271914"/>
          </a:xfrm>
          <a:prstGeom prst="bevel">
            <a:avLst>
              <a:gd name="adj" fmla="val 9470"/>
            </a:avLst>
          </a:prstGeom>
          <a:solidFill>
            <a:srgbClr val="004623"/>
          </a:solidFill>
          <a:ln w="3175">
            <a:solidFill>
              <a:srgbClr val="7030A0"/>
            </a:solidFill>
          </a:ln>
          <a:effectLst>
            <a:innerShdw blurRad="114300">
              <a:prstClr val="black"/>
            </a:inn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lIns="0" rIns="0" rtlCol="0" anchor="ctr"/>
          <a:lstStyle/>
          <a:p>
            <a:pPr algn="ctr"/>
            <a:r>
              <a:rPr lang="en-US" sz="1100" b="1">
                <a:solidFill>
                  <a:srgbClr val="A0FFCD"/>
                </a:solidFill>
                <a:latin typeface="Arial Narrow" panose="020B0606020202030204" pitchFamily="34" charset="0"/>
              </a:rPr>
              <a:t>Introducing Harmony Politics</a:t>
            </a:r>
          </a:p>
        </xdr:txBody>
      </xdr:sp>
      <xdr:sp macro="" textlink="">
        <xdr:nvSpPr>
          <xdr:cNvPr id="217" name="Rectangle: Beveled 216">
            <a:hlinkClick xmlns:r="http://schemas.openxmlformats.org/officeDocument/2006/relationships" r:id="rId11" tooltip="go to Contacting political leaders"/>
            <a:extLst>
              <a:ext uri="{FF2B5EF4-FFF2-40B4-BE49-F238E27FC236}">
                <a16:creationId xmlns:a16="http://schemas.microsoft.com/office/drawing/2014/main" xmlns="" id="{1DF9F8D0-FDEA-4A4C-956A-9E70EBA7A21A}"/>
              </a:ext>
            </a:extLst>
          </xdr:cNvPr>
          <xdr:cNvSpPr/>
        </xdr:nvSpPr>
        <xdr:spPr>
          <a:xfrm>
            <a:off x="7533346" y="4020686"/>
            <a:ext cx="275528" cy="271914"/>
          </a:xfrm>
          <a:prstGeom prst="bevel">
            <a:avLst>
              <a:gd name="adj" fmla="val 9470"/>
            </a:avLst>
          </a:prstGeom>
          <a:solidFill>
            <a:srgbClr val="3C1E5A"/>
          </a:solidFill>
          <a:ln w="3175">
            <a:solidFill>
              <a:srgbClr val="7030A0"/>
            </a:solidFill>
          </a:ln>
          <a:effectLst>
            <a:innerShdw blurRad="114300">
              <a:prstClr val="black"/>
            </a:inn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lIns="0" rIns="0" rtlCol="0" anchor="ctr"/>
          <a:lstStyle/>
          <a:p>
            <a:pPr algn="ctr"/>
            <a:r>
              <a:rPr lang="en-US" sz="1100" b="1">
                <a:solidFill>
                  <a:srgbClr val="F0CDFF"/>
                </a:solidFill>
                <a:latin typeface="Arial Narrow" panose="020B0606020202030204" pitchFamily="34" charset="0"/>
              </a:rPr>
              <a:t>Contacting</a:t>
            </a:r>
            <a:r>
              <a:rPr lang="en-US" sz="1100" b="1" baseline="0">
                <a:solidFill>
                  <a:srgbClr val="F0CDFF"/>
                </a:solidFill>
                <a:latin typeface="Arial Narrow" panose="020B0606020202030204" pitchFamily="34" charset="0"/>
              </a:rPr>
              <a:t> political leaders</a:t>
            </a:r>
            <a:endParaRPr lang="en-US" sz="1100" b="1">
              <a:solidFill>
                <a:srgbClr val="F0CDFF"/>
              </a:solidFill>
              <a:latin typeface="Arial Narrow" panose="020B0606020202030204" pitchFamily="34" charset="0"/>
            </a:endParaRPr>
          </a:p>
        </xdr:txBody>
      </xdr:sp>
      <xdr:sp macro="" textlink="">
        <xdr:nvSpPr>
          <xdr:cNvPr id="218" name="Rectangle: Beveled 217">
            <a:hlinkClick xmlns:r="http://schemas.openxmlformats.org/officeDocument/2006/relationships" r:id="rId12" tooltip="go to Contacting thought leaders"/>
            <a:extLst>
              <a:ext uri="{FF2B5EF4-FFF2-40B4-BE49-F238E27FC236}">
                <a16:creationId xmlns:a16="http://schemas.microsoft.com/office/drawing/2014/main" xmlns="" id="{013C7E13-5804-411A-86AF-070905F1B086}"/>
              </a:ext>
            </a:extLst>
          </xdr:cNvPr>
          <xdr:cNvSpPr/>
        </xdr:nvSpPr>
        <xdr:spPr>
          <a:xfrm>
            <a:off x="7240123" y="4020686"/>
            <a:ext cx="275528" cy="271914"/>
          </a:xfrm>
          <a:prstGeom prst="bevel">
            <a:avLst>
              <a:gd name="adj" fmla="val 9470"/>
            </a:avLst>
          </a:prstGeom>
          <a:solidFill>
            <a:srgbClr val="3C1E5A"/>
          </a:solidFill>
          <a:ln w="3175">
            <a:solidFill>
              <a:srgbClr val="7030A0"/>
            </a:solidFill>
          </a:ln>
          <a:effectLst>
            <a:innerShdw blurRad="114300">
              <a:prstClr val="black"/>
            </a:inn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lIns="0" rIns="0" rtlCol="0" anchor="ctr"/>
          <a:lstStyle/>
          <a:p>
            <a:pPr algn="ctr"/>
            <a:r>
              <a:rPr lang="en-US" sz="1100" b="1">
                <a:solidFill>
                  <a:srgbClr val="F0CDFF"/>
                </a:solidFill>
                <a:latin typeface="Arial Narrow" panose="020B0606020202030204" pitchFamily="34" charset="0"/>
              </a:rPr>
              <a:t>Contacting thought leaders</a:t>
            </a:r>
          </a:p>
        </xdr:txBody>
      </xdr:sp>
      <xdr:sp macro="" textlink="">
        <xdr:nvSpPr>
          <xdr:cNvPr id="219" name="Rectangle: Beveled 218">
            <a:hlinkClick xmlns:r="http://schemas.openxmlformats.org/officeDocument/2006/relationships" r:id="rId13" tooltip="go to Growing your social capital"/>
            <a:extLst>
              <a:ext uri="{FF2B5EF4-FFF2-40B4-BE49-F238E27FC236}">
                <a16:creationId xmlns:a16="http://schemas.microsoft.com/office/drawing/2014/main" xmlns="" id="{4AD5DC93-9343-4B00-96D9-B88F632DCA89}"/>
              </a:ext>
            </a:extLst>
          </xdr:cNvPr>
          <xdr:cNvSpPr/>
        </xdr:nvSpPr>
        <xdr:spPr>
          <a:xfrm>
            <a:off x="6946900" y="4020686"/>
            <a:ext cx="275528" cy="271914"/>
          </a:xfrm>
          <a:prstGeom prst="bevel">
            <a:avLst>
              <a:gd name="adj" fmla="val 9470"/>
            </a:avLst>
          </a:prstGeom>
          <a:solidFill>
            <a:srgbClr val="3C1E5A"/>
          </a:solidFill>
          <a:ln w="3175">
            <a:solidFill>
              <a:srgbClr val="7030A0"/>
            </a:solidFill>
          </a:ln>
          <a:effectLst>
            <a:innerShdw blurRad="114300">
              <a:prstClr val="black"/>
            </a:inn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lIns="0" rIns="0" rtlCol="0" anchor="ctr"/>
          <a:lstStyle/>
          <a:p>
            <a:pPr algn="ctr"/>
            <a:r>
              <a:rPr lang="en-US" sz="1100" b="1">
                <a:solidFill>
                  <a:srgbClr val="F0CDFF"/>
                </a:solidFill>
                <a:latin typeface="Arial Narrow" panose="020B0606020202030204" pitchFamily="34" charset="0"/>
              </a:rPr>
              <a:t>Growing</a:t>
            </a:r>
            <a:r>
              <a:rPr lang="en-US" sz="1100" b="1" baseline="0">
                <a:solidFill>
                  <a:srgbClr val="F0CDFF"/>
                </a:solidFill>
                <a:latin typeface="Arial Narrow" panose="020B0606020202030204" pitchFamily="34" charset="0"/>
              </a:rPr>
              <a:t> your social capital</a:t>
            </a:r>
            <a:endParaRPr lang="en-US" sz="1100" b="1">
              <a:solidFill>
                <a:srgbClr val="F0CDFF"/>
              </a:solidFill>
              <a:latin typeface="Arial Narrow" panose="020B0606020202030204" pitchFamily="34" charset="0"/>
            </a:endParaRPr>
          </a:p>
        </xdr:txBody>
      </xdr:sp>
    </xdr:grpSp>
    <xdr:clientData/>
  </xdr:twoCellAnchor>
  <xdr:twoCellAnchor>
    <xdr:from>
      <xdr:col>0</xdr:col>
      <xdr:colOff>106946</xdr:colOff>
      <xdr:row>129</xdr:row>
      <xdr:rowOff>213895</xdr:rowOff>
    </xdr:from>
    <xdr:to>
      <xdr:col>12</xdr:col>
      <xdr:colOff>443563</xdr:colOff>
      <xdr:row>134</xdr:row>
      <xdr:rowOff>86895</xdr:rowOff>
    </xdr:to>
    <xdr:grpSp>
      <xdr:nvGrpSpPr>
        <xdr:cNvPr id="231" name="Group 230">
          <a:extLst>
            <a:ext uri="{FF2B5EF4-FFF2-40B4-BE49-F238E27FC236}">
              <a16:creationId xmlns:a16="http://schemas.microsoft.com/office/drawing/2014/main" xmlns="" id="{8F8BFA52-5C2A-4B42-A806-2A900DDB8BA5}"/>
            </a:ext>
          </a:extLst>
        </xdr:cNvPr>
        <xdr:cNvGrpSpPr/>
      </xdr:nvGrpSpPr>
      <xdr:grpSpPr>
        <a:xfrm>
          <a:off x="106946" y="27588745"/>
          <a:ext cx="5794442" cy="1111250"/>
          <a:chOff x="133684" y="28949318"/>
          <a:chExt cx="5897880" cy="1143000"/>
        </a:xfrm>
        <a:effectLst>
          <a:outerShdw blurRad="50800" dist="25400" dir="5400000" algn="t" rotWithShape="0">
            <a:srgbClr val="CC66FF">
              <a:alpha val="80000"/>
            </a:srgbClr>
          </a:outerShdw>
        </a:effectLst>
      </xdr:grpSpPr>
      <xdr:sp macro="" textlink="">
        <xdr:nvSpPr>
          <xdr:cNvPr id="23" name="Rectangle: Rounded Corners 22">
            <a:extLst>
              <a:ext uri="{FF2B5EF4-FFF2-40B4-BE49-F238E27FC236}">
                <a16:creationId xmlns:a16="http://schemas.microsoft.com/office/drawing/2014/main" xmlns="" id="{AAB95CB7-572F-4810-8FED-3CC3C94659CC}"/>
              </a:ext>
            </a:extLst>
          </xdr:cNvPr>
          <xdr:cNvSpPr/>
        </xdr:nvSpPr>
        <xdr:spPr>
          <a:xfrm>
            <a:off x="133684" y="28949318"/>
            <a:ext cx="5897880" cy="1143000"/>
          </a:xfrm>
          <a:prstGeom prst="roundRect">
            <a:avLst>
              <a:gd name="adj" fmla="val 50000"/>
            </a:avLst>
          </a:prstGeom>
          <a:solidFill>
            <a:srgbClr val="EBDCFF"/>
          </a:solidFill>
          <a:ln w="3175">
            <a:solidFill>
              <a:srgbClr val="CC66FF"/>
            </a:solid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22" name="Group 21">
            <a:extLst>
              <a:ext uri="{FF2B5EF4-FFF2-40B4-BE49-F238E27FC236}">
                <a16:creationId xmlns:a16="http://schemas.microsoft.com/office/drawing/2014/main" xmlns="" id="{0ADB39DB-844F-4841-A280-4DB1DEF2D375}"/>
              </a:ext>
            </a:extLst>
          </xdr:cNvPr>
          <xdr:cNvGrpSpPr/>
        </xdr:nvGrpSpPr>
        <xdr:grpSpPr>
          <a:xfrm>
            <a:off x="254001" y="29062947"/>
            <a:ext cx="5653509" cy="914400"/>
            <a:chOff x="233948" y="29029526"/>
            <a:chExt cx="5653509" cy="914400"/>
          </a:xfrm>
        </xdr:grpSpPr>
        <xdr:sp macro="" textlink="">
          <xdr:nvSpPr>
            <xdr:cNvPr id="20" name="Rectangle: Rounded Corners 19">
              <a:extLst>
                <a:ext uri="{FF2B5EF4-FFF2-40B4-BE49-F238E27FC236}">
                  <a16:creationId xmlns:a16="http://schemas.microsoft.com/office/drawing/2014/main" xmlns="" id="{F4F996AF-1216-4008-B0DD-5B33707DAE37}"/>
                </a:ext>
              </a:extLst>
            </xdr:cNvPr>
            <xdr:cNvSpPr>
              <a:spLocks noChangeAspect="1"/>
            </xdr:cNvSpPr>
          </xdr:nvSpPr>
          <xdr:spPr>
            <a:xfrm>
              <a:off x="1423738" y="29029526"/>
              <a:ext cx="914400" cy="914400"/>
            </a:xfrm>
            <a:prstGeom prst="roundRect">
              <a:avLst>
                <a:gd name="adj" fmla="val 50000"/>
              </a:avLst>
            </a:prstGeom>
            <a:gradFill>
              <a:gsLst>
                <a:gs pos="100000">
                  <a:srgbClr val="00F587"/>
                </a:gs>
                <a:gs pos="75000">
                  <a:srgbClr val="A0FFCD"/>
                </a:gs>
                <a:gs pos="0">
                  <a:srgbClr val="E1FFEB"/>
                </a:gs>
              </a:gsLst>
              <a:path path="circle">
                <a:fillToRect l="50000" t="50000" r="50000" b="50000"/>
              </a:path>
            </a:gradFill>
            <a:ln>
              <a:noFill/>
            </a:ln>
            <a:effectLst>
              <a:outerShdw blurRad="63500" sx="102000" sy="102000" algn="ctr" rotWithShape="0">
                <a:srgbClr val="00C864">
                  <a:alpha val="75000"/>
                </a:srgbClr>
              </a:out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overflow" horzOverflow="overflow" wrap="none" lIns="0" tIns="0" rIns="0" bIns="0" rtlCol="0" anchor="ctr"/>
            <a:lstStyle/>
            <a:p>
              <a:pPr algn="ctr"/>
              <a:r>
                <a:rPr lang="en-US" sz="2000" b="1">
                  <a:ln>
                    <a:solidFill>
                      <a:srgbClr val="004623"/>
                    </a:solidFill>
                  </a:ln>
                  <a:solidFill>
                    <a:srgbClr val="00F587"/>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BASE</a:t>
              </a:r>
            </a:p>
          </xdr:txBody>
        </xdr:sp>
        <xdr:sp macro="" textlink="">
          <xdr:nvSpPr>
            <xdr:cNvPr id="224" name="Rectangle: Rounded Corners 223">
              <a:extLst>
                <a:ext uri="{FF2B5EF4-FFF2-40B4-BE49-F238E27FC236}">
                  <a16:creationId xmlns:a16="http://schemas.microsoft.com/office/drawing/2014/main" xmlns="" id="{6CA9EBBB-13EE-46DA-9646-EB7077FC0CBE}"/>
                </a:ext>
              </a:extLst>
            </xdr:cNvPr>
            <xdr:cNvSpPr>
              <a:spLocks noChangeAspect="1"/>
            </xdr:cNvSpPr>
          </xdr:nvSpPr>
          <xdr:spPr>
            <a:xfrm>
              <a:off x="2606844" y="29029526"/>
              <a:ext cx="914400" cy="914400"/>
            </a:xfrm>
            <a:prstGeom prst="roundRect">
              <a:avLst>
                <a:gd name="adj" fmla="val 50000"/>
              </a:avLst>
            </a:prstGeom>
            <a:gradFill>
              <a:gsLst>
                <a:gs pos="100000">
                  <a:srgbClr val="00F587"/>
                </a:gs>
                <a:gs pos="75000">
                  <a:srgbClr val="A0FFCD"/>
                </a:gs>
                <a:gs pos="0">
                  <a:srgbClr val="E1FFEB"/>
                </a:gs>
              </a:gsLst>
              <a:path path="circle">
                <a:fillToRect l="50000" t="50000" r="50000" b="50000"/>
              </a:path>
            </a:gradFill>
            <a:ln>
              <a:noFill/>
            </a:ln>
            <a:effectLst>
              <a:outerShdw blurRad="63500" sx="102000" sy="102000" algn="ctr" rotWithShape="0">
                <a:srgbClr val="00C864">
                  <a:alpha val="75000"/>
                </a:srgbClr>
              </a:out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overflow" horzOverflow="overflow" wrap="none" lIns="0" tIns="0" rIns="0" bIns="0" rtlCol="0" anchor="ctr"/>
            <a:lstStyle/>
            <a:p>
              <a:pPr algn="ctr"/>
              <a:r>
                <a:rPr lang="en-US" sz="2000" b="1">
                  <a:ln>
                    <a:solidFill>
                      <a:srgbClr val="004623"/>
                    </a:solidFill>
                  </a:ln>
                  <a:solidFill>
                    <a:srgbClr val="00F587"/>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ALLY</a:t>
              </a:r>
            </a:p>
          </xdr:txBody>
        </xdr:sp>
        <xdr:sp macro="" textlink="">
          <xdr:nvSpPr>
            <xdr:cNvPr id="225" name="Rectangle: Rounded Corners 224">
              <a:extLst>
                <a:ext uri="{FF2B5EF4-FFF2-40B4-BE49-F238E27FC236}">
                  <a16:creationId xmlns:a16="http://schemas.microsoft.com/office/drawing/2014/main" xmlns="" id="{3490B849-7425-4890-BA9C-7B956AA54880}"/>
                </a:ext>
              </a:extLst>
            </xdr:cNvPr>
            <xdr:cNvSpPr>
              <a:spLocks noChangeAspect="1"/>
            </xdr:cNvSpPr>
          </xdr:nvSpPr>
          <xdr:spPr>
            <a:xfrm>
              <a:off x="3789950" y="29029526"/>
              <a:ext cx="914400" cy="914400"/>
            </a:xfrm>
            <a:prstGeom prst="roundRect">
              <a:avLst>
                <a:gd name="adj" fmla="val 50000"/>
              </a:avLst>
            </a:prstGeom>
            <a:gradFill>
              <a:gsLst>
                <a:gs pos="100000">
                  <a:srgbClr val="00F587"/>
                </a:gs>
                <a:gs pos="75000">
                  <a:srgbClr val="A0FFCD"/>
                </a:gs>
                <a:gs pos="0">
                  <a:srgbClr val="E1FFEB"/>
                </a:gs>
              </a:gsLst>
              <a:path path="circle">
                <a:fillToRect l="50000" t="50000" r="50000" b="50000"/>
              </a:path>
            </a:gradFill>
            <a:ln>
              <a:noFill/>
            </a:ln>
            <a:effectLst>
              <a:outerShdw blurRad="63500" sx="102000" sy="102000" algn="ctr" rotWithShape="0">
                <a:srgbClr val="00C864">
                  <a:alpha val="75000"/>
                </a:srgbClr>
              </a:out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overflow" horzOverflow="overflow" wrap="none" lIns="0" tIns="0" rIns="0" bIns="0" rtlCol="0" anchor="ctr"/>
            <a:lstStyle/>
            <a:p>
              <a:pPr algn="ctr"/>
              <a:r>
                <a:rPr lang="en-US" sz="2000" b="1">
                  <a:ln>
                    <a:solidFill>
                      <a:srgbClr val="004623"/>
                    </a:solidFill>
                  </a:ln>
                  <a:solidFill>
                    <a:srgbClr val="00F587"/>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TEAM</a:t>
              </a:r>
            </a:p>
          </xdr:txBody>
        </xdr:sp>
        <xdr:sp macro="" textlink="">
          <xdr:nvSpPr>
            <xdr:cNvPr id="226" name="Rectangle: Rounded Corners 225">
              <a:extLst>
                <a:ext uri="{FF2B5EF4-FFF2-40B4-BE49-F238E27FC236}">
                  <a16:creationId xmlns:a16="http://schemas.microsoft.com/office/drawing/2014/main" xmlns="" id="{A2E30B83-0467-45C6-90E8-D63E904C2D37}"/>
                </a:ext>
              </a:extLst>
            </xdr:cNvPr>
            <xdr:cNvSpPr>
              <a:spLocks noChangeAspect="1"/>
            </xdr:cNvSpPr>
          </xdr:nvSpPr>
          <xdr:spPr>
            <a:xfrm>
              <a:off x="4973057" y="29029526"/>
              <a:ext cx="914400" cy="914400"/>
            </a:xfrm>
            <a:prstGeom prst="roundRect">
              <a:avLst>
                <a:gd name="adj" fmla="val 50000"/>
              </a:avLst>
            </a:prstGeom>
            <a:gradFill>
              <a:gsLst>
                <a:gs pos="100000">
                  <a:srgbClr val="00F587"/>
                </a:gs>
                <a:gs pos="75000">
                  <a:srgbClr val="A0FFCD"/>
                </a:gs>
                <a:gs pos="0">
                  <a:srgbClr val="E1FFEB"/>
                </a:gs>
              </a:gsLst>
              <a:path path="circle">
                <a:fillToRect l="50000" t="50000" r="50000" b="50000"/>
              </a:path>
            </a:gradFill>
            <a:ln>
              <a:noFill/>
            </a:ln>
            <a:effectLst>
              <a:outerShdw blurRad="63500" sx="102000" sy="102000" algn="ctr" rotWithShape="0">
                <a:srgbClr val="00C864">
                  <a:alpha val="75000"/>
                </a:srgbClr>
              </a:out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overflow" horzOverflow="overflow" wrap="none" lIns="0" tIns="0" rIns="0" bIns="0" rtlCol="0" anchor="ctr"/>
            <a:lstStyle/>
            <a:p>
              <a:pPr algn="ctr"/>
              <a:r>
                <a:rPr lang="en-US" sz="2000" b="1">
                  <a:ln>
                    <a:solidFill>
                      <a:srgbClr val="004623"/>
                    </a:solidFill>
                  </a:ln>
                  <a:solidFill>
                    <a:srgbClr val="00F587"/>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GOAL</a:t>
              </a:r>
            </a:p>
          </xdr:txBody>
        </xdr:sp>
        <xdr:sp macro="" textlink="">
          <xdr:nvSpPr>
            <xdr:cNvPr id="227" name="Rectangle: Rounded Corners 226">
              <a:extLst>
                <a:ext uri="{FF2B5EF4-FFF2-40B4-BE49-F238E27FC236}">
                  <a16:creationId xmlns:a16="http://schemas.microsoft.com/office/drawing/2014/main" xmlns="" id="{BF6B7A9C-5DE3-4A90-A74F-34EEA730D8AF}"/>
                </a:ext>
              </a:extLst>
            </xdr:cNvPr>
            <xdr:cNvSpPr>
              <a:spLocks noChangeAspect="1"/>
            </xdr:cNvSpPr>
          </xdr:nvSpPr>
          <xdr:spPr>
            <a:xfrm>
              <a:off x="233948" y="29029526"/>
              <a:ext cx="914400" cy="914400"/>
            </a:xfrm>
            <a:prstGeom prst="roundRect">
              <a:avLst>
                <a:gd name="adj" fmla="val 50000"/>
              </a:avLst>
            </a:prstGeom>
            <a:gradFill>
              <a:gsLst>
                <a:gs pos="100000">
                  <a:srgbClr val="00F587"/>
                </a:gs>
                <a:gs pos="75000">
                  <a:srgbClr val="A0FFCD"/>
                </a:gs>
                <a:gs pos="0">
                  <a:srgbClr val="E1FFEB"/>
                </a:gs>
              </a:gsLst>
              <a:path path="circle">
                <a:fillToRect l="50000" t="50000" r="50000" b="50000"/>
              </a:path>
            </a:gradFill>
            <a:ln>
              <a:noFill/>
            </a:ln>
            <a:effectLst>
              <a:outerShdw blurRad="63500" sx="102000" sy="102000" algn="ctr" rotWithShape="0">
                <a:srgbClr val="00C864">
                  <a:alpha val="75000"/>
                </a:srgbClr>
              </a:out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overflow" horzOverflow="overflow" wrap="none" lIns="0" tIns="0" rIns="0" bIns="0" rtlCol="0" anchor="ctr"/>
            <a:lstStyle/>
            <a:p>
              <a:pPr algn="ctr"/>
              <a:r>
                <a:rPr lang="en-US" sz="2000" b="1">
                  <a:ln>
                    <a:solidFill>
                      <a:srgbClr val="004623"/>
                    </a:solidFill>
                  </a:ln>
                  <a:solidFill>
                    <a:srgbClr val="00F587"/>
                  </a:solidFill>
                  <a:effectLst>
                    <a:outerShdw blurRad="50800" dist="38100" dir="5400000" algn="t"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FIT</a:t>
              </a:r>
            </a:p>
          </xdr:txBody>
        </xdr:sp>
        <xdr:sp macro="" textlink="">
          <xdr:nvSpPr>
            <xdr:cNvPr id="21" name="Arrow: Right 20">
              <a:extLst>
                <a:ext uri="{FF2B5EF4-FFF2-40B4-BE49-F238E27FC236}">
                  <a16:creationId xmlns:a16="http://schemas.microsoft.com/office/drawing/2014/main" xmlns="" id="{D1A6BBB3-F9CB-44C9-99BB-29A916307280}"/>
                </a:ext>
              </a:extLst>
            </xdr:cNvPr>
            <xdr:cNvSpPr/>
          </xdr:nvSpPr>
          <xdr:spPr>
            <a:xfrm>
              <a:off x="1163053" y="29303579"/>
              <a:ext cx="274052" cy="360947"/>
            </a:xfrm>
            <a:prstGeom prst="rightArrow">
              <a:avLst/>
            </a:prstGeom>
            <a:solidFill>
              <a:srgbClr val="DCC8FF"/>
            </a:solidFill>
            <a:ln>
              <a:noFill/>
            </a:ln>
            <a:effectLst>
              <a:outerShdw blurRad="25400" dist="12700" dir="5400000" algn="t" rotWithShape="0">
                <a:srgbClr val="CC66FF">
                  <a:alpha val="65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8" name="Arrow: Right 227">
              <a:extLst>
                <a:ext uri="{FF2B5EF4-FFF2-40B4-BE49-F238E27FC236}">
                  <a16:creationId xmlns:a16="http://schemas.microsoft.com/office/drawing/2014/main" xmlns="" id="{34454C53-E346-483B-A7B6-382EFDCFE532}"/>
                </a:ext>
              </a:extLst>
            </xdr:cNvPr>
            <xdr:cNvSpPr/>
          </xdr:nvSpPr>
          <xdr:spPr>
            <a:xfrm>
              <a:off x="2346159" y="29303579"/>
              <a:ext cx="274052" cy="360947"/>
            </a:xfrm>
            <a:prstGeom prst="rightArrow">
              <a:avLst/>
            </a:prstGeom>
            <a:solidFill>
              <a:srgbClr val="DCC8FF"/>
            </a:solidFill>
            <a:ln>
              <a:noFill/>
            </a:ln>
            <a:effectLst>
              <a:outerShdw blurRad="25400" dist="12700" dir="5400000" algn="t" rotWithShape="0">
                <a:srgbClr val="CC66FF">
                  <a:alpha val="65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9" name="Arrow: Right 228">
              <a:extLst>
                <a:ext uri="{FF2B5EF4-FFF2-40B4-BE49-F238E27FC236}">
                  <a16:creationId xmlns:a16="http://schemas.microsoft.com/office/drawing/2014/main" xmlns="" id="{05E06EF7-F486-47AF-AB64-710DDA477A5D}"/>
                </a:ext>
              </a:extLst>
            </xdr:cNvPr>
            <xdr:cNvSpPr/>
          </xdr:nvSpPr>
          <xdr:spPr>
            <a:xfrm>
              <a:off x="3529265" y="29303579"/>
              <a:ext cx="274052" cy="360947"/>
            </a:xfrm>
            <a:prstGeom prst="rightArrow">
              <a:avLst/>
            </a:prstGeom>
            <a:solidFill>
              <a:srgbClr val="DCC8FF"/>
            </a:solidFill>
            <a:ln>
              <a:noFill/>
            </a:ln>
            <a:effectLst>
              <a:outerShdw blurRad="25400" dist="12700" dir="5400000" algn="t" rotWithShape="0">
                <a:srgbClr val="CC66FF">
                  <a:alpha val="65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0" name="Arrow: Right 229">
              <a:extLst>
                <a:ext uri="{FF2B5EF4-FFF2-40B4-BE49-F238E27FC236}">
                  <a16:creationId xmlns:a16="http://schemas.microsoft.com/office/drawing/2014/main" xmlns="" id="{2DAA683E-1D24-4A4F-B78D-6A6A08AF8CEC}"/>
                </a:ext>
              </a:extLst>
            </xdr:cNvPr>
            <xdr:cNvSpPr/>
          </xdr:nvSpPr>
          <xdr:spPr>
            <a:xfrm>
              <a:off x="4712371" y="29303579"/>
              <a:ext cx="274052" cy="360947"/>
            </a:xfrm>
            <a:prstGeom prst="rightArrow">
              <a:avLst/>
            </a:prstGeom>
            <a:solidFill>
              <a:srgbClr val="DCC8FF"/>
            </a:solidFill>
            <a:ln>
              <a:noFill/>
            </a:ln>
            <a:effectLst>
              <a:outerShdw blurRad="25400" dist="12700" dir="5400000" algn="t" rotWithShape="0">
                <a:srgbClr val="CC66FF">
                  <a:alpha val="65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15</xdr:col>
      <xdr:colOff>36092</xdr:colOff>
      <xdr:row>28</xdr:row>
      <xdr:rowOff>60158</xdr:rowOff>
    </xdr:from>
    <xdr:to>
      <xdr:col>27</xdr:col>
      <xdr:colOff>44113</xdr:colOff>
      <xdr:row>31</xdr:row>
      <xdr:rowOff>133685</xdr:rowOff>
    </xdr:to>
    <xdr:sp macro="" textlink="">
      <xdr:nvSpPr>
        <xdr:cNvPr id="233" name="TextBox 232">
          <a:extLst>
            <a:ext uri="{FF2B5EF4-FFF2-40B4-BE49-F238E27FC236}">
              <a16:creationId xmlns:a16="http://schemas.microsoft.com/office/drawing/2014/main" xmlns="" id="{ECC0929D-2872-47FB-A4C7-CF67E4907036}"/>
            </a:ext>
          </a:extLst>
        </xdr:cNvPr>
        <xdr:cNvSpPr txBox="1"/>
      </xdr:nvSpPr>
      <xdr:spPr>
        <a:xfrm>
          <a:off x="6332618" y="6751053"/>
          <a:ext cx="5943600" cy="835527"/>
        </a:xfrm>
        <a:prstGeom prst="rect">
          <a:avLst/>
        </a:prstGeom>
        <a:solidFill>
          <a:srgbClr val="A0FFCD">
            <a:alpha val="6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200" b="0" i="1">
              <a:solidFill>
                <a:srgbClr val="2D143C"/>
              </a:solidFill>
              <a:effectLst/>
              <a:latin typeface="Tahoma" panose="020B0604030504040204" pitchFamily="34" charset="0"/>
              <a:ea typeface="Tahoma" panose="020B0604030504040204" pitchFamily="34" charset="0"/>
              <a:cs typeface="Tahoma" panose="020B0604030504040204" pitchFamily="34" charset="0"/>
            </a:rPr>
            <a:t>Power</a:t>
          </a:r>
          <a:r>
            <a:rPr lang="en-US" sz="1200" b="0" i="1"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differentials undermine fully resolving needs on both sides</a:t>
          </a:r>
          <a:r>
            <a:rPr lang="en-US" sz="1200" b="0" i="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Need-response answers with its Impact Parity Model. The needs of both </a:t>
          </a:r>
          <a:r>
            <a:rPr lang="en-US" sz="1200" b="0" i="1"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impactee</a:t>
          </a:r>
          <a:r>
            <a:rPr lang="en-US" sz="1200" b="0" i="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and </a:t>
          </a:r>
          <a:r>
            <a:rPr lang="en-US" sz="1200" b="0" i="1"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impactor</a:t>
          </a:r>
          <a:r>
            <a:rPr lang="en-US" sz="1200" b="0" i="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 are addressed equally, in a disciplined process. </a:t>
          </a:r>
          <a:r>
            <a:rPr lang="en-US" sz="1200" b="0" baseline="0">
              <a:ln>
                <a:solidFill>
                  <a:srgbClr val="2D143C"/>
                </a:solidFill>
              </a:ln>
              <a:solidFill>
                <a:srgbClr val="2D143C"/>
              </a:solidFill>
              <a:effectLst/>
              <a:latin typeface="Tahoma" panose="020B0604030504040204" pitchFamily="34" charset="0"/>
              <a:ea typeface="Tahoma" panose="020B0604030504040204" pitchFamily="34" charset="0"/>
              <a:cs typeface="Tahoma" panose="020B0604030504040204" pitchFamily="34" charset="0"/>
            </a:rPr>
            <a:t>Harmony Politics </a:t>
          </a:r>
          <a:r>
            <a:rPr lang="en-US" sz="1200" b="0" baseline="0">
              <a:solidFill>
                <a:srgbClr val="2D143C"/>
              </a:solidFill>
              <a:effectLst/>
              <a:latin typeface="Tahoma" panose="020B0604030504040204" pitchFamily="34" charset="0"/>
              <a:ea typeface="Tahoma" panose="020B0604030504040204" pitchFamily="34" charset="0"/>
              <a:cs typeface="Tahoma" panose="020B0604030504040204" pitchFamily="34" charset="0"/>
            </a:rPr>
            <a:t>apples this IPM by addressing the specific needs behind everyone's political views. </a:t>
          </a:r>
          <a:endParaRPr lang="en-US" sz="1400" b="0">
            <a:solidFill>
              <a:srgbClr val="2D143C"/>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38768</xdr:colOff>
      <xdr:row>100</xdr:row>
      <xdr:rowOff>58824</xdr:rowOff>
    </xdr:from>
    <xdr:to>
      <xdr:col>13</xdr:col>
      <xdr:colOff>96380</xdr:colOff>
      <xdr:row>113</xdr:row>
      <xdr:rowOff>73310</xdr:rowOff>
    </xdr:to>
    <xdr:grpSp>
      <xdr:nvGrpSpPr>
        <xdr:cNvPr id="235" name="Group 234">
          <a:extLst>
            <a:ext uri="{FF2B5EF4-FFF2-40B4-BE49-F238E27FC236}">
              <a16:creationId xmlns:a16="http://schemas.microsoft.com/office/drawing/2014/main" xmlns="" id="{D9BF0E8D-440A-4270-9932-82FDEE8DDF27}"/>
            </a:ext>
          </a:extLst>
        </xdr:cNvPr>
        <xdr:cNvGrpSpPr/>
      </xdr:nvGrpSpPr>
      <xdr:grpSpPr>
        <a:xfrm>
          <a:off x="3067718" y="22175874"/>
          <a:ext cx="2972262" cy="2119511"/>
          <a:chOff x="9291053" y="22699581"/>
          <a:chExt cx="3025402" cy="2273749"/>
        </a:xfrm>
      </xdr:grpSpPr>
      <xdr:grpSp>
        <xdr:nvGrpSpPr>
          <xdr:cNvPr id="236" name="Group 235">
            <a:extLst>
              <a:ext uri="{FF2B5EF4-FFF2-40B4-BE49-F238E27FC236}">
                <a16:creationId xmlns:a16="http://schemas.microsoft.com/office/drawing/2014/main" xmlns="" id="{AFB87997-D1B5-45C4-BDB0-3A8B5DE99E4C}"/>
              </a:ext>
            </a:extLst>
          </xdr:cNvPr>
          <xdr:cNvGrpSpPr/>
        </xdr:nvGrpSpPr>
        <xdr:grpSpPr>
          <a:xfrm>
            <a:off x="9291053" y="22699581"/>
            <a:ext cx="3025402" cy="2273749"/>
            <a:chOff x="0" y="-4"/>
            <a:chExt cx="3025942" cy="2274294"/>
          </a:xfrm>
        </xdr:grpSpPr>
        <xdr:sp macro="" textlink="">
          <xdr:nvSpPr>
            <xdr:cNvPr id="240" name="Rectangle: Rounded Corners 239">
              <a:extLst>
                <a:ext uri="{FF2B5EF4-FFF2-40B4-BE49-F238E27FC236}">
                  <a16:creationId xmlns:a16="http://schemas.microsoft.com/office/drawing/2014/main" xmlns="" id="{B9406AE5-085D-41F8-AB05-B1BFA625D2AF}"/>
                </a:ext>
              </a:extLst>
            </xdr:cNvPr>
            <xdr:cNvSpPr/>
          </xdr:nvSpPr>
          <xdr:spPr>
            <a:xfrm>
              <a:off x="140677" y="140677"/>
              <a:ext cx="2743688" cy="1969135"/>
            </a:xfrm>
            <a:prstGeom prst="roundRect">
              <a:avLst>
                <a:gd name="adj" fmla="val 888"/>
              </a:avLst>
            </a:prstGeom>
            <a:gradFill flip="none" rotWithShape="1">
              <a:gsLst>
                <a:gs pos="0">
                  <a:schemeClr val="accent1">
                    <a:lumMod val="5000"/>
                    <a:lumOff val="95000"/>
                  </a:schemeClr>
                </a:gs>
                <a:gs pos="67000">
                  <a:srgbClr val="EBDCFF"/>
                </a:gs>
                <a:gs pos="100000">
                  <a:srgbClr val="CC99FF"/>
                </a:gs>
              </a:gsLst>
              <a:path path="circle">
                <a:fillToRect l="50000" t="50000" r="50000" b="50000"/>
              </a:path>
              <a:tileRect/>
            </a:gradFill>
            <a:ln w="203200">
              <a:solidFill>
                <a:srgbClr val="7030A0"/>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1" name="Text Box 16">
              <a:extLst>
                <a:ext uri="{FF2B5EF4-FFF2-40B4-BE49-F238E27FC236}">
                  <a16:creationId xmlns:a16="http://schemas.microsoft.com/office/drawing/2014/main" xmlns="" id="{7AF32444-E439-4FC7-A37F-A99CA5604504}"/>
                </a:ext>
              </a:extLst>
            </xdr:cNvPr>
            <xdr:cNvSpPr txBox="1"/>
          </xdr:nvSpPr>
          <xdr:spPr>
            <a:xfrm>
              <a:off x="99622" y="-4"/>
              <a:ext cx="1462405" cy="31242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Harmony</a:t>
              </a:r>
              <a:r>
                <a:rPr lang="en-US" sz="1800" b="1">
                  <a:ln w="3175" cap="flat" cmpd="sng" algn="ctr">
                    <a:solidFill>
                      <a:srgbClr val="78FFA0"/>
                    </a:solidFill>
                    <a:prstDash val="solid"/>
                    <a:round/>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Politics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42" name="Text Box 17">
              <a:extLst>
                <a:ext uri="{FF2B5EF4-FFF2-40B4-BE49-F238E27FC236}">
                  <a16:creationId xmlns:a16="http://schemas.microsoft.com/office/drawing/2014/main" xmlns="" id="{028E1154-CDC4-48BD-8A4F-E7625B242A1F}"/>
                </a:ext>
              </a:extLst>
            </xdr:cNvPr>
            <xdr:cNvSpPr txBox="1"/>
          </xdr:nvSpPr>
          <xdr:spPr>
            <a:xfrm>
              <a:off x="1644609" y="1960031"/>
              <a:ext cx="1340452" cy="270717"/>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Value</a:t>
              </a:r>
              <a:r>
                <a:rPr lang="en-US" sz="1800" b="1">
                  <a:ln>
                    <a:noFill/>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Relating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43" name="Oval 242">
              <a:extLst>
                <a:ext uri="{FF2B5EF4-FFF2-40B4-BE49-F238E27FC236}">
                  <a16:creationId xmlns:a16="http://schemas.microsoft.com/office/drawing/2014/main" xmlns="" id="{21A4AA74-0320-4201-A83A-FD93D778C6D4}"/>
                </a:ext>
              </a:extLst>
            </xdr:cNvPr>
            <xdr:cNvSpPr>
              <a:spLocks noChangeAspect="1"/>
            </xdr:cNvSpPr>
          </xdr:nvSpPr>
          <xdr:spPr>
            <a:xfrm>
              <a:off x="2568742" y="0"/>
              <a:ext cx="457200" cy="457200"/>
            </a:xfrm>
            <a:prstGeom prst="ellipse">
              <a:avLst/>
            </a:prstGeom>
            <a:solidFill>
              <a:schemeClr val="bg1"/>
            </a:solidFill>
            <a:ln w="3175">
              <a:solidFill>
                <a:srgbClr val="CDAFE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4" name="Oval 243">
              <a:extLst>
                <a:ext uri="{FF2B5EF4-FFF2-40B4-BE49-F238E27FC236}">
                  <a16:creationId xmlns:a16="http://schemas.microsoft.com/office/drawing/2014/main" xmlns="" id="{1807D269-D965-4DCB-88A8-1F5D04D69115}"/>
                </a:ext>
              </a:extLst>
            </xdr:cNvPr>
            <xdr:cNvSpPr>
              <a:spLocks noChangeAspect="1"/>
            </xdr:cNvSpPr>
          </xdr:nvSpPr>
          <xdr:spPr>
            <a:xfrm>
              <a:off x="0" y="1799492"/>
              <a:ext cx="457200" cy="457200"/>
            </a:xfrm>
            <a:prstGeom prst="ellipse">
              <a:avLst/>
            </a:prstGeom>
            <a:solidFill>
              <a:schemeClr val="bg1"/>
            </a:solidFill>
            <a:ln w="3175">
              <a:solidFill>
                <a:srgbClr val="78FF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5" name="Text Box 20">
              <a:extLst>
                <a:ext uri="{FF2B5EF4-FFF2-40B4-BE49-F238E27FC236}">
                  <a16:creationId xmlns:a16="http://schemas.microsoft.com/office/drawing/2014/main" xmlns="" id="{81E3E20C-D910-4424-80BB-D2C6E9B457D9}"/>
                </a:ext>
              </a:extLst>
            </xdr:cNvPr>
            <xdr:cNvSpPr txBox="1"/>
          </xdr:nvSpPr>
          <xdr:spPr>
            <a:xfrm>
              <a:off x="2620993" y="50186"/>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t>
              </a:r>
              <a:r>
                <a:rPr lang="en-US" sz="24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46" name="Text Box 21">
              <a:extLst>
                <a:ext uri="{FF2B5EF4-FFF2-40B4-BE49-F238E27FC236}">
                  <a16:creationId xmlns:a16="http://schemas.microsoft.com/office/drawing/2014/main" xmlns="" id="{F8A929F9-57E8-4BFB-A425-25E3B2A76134}"/>
                </a:ext>
              </a:extLst>
            </xdr:cNvPr>
            <xdr:cNvSpPr txBox="1"/>
          </xdr:nvSpPr>
          <xdr:spPr>
            <a:xfrm>
              <a:off x="42673" y="1862810"/>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t>
              </a:r>
              <a:r>
                <a:rPr lang="en-US" sz="24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237" name="TextBox 236">
            <a:extLst>
              <a:ext uri="{FF2B5EF4-FFF2-40B4-BE49-F238E27FC236}">
                <a16:creationId xmlns:a16="http://schemas.microsoft.com/office/drawing/2014/main" xmlns="" id="{65927F50-D040-43D6-A9E9-1E83BC9177F5}"/>
              </a:ext>
            </a:extLst>
          </xdr:cNvPr>
          <xdr:cNvSpPr txBox="1"/>
        </xdr:nvSpPr>
        <xdr:spPr>
          <a:xfrm>
            <a:off x="9627934" y="24379988"/>
            <a:ext cx="237744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lnSpc>
                <a:spcPts val="1000"/>
              </a:lnSpc>
            </a:pPr>
            <a:r>
              <a:rPr lang="en-US" sz="1000" b="0">
                <a:solidFill>
                  <a:srgbClr val="2D143C"/>
                </a:solidFill>
                <a:effectLst/>
                <a:latin typeface="+mn-lt"/>
                <a:ea typeface="+mn-ea"/>
                <a:cs typeface="Arial" panose="020B0604020202020204" pitchFamily="34" charset="0"/>
              </a:rPr>
              <a:t>Harmonize our politics to each other's needs. Go to</a:t>
            </a:r>
            <a:r>
              <a:rPr lang="en-US" sz="1000" b="0" baseline="0">
                <a:solidFill>
                  <a:srgbClr val="2D143C"/>
                </a:solidFill>
                <a:effectLst/>
                <a:latin typeface="+mn-lt"/>
                <a:ea typeface="+mn-ea"/>
                <a:cs typeface="Arial" panose="020B0604020202020204" pitchFamily="34" charset="0"/>
              </a:rPr>
              <a:t> </a:t>
            </a:r>
            <a:r>
              <a:rPr lang="en-US" sz="1000" b="0" spc="-10" baseline="0">
                <a:solidFill>
                  <a:srgbClr val="2D143C"/>
                </a:solidFill>
                <a:effectLst/>
                <a:latin typeface="+mn-lt"/>
                <a:ea typeface="+mn-ea"/>
                <a:cs typeface="Arial" panose="020B0604020202020204" pitchFamily="34" charset="0"/>
              </a:rPr>
              <a:t>https://www.valuerelating.com/sttp-hp</a:t>
            </a:r>
            <a:endParaRPr lang="en-US" sz="1000" b="0" spc="-10" baseline="0">
              <a:solidFill>
                <a:srgbClr val="2D143C"/>
              </a:solidFill>
              <a:latin typeface="+mn-lt"/>
              <a:cs typeface="Arial" panose="020B0604020202020204" pitchFamily="34" charset="0"/>
            </a:endParaRPr>
          </a:p>
        </xdr:txBody>
      </xdr:sp>
      <xdr:sp macro="" textlink="">
        <xdr:nvSpPr>
          <xdr:cNvPr id="238" name="TextBox 237">
            <a:extLst>
              <a:ext uri="{FF2B5EF4-FFF2-40B4-BE49-F238E27FC236}">
                <a16:creationId xmlns:a16="http://schemas.microsoft.com/office/drawing/2014/main" xmlns="" id="{3DB46282-DBDF-40B1-B59A-38A4BBD2B059}"/>
              </a:ext>
            </a:extLst>
          </xdr:cNvPr>
          <xdr:cNvSpPr txBox="1"/>
        </xdr:nvSpPr>
        <xdr:spPr>
          <a:xfrm>
            <a:off x="9658680" y="23313191"/>
            <a:ext cx="2272636" cy="963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300"/>
              </a:spcAft>
            </a:pPr>
            <a:r>
              <a:rPr lang="en-US" sz="1200" b="1" spc="-30">
                <a:solidFill>
                  <a:srgbClr val="2D143C"/>
                </a:solidFill>
                <a:effectLst/>
                <a:latin typeface="Arial" panose="020B0604020202020204" pitchFamily="34" charset="0"/>
                <a:ea typeface="+mn-ea"/>
                <a:cs typeface="Arial" panose="020B0604020202020204" pitchFamily="34" charset="0"/>
              </a:rPr>
              <a:t>Honest credit card company:</a:t>
            </a:r>
          </a:p>
          <a:p>
            <a:pPr algn="ctr">
              <a:spcAft>
                <a:spcPts val="300"/>
              </a:spcAft>
            </a:pPr>
            <a:r>
              <a:rPr lang="en-US" sz="1400" b="1" spc="-30">
                <a:solidFill>
                  <a:srgbClr val="2D143C"/>
                </a:solidFill>
                <a:effectLst/>
                <a:latin typeface="Arial" panose="020B0604020202020204" pitchFamily="34" charset="0"/>
                <a:ea typeface="+mn-ea"/>
                <a:cs typeface="Arial" panose="020B0604020202020204" pitchFamily="34" charset="0"/>
              </a:rPr>
              <a:t>"</a:t>
            </a:r>
            <a:r>
              <a:rPr lang="en-US" sz="1600" b="1" spc="-30">
                <a:solidFill>
                  <a:srgbClr val="2D143C"/>
                </a:solidFill>
                <a:effectLst/>
                <a:latin typeface="Arial" panose="020B0604020202020204" pitchFamily="34" charset="0"/>
                <a:ea typeface="+mn-ea"/>
                <a:cs typeface="Arial" panose="020B0604020202020204" pitchFamily="34" charset="0"/>
              </a:rPr>
              <a:t>Congratulatons! </a:t>
            </a:r>
            <a:endParaRPr lang="en-US" sz="1400" b="1" spc="-30">
              <a:solidFill>
                <a:srgbClr val="2D143C"/>
              </a:solidFill>
              <a:effectLst/>
              <a:latin typeface="Arial" panose="020B0604020202020204" pitchFamily="34" charset="0"/>
              <a:ea typeface="+mn-ea"/>
              <a:cs typeface="Arial" panose="020B0604020202020204" pitchFamily="34" charset="0"/>
            </a:endParaRPr>
          </a:p>
          <a:p>
            <a:pPr algn="ctr">
              <a:spcAft>
                <a:spcPts val="300"/>
              </a:spcAft>
            </a:pPr>
            <a:r>
              <a:rPr lang="en-US" sz="1300" b="1" spc="-30">
                <a:solidFill>
                  <a:srgbClr val="2D143C"/>
                </a:solidFill>
                <a:effectLst/>
                <a:latin typeface="Arial" panose="020B0604020202020204" pitchFamily="34" charset="0"/>
                <a:ea typeface="+mn-ea"/>
                <a:cs typeface="Arial" panose="020B0604020202020204" pitchFamily="34" charset="0"/>
              </a:rPr>
              <a:t>You've</a:t>
            </a:r>
            <a:r>
              <a:rPr lang="en-US" sz="1300" b="1" spc="-30" baseline="0">
                <a:solidFill>
                  <a:srgbClr val="2D143C"/>
                </a:solidFill>
                <a:effectLst/>
                <a:latin typeface="Arial" panose="020B0604020202020204" pitchFamily="34" charset="0"/>
                <a:ea typeface="+mn-ea"/>
                <a:cs typeface="Arial" panose="020B0604020202020204" pitchFamily="34" charset="0"/>
              </a:rPr>
              <a:t> been preapproved to slide deeper into debt."</a:t>
            </a:r>
            <a:endParaRPr lang="en-US" sz="1300" b="1">
              <a:solidFill>
                <a:srgbClr val="2D143C"/>
              </a:solidFill>
              <a:latin typeface="Arial" panose="020B0604020202020204" pitchFamily="34" charset="0"/>
              <a:cs typeface="Arial" panose="020B0604020202020204" pitchFamily="34" charset="0"/>
            </a:endParaRPr>
          </a:p>
        </xdr:txBody>
      </xdr:sp>
      <xdr:sp macro="" textlink="">
        <xdr:nvSpPr>
          <xdr:cNvPr id="239" name="TextBox 238">
            <a:extLst>
              <a:ext uri="{FF2B5EF4-FFF2-40B4-BE49-F238E27FC236}">
                <a16:creationId xmlns:a16="http://schemas.microsoft.com/office/drawing/2014/main" xmlns="" id="{34B4F0FA-5B30-49A3-96E6-115E9D968FCF}"/>
              </a:ext>
            </a:extLst>
          </xdr:cNvPr>
          <xdr:cNvSpPr txBox="1"/>
        </xdr:nvSpPr>
        <xdr:spPr>
          <a:xfrm>
            <a:off x="9542376" y="22984326"/>
            <a:ext cx="251460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t"/>
          <a:lstStyle/>
          <a:p>
            <a:pPr algn="ctr">
              <a:lnSpc>
                <a:spcPts val="1000"/>
              </a:lnSpc>
            </a:pPr>
            <a:r>
              <a:rPr lang="en-US" sz="1050" b="0">
                <a:solidFill>
                  <a:srgbClr val="2D143C"/>
                </a:solidFill>
                <a:effectLst/>
                <a:latin typeface="+mn-lt"/>
                <a:ea typeface="+mn-ea"/>
                <a:cs typeface="Arial" panose="020B0604020202020204" pitchFamily="34" charset="0"/>
              </a:rPr>
              <a:t>Humorize our politics, if asked your</a:t>
            </a:r>
            <a:r>
              <a:rPr lang="en-US" sz="1050" b="0" baseline="0">
                <a:solidFill>
                  <a:srgbClr val="2D143C"/>
                </a:solidFill>
                <a:effectLst/>
                <a:latin typeface="+mn-lt"/>
                <a:ea typeface="+mn-ea"/>
                <a:cs typeface="Arial" panose="020B0604020202020204" pitchFamily="34" charset="0"/>
              </a:rPr>
              <a:t> stance on economic policy</a:t>
            </a:r>
            <a:r>
              <a:rPr lang="en-US" sz="1050" b="0">
                <a:solidFill>
                  <a:srgbClr val="2D143C"/>
                </a:solidFill>
                <a:effectLst/>
                <a:latin typeface="+mn-lt"/>
                <a:ea typeface="+mn-ea"/>
                <a:cs typeface="Arial" panose="020B0604020202020204" pitchFamily="34" charset="0"/>
              </a:rPr>
              <a:t>:</a:t>
            </a:r>
            <a:endParaRPr lang="en-US" sz="1050" b="0" spc="-10" baseline="0">
              <a:solidFill>
                <a:srgbClr val="2D143C"/>
              </a:solidFill>
              <a:latin typeface="+mn-lt"/>
              <a:cs typeface="Arial" panose="020B0604020202020204" pitchFamily="34" charset="0"/>
            </a:endParaRPr>
          </a:p>
        </xdr:txBody>
      </xdr:sp>
    </xdr:grpSp>
    <xdr:clientData/>
  </xdr:twoCellAnchor>
  <xdr:twoCellAnchor>
    <xdr:from>
      <xdr:col>0</xdr:col>
      <xdr:colOff>85557</xdr:colOff>
      <xdr:row>100</xdr:row>
      <xdr:rowOff>52141</xdr:rowOff>
    </xdr:from>
    <xdr:to>
      <xdr:col>7</xdr:col>
      <xdr:colOff>22854</xdr:colOff>
      <xdr:row>113</xdr:row>
      <xdr:rowOff>66627</xdr:rowOff>
    </xdr:to>
    <xdr:grpSp>
      <xdr:nvGrpSpPr>
        <xdr:cNvPr id="247" name="Group 246">
          <a:extLst>
            <a:ext uri="{FF2B5EF4-FFF2-40B4-BE49-F238E27FC236}">
              <a16:creationId xmlns:a16="http://schemas.microsoft.com/office/drawing/2014/main" xmlns="" id="{B8EB7D0D-C778-447F-AA95-E9EBF312C399}"/>
            </a:ext>
          </a:extLst>
        </xdr:cNvPr>
        <xdr:cNvGrpSpPr/>
      </xdr:nvGrpSpPr>
      <xdr:grpSpPr>
        <a:xfrm>
          <a:off x="85557" y="22169191"/>
          <a:ext cx="2966247" cy="2119511"/>
          <a:chOff x="9291053" y="22699581"/>
          <a:chExt cx="3025402" cy="2273749"/>
        </a:xfrm>
      </xdr:grpSpPr>
      <xdr:grpSp>
        <xdr:nvGrpSpPr>
          <xdr:cNvPr id="248" name="Group 247">
            <a:extLst>
              <a:ext uri="{FF2B5EF4-FFF2-40B4-BE49-F238E27FC236}">
                <a16:creationId xmlns:a16="http://schemas.microsoft.com/office/drawing/2014/main" xmlns="" id="{01D4518F-29CF-4374-8E8F-CF8C07337B9E}"/>
              </a:ext>
            </a:extLst>
          </xdr:cNvPr>
          <xdr:cNvGrpSpPr/>
        </xdr:nvGrpSpPr>
        <xdr:grpSpPr>
          <a:xfrm>
            <a:off x="9291053" y="22699581"/>
            <a:ext cx="3025402" cy="2273749"/>
            <a:chOff x="0" y="-4"/>
            <a:chExt cx="3025942" cy="2274294"/>
          </a:xfrm>
        </xdr:grpSpPr>
        <xdr:sp macro="" textlink="">
          <xdr:nvSpPr>
            <xdr:cNvPr id="252" name="Rectangle: Rounded Corners 251">
              <a:extLst>
                <a:ext uri="{FF2B5EF4-FFF2-40B4-BE49-F238E27FC236}">
                  <a16:creationId xmlns:a16="http://schemas.microsoft.com/office/drawing/2014/main" xmlns="" id="{D5BB1B22-F8C7-459B-AF3F-88CB9B433F3C}"/>
                </a:ext>
              </a:extLst>
            </xdr:cNvPr>
            <xdr:cNvSpPr/>
          </xdr:nvSpPr>
          <xdr:spPr>
            <a:xfrm>
              <a:off x="140677" y="140677"/>
              <a:ext cx="2743688" cy="1969135"/>
            </a:xfrm>
            <a:prstGeom prst="roundRect">
              <a:avLst>
                <a:gd name="adj" fmla="val 888"/>
              </a:avLst>
            </a:prstGeom>
            <a:gradFill flip="none" rotWithShape="1">
              <a:gsLst>
                <a:gs pos="0">
                  <a:schemeClr val="accent1">
                    <a:lumMod val="5000"/>
                    <a:lumOff val="95000"/>
                  </a:schemeClr>
                </a:gs>
                <a:gs pos="67000">
                  <a:srgbClr val="EBDCFF"/>
                </a:gs>
                <a:gs pos="100000">
                  <a:srgbClr val="CC99FF"/>
                </a:gs>
              </a:gsLst>
              <a:path path="circle">
                <a:fillToRect l="50000" t="50000" r="50000" b="50000"/>
              </a:path>
              <a:tileRect/>
            </a:gradFill>
            <a:ln w="203200">
              <a:solidFill>
                <a:srgbClr val="7030A0"/>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53" name="Text Box 16">
              <a:extLst>
                <a:ext uri="{FF2B5EF4-FFF2-40B4-BE49-F238E27FC236}">
                  <a16:creationId xmlns:a16="http://schemas.microsoft.com/office/drawing/2014/main" xmlns="" id="{4A5BA6CB-6D69-479B-979F-11D183CDB820}"/>
                </a:ext>
              </a:extLst>
            </xdr:cNvPr>
            <xdr:cNvSpPr txBox="1"/>
          </xdr:nvSpPr>
          <xdr:spPr>
            <a:xfrm>
              <a:off x="99622" y="-4"/>
              <a:ext cx="1462405" cy="31242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Harmony</a:t>
              </a:r>
              <a:r>
                <a:rPr lang="en-US" sz="1800" b="1">
                  <a:ln w="3175" cap="flat" cmpd="sng" algn="ctr">
                    <a:solidFill>
                      <a:srgbClr val="78FFA0"/>
                    </a:solidFill>
                    <a:prstDash val="solid"/>
                    <a:round/>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Politics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54" name="Text Box 17">
              <a:extLst>
                <a:ext uri="{FF2B5EF4-FFF2-40B4-BE49-F238E27FC236}">
                  <a16:creationId xmlns:a16="http://schemas.microsoft.com/office/drawing/2014/main" xmlns="" id="{4F6A8557-D74B-4FEE-946D-6DC3F5B8AF04}"/>
                </a:ext>
              </a:extLst>
            </xdr:cNvPr>
            <xdr:cNvSpPr txBox="1"/>
          </xdr:nvSpPr>
          <xdr:spPr>
            <a:xfrm>
              <a:off x="1644609" y="1960031"/>
              <a:ext cx="1340452" cy="270717"/>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Value</a:t>
              </a:r>
              <a:r>
                <a:rPr lang="en-US" sz="1800" b="1">
                  <a:ln>
                    <a:noFill/>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Relating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55" name="Oval 254">
              <a:extLst>
                <a:ext uri="{FF2B5EF4-FFF2-40B4-BE49-F238E27FC236}">
                  <a16:creationId xmlns:a16="http://schemas.microsoft.com/office/drawing/2014/main" xmlns="" id="{821840CD-FC7C-44DF-9476-A97A44D9249C}"/>
                </a:ext>
              </a:extLst>
            </xdr:cNvPr>
            <xdr:cNvSpPr>
              <a:spLocks noChangeAspect="1"/>
            </xdr:cNvSpPr>
          </xdr:nvSpPr>
          <xdr:spPr>
            <a:xfrm>
              <a:off x="2568742" y="0"/>
              <a:ext cx="457200" cy="457200"/>
            </a:xfrm>
            <a:prstGeom prst="ellipse">
              <a:avLst/>
            </a:prstGeom>
            <a:solidFill>
              <a:schemeClr val="bg1"/>
            </a:solidFill>
            <a:ln w="3175">
              <a:solidFill>
                <a:srgbClr val="CDAFE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56" name="Oval 255">
              <a:extLst>
                <a:ext uri="{FF2B5EF4-FFF2-40B4-BE49-F238E27FC236}">
                  <a16:creationId xmlns:a16="http://schemas.microsoft.com/office/drawing/2014/main" xmlns="" id="{714C2591-21D1-4BCC-9931-C208F075ED86}"/>
                </a:ext>
              </a:extLst>
            </xdr:cNvPr>
            <xdr:cNvSpPr>
              <a:spLocks noChangeAspect="1"/>
            </xdr:cNvSpPr>
          </xdr:nvSpPr>
          <xdr:spPr>
            <a:xfrm>
              <a:off x="0" y="1799492"/>
              <a:ext cx="457200" cy="457200"/>
            </a:xfrm>
            <a:prstGeom prst="ellipse">
              <a:avLst/>
            </a:prstGeom>
            <a:solidFill>
              <a:schemeClr val="bg1"/>
            </a:solidFill>
            <a:ln w="3175">
              <a:solidFill>
                <a:srgbClr val="78FF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57" name="Text Box 20">
              <a:extLst>
                <a:ext uri="{FF2B5EF4-FFF2-40B4-BE49-F238E27FC236}">
                  <a16:creationId xmlns:a16="http://schemas.microsoft.com/office/drawing/2014/main" xmlns="" id="{14981DFB-7666-43D9-847A-58F2C7C7968E}"/>
                </a:ext>
              </a:extLst>
            </xdr:cNvPr>
            <xdr:cNvSpPr txBox="1"/>
          </xdr:nvSpPr>
          <xdr:spPr>
            <a:xfrm>
              <a:off x="2620993" y="50186"/>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t>
              </a:r>
              <a:r>
                <a:rPr lang="en-US" sz="24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58" name="Text Box 21">
              <a:extLst>
                <a:ext uri="{FF2B5EF4-FFF2-40B4-BE49-F238E27FC236}">
                  <a16:creationId xmlns:a16="http://schemas.microsoft.com/office/drawing/2014/main" xmlns="" id="{25C9D0C2-81FA-47F6-98B2-4A0B850A9C09}"/>
                </a:ext>
              </a:extLst>
            </xdr:cNvPr>
            <xdr:cNvSpPr txBox="1"/>
          </xdr:nvSpPr>
          <xdr:spPr>
            <a:xfrm>
              <a:off x="42673" y="1862810"/>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t>
              </a:r>
              <a:r>
                <a:rPr lang="en-US" sz="24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249" name="TextBox 248">
            <a:extLst>
              <a:ext uri="{FF2B5EF4-FFF2-40B4-BE49-F238E27FC236}">
                <a16:creationId xmlns:a16="http://schemas.microsoft.com/office/drawing/2014/main" xmlns="" id="{44BA0FCC-8494-42FC-BA63-003DBEF091F0}"/>
              </a:ext>
            </a:extLst>
          </xdr:cNvPr>
          <xdr:cNvSpPr txBox="1"/>
        </xdr:nvSpPr>
        <xdr:spPr>
          <a:xfrm>
            <a:off x="9627934" y="24379988"/>
            <a:ext cx="237744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lnSpc>
                <a:spcPts val="1000"/>
              </a:lnSpc>
            </a:pPr>
            <a:r>
              <a:rPr lang="en-US" sz="1000" b="0">
                <a:solidFill>
                  <a:srgbClr val="2D143C"/>
                </a:solidFill>
                <a:effectLst/>
                <a:latin typeface="+mn-lt"/>
                <a:ea typeface="+mn-ea"/>
                <a:cs typeface="Arial" panose="020B0604020202020204" pitchFamily="34" charset="0"/>
              </a:rPr>
              <a:t>Harmonize our politics to each other's needs. Go to</a:t>
            </a:r>
            <a:r>
              <a:rPr lang="en-US" sz="1000" b="0" baseline="0">
                <a:solidFill>
                  <a:srgbClr val="2D143C"/>
                </a:solidFill>
                <a:effectLst/>
                <a:latin typeface="+mn-lt"/>
                <a:ea typeface="+mn-ea"/>
                <a:cs typeface="Arial" panose="020B0604020202020204" pitchFamily="34" charset="0"/>
              </a:rPr>
              <a:t> </a:t>
            </a:r>
            <a:r>
              <a:rPr lang="en-US" sz="1000" b="0" spc="-10" baseline="0">
                <a:solidFill>
                  <a:srgbClr val="2D143C"/>
                </a:solidFill>
                <a:effectLst/>
                <a:latin typeface="+mn-lt"/>
                <a:ea typeface="+mn-ea"/>
                <a:cs typeface="Arial" panose="020B0604020202020204" pitchFamily="34" charset="0"/>
              </a:rPr>
              <a:t>https://www.valuerelating.com/sttp-hp</a:t>
            </a:r>
            <a:endParaRPr lang="en-US" sz="1000" b="0" spc="-10" baseline="0">
              <a:solidFill>
                <a:srgbClr val="2D143C"/>
              </a:solidFill>
              <a:latin typeface="+mn-lt"/>
              <a:cs typeface="Arial" panose="020B0604020202020204" pitchFamily="34" charset="0"/>
            </a:endParaRPr>
          </a:p>
        </xdr:txBody>
      </xdr:sp>
      <xdr:sp macro="" textlink="">
        <xdr:nvSpPr>
          <xdr:cNvPr id="250" name="TextBox 249">
            <a:extLst>
              <a:ext uri="{FF2B5EF4-FFF2-40B4-BE49-F238E27FC236}">
                <a16:creationId xmlns:a16="http://schemas.microsoft.com/office/drawing/2014/main" xmlns="" id="{E63D78E7-929B-44F0-B88D-C334EA6ED4DA}"/>
              </a:ext>
            </a:extLst>
          </xdr:cNvPr>
          <xdr:cNvSpPr txBox="1"/>
        </xdr:nvSpPr>
        <xdr:spPr>
          <a:xfrm>
            <a:off x="9984870" y="23306507"/>
            <a:ext cx="1620256" cy="1011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spcAft>
                <a:spcPts val="300"/>
              </a:spcAft>
            </a:pPr>
            <a:r>
              <a:rPr lang="en-US" sz="1600" b="1" spc="-30">
                <a:solidFill>
                  <a:srgbClr val="2D143C"/>
                </a:solidFill>
                <a:effectLst/>
                <a:latin typeface="Arial" panose="020B0604020202020204" pitchFamily="34" charset="0"/>
                <a:ea typeface="+mn-ea"/>
                <a:cs typeface="Arial" panose="020B0604020202020204" pitchFamily="34" charset="0"/>
              </a:rPr>
              <a:t>I don't</a:t>
            </a:r>
            <a:r>
              <a:rPr lang="en-US" sz="1600" b="1" spc="-30" baseline="0">
                <a:solidFill>
                  <a:srgbClr val="2D143C"/>
                </a:solidFill>
                <a:effectLst/>
                <a:latin typeface="Arial" panose="020B0604020202020204" pitchFamily="34" charset="0"/>
                <a:ea typeface="+mn-ea"/>
                <a:cs typeface="Arial" panose="020B0604020202020204" pitchFamily="34" charset="0"/>
              </a:rPr>
              <a:t> require a lot of cash. </a:t>
            </a:r>
          </a:p>
          <a:p>
            <a:pPr algn="ctr">
              <a:lnSpc>
                <a:spcPts val="1700"/>
              </a:lnSpc>
              <a:spcAft>
                <a:spcPts val="300"/>
              </a:spcAft>
            </a:pPr>
            <a:r>
              <a:rPr lang="en-US" sz="1600" b="1" spc="-30" baseline="0">
                <a:solidFill>
                  <a:srgbClr val="2D143C"/>
                </a:solidFill>
                <a:effectLst/>
                <a:latin typeface="Arial" panose="020B0604020202020204" pitchFamily="34" charset="0"/>
                <a:ea typeface="+mn-ea"/>
                <a:cs typeface="Arial" panose="020B0604020202020204" pitchFamily="34" charset="0"/>
              </a:rPr>
              <a:t>My bill collectors do.</a:t>
            </a:r>
            <a:endParaRPr lang="en-US" sz="1600" b="1">
              <a:solidFill>
                <a:srgbClr val="2D143C"/>
              </a:solidFill>
              <a:latin typeface="Arial" panose="020B0604020202020204" pitchFamily="34" charset="0"/>
              <a:cs typeface="Arial" panose="020B0604020202020204" pitchFamily="34" charset="0"/>
            </a:endParaRPr>
          </a:p>
        </xdr:txBody>
      </xdr:sp>
      <xdr:sp macro="" textlink="">
        <xdr:nvSpPr>
          <xdr:cNvPr id="251" name="TextBox 250">
            <a:extLst>
              <a:ext uri="{FF2B5EF4-FFF2-40B4-BE49-F238E27FC236}">
                <a16:creationId xmlns:a16="http://schemas.microsoft.com/office/drawing/2014/main" xmlns="" id="{229E8080-DCC3-4C30-A873-A86AB76F46ED}"/>
              </a:ext>
            </a:extLst>
          </xdr:cNvPr>
          <xdr:cNvSpPr txBox="1"/>
        </xdr:nvSpPr>
        <xdr:spPr>
          <a:xfrm>
            <a:off x="9542376" y="22984326"/>
            <a:ext cx="251460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t"/>
          <a:lstStyle/>
          <a:p>
            <a:pPr algn="ctr">
              <a:lnSpc>
                <a:spcPts val="1000"/>
              </a:lnSpc>
            </a:pPr>
            <a:r>
              <a:rPr lang="en-US" sz="1050" b="0">
                <a:solidFill>
                  <a:srgbClr val="2D143C"/>
                </a:solidFill>
                <a:effectLst/>
                <a:latin typeface="+mn-lt"/>
                <a:ea typeface="+mn-ea"/>
                <a:cs typeface="Arial" panose="020B0604020202020204" pitchFamily="34" charset="0"/>
              </a:rPr>
              <a:t>Humorize our politics, if asked your</a:t>
            </a:r>
            <a:r>
              <a:rPr lang="en-US" sz="1050" b="0" baseline="0">
                <a:solidFill>
                  <a:srgbClr val="2D143C"/>
                </a:solidFill>
                <a:effectLst/>
                <a:latin typeface="+mn-lt"/>
                <a:ea typeface="+mn-ea"/>
                <a:cs typeface="Arial" panose="020B0604020202020204" pitchFamily="34" charset="0"/>
              </a:rPr>
              <a:t> stance on economic policy</a:t>
            </a:r>
            <a:r>
              <a:rPr lang="en-US" sz="1050" b="0">
                <a:solidFill>
                  <a:srgbClr val="2D143C"/>
                </a:solidFill>
                <a:effectLst/>
                <a:latin typeface="+mn-lt"/>
                <a:ea typeface="+mn-ea"/>
                <a:cs typeface="Arial" panose="020B0604020202020204" pitchFamily="34" charset="0"/>
              </a:rPr>
              <a:t>:</a:t>
            </a:r>
            <a:endParaRPr lang="en-US" sz="1050" b="0" spc="-10" baseline="0">
              <a:solidFill>
                <a:srgbClr val="2D143C"/>
              </a:solidFill>
              <a:latin typeface="+mn-lt"/>
              <a:cs typeface="Arial" panose="020B0604020202020204" pitchFamily="34" charset="0"/>
            </a:endParaRPr>
          </a:p>
        </xdr:txBody>
      </xdr:sp>
    </xdr:grpSp>
    <xdr:clientData/>
  </xdr:twoCellAnchor>
  <xdr:twoCellAnchor>
    <xdr:from>
      <xdr:col>15</xdr:col>
      <xdr:colOff>26738</xdr:colOff>
      <xdr:row>49</xdr:row>
      <xdr:rowOff>86896</xdr:rowOff>
    </xdr:from>
    <xdr:to>
      <xdr:col>26</xdr:col>
      <xdr:colOff>437950</xdr:colOff>
      <xdr:row>52</xdr:row>
      <xdr:rowOff>10696</xdr:rowOff>
    </xdr:to>
    <xdr:grpSp>
      <xdr:nvGrpSpPr>
        <xdr:cNvPr id="40" name="Group 39">
          <a:extLst>
            <a:ext uri="{FF2B5EF4-FFF2-40B4-BE49-F238E27FC236}">
              <a16:creationId xmlns:a16="http://schemas.microsoft.com/office/drawing/2014/main" xmlns="" id="{2C4FB3E7-C53B-4182-AF5E-CD701AF79ABA}"/>
            </a:ext>
          </a:extLst>
        </xdr:cNvPr>
        <xdr:cNvGrpSpPr/>
      </xdr:nvGrpSpPr>
      <xdr:grpSpPr>
        <a:xfrm>
          <a:off x="6198938" y="11554996"/>
          <a:ext cx="5754737" cy="666750"/>
          <a:chOff x="3335421" y="15841580"/>
          <a:chExt cx="5401994" cy="685800"/>
        </a:xfrm>
      </xdr:grpSpPr>
      <xdr:sp macro="" textlink="">
        <xdr:nvSpPr>
          <xdr:cNvPr id="38" name="Rectangle: Rounded Corners 37">
            <a:extLst>
              <a:ext uri="{FF2B5EF4-FFF2-40B4-BE49-F238E27FC236}">
                <a16:creationId xmlns:a16="http://schemas.microsoft.com/office/drawing/2014/main" xmlns="" id="{13CBD48B-24F4-400E-AFAD-AA946C9A95FD}"/>
              </a:ext>
            </a:extLst>
          </xdr:cNvPr>
          <xdr:cNvSpPr/>
        </xdr:nvSpPr>
        <xdr:spPr>
          <a:xfrm>
            <a:off x="3335421" y="15841580"/>
            <a:ext cx="5401994" cy="685800"/>
          </a:xfrm>
          <a:prstGeom prst="roundRect">
            <a:avLst>
              <a:gd name="adj" fmla="val 22515"/>
            </a:avLst>
          </a:prstGeom>
          <a:solidFill>
            <a:srgbClr val="004623"/>
          </a:solidFill>
          <a:ln w="9525" cmpd="sng">
            <a:solidFill>
              <a:schemeClr val="lt1">
                <a:shade val="50000"/>
              </a:schemeClr>
            </a:solidFill>
          </a:ln>
          <a:effectLst>
            <a:outerShdw blurRad="76200" dist="25400" algn="ctr" rotWithShape="0">
              <a:srgbClr val="00C864">
                <a:alpha val="70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1188720" tIns="0" rIns="1188720" bIns="0" rtlCol="0" anchor="ctr"/>
          <a:lstStyle/>
          <a:p>
            <a:pPr marL="0" indent="0" algn="ctr"/>
            <a:r>
              <a:rPr lang="en-US" sz="1600" b="1" spc="-3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There is no greater revolution </a:t>
            </a:r>
            <a:r>
              <a:rPr lang="en-US" sz="1600" b="1" spc="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than to revolve back to love.</a:t>
            </a:r>
          </a:p>
        </xdr:txBody>
      </xdr:sp>
      <xdr:sp macro="" textlink="">
        <xdr:nvSpPr>
          <xdr:cNvPr id="39" name="Heart 38">
            <a:extLst>
              <a:ext uri="{FF2B5EF4-FFF2-40B4-BE49-F238E27FC236}">
                <a16:creationId xmlns:a16="http://schemas.microsoft.com/office/drawing/2014/main" xmlns="" id="{685F5280-8B31-4E30-A77A-0AB5E72065B5}"/>
              </a:ext>
            </a:extLst>
          </xdr:cNvPr>
          <xdr:cNvSpPr/>
        </xdr:nvSpPr>
        <xdr:spPr>
          <a:xfrm rot="21300000">
            <a:off x="3530294" y="15955211"/>
            <a:ext cx="574842" cy="494631"/>
          </a:xfrm>
          <a:prstGeom prst="heart">
            <a:avLst/>
          </a:prstGeom>
          <a:solidFill>
            <a:srgbClr val="FF0066"/>
          </a:solidFill>
          <a:ln>
            <a:solidFill>
              <a:srgbClr val="CC66FF"/>
            </a:solidFill>
          </a:ln>
          <a:effectLst>
            <a:outerShdw blurRad="50800" dist="25400" dir="8100000" algn="tr" rotWithShape="0">
              <a:srgbClr val="EBDCFF">
                <a:alpha val="70000"/>
              </a:srgbClr>
            </a:outerShdw>
          </a:effectLst>
          <a:scene3d>
            <a:camera prst="orthographicFront"/>
            <a:lightRig rig="threePt" dir="t"/>
          </a:scene3d>
          <a:sp3d>
            <a:bevelT w="635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0" name="Heart 259">
            <a:extLst>
              <a:ext uri="{FF2B5EF4-FFF2-40B4-BE49-F238E27FC236}">
                <a16:creationId xmlns:a16="http://schemas.microsoft.com/office/drawing/2014/main" xmlns="" id="{789B07CE-C0DB-41B9-8337-158BC634F8A4}"/>
              </a:ext>
            </a:extLst>
          </xdr:cNvPr>
          <xdr:cNvSpPr/>
        </xdr:nvSpPr>
        <xdr:spPr>
          <a:xfrm rot="300000">
            <a:off x="8023109" y="15955211"/>
            <a:ext cx="574842" cy="494631"/>
          </a:xfrm>
          <a:prstGeom prst="heart">
            <a:avLst/>
          </a:prstGeom>
          <a:solidFill>
            <a:srgbClr val="FF0066"/>
          </a:solidFill>
          <a:ln>
            <a:solidFill>
              <a:srgbClr val="CC66FF"/>
            </a:solidFill>
          </a:ln>
          <a:effectLst>
            <a:outerShdw blurRad="50800" dist="25400" dir="2700000" algn="tl" rotWithShape="0">
              <a:srgbClr val="EBDCFF">
                <a:alpha val="70000"/>
              </a:srgbClr>
            </a:outerShdw>
          </a:effectLst>
          <a:scene3d>
            <a:camera prst="orthographicFront"/>
            <a:lightRig rig="threePt" dir="t"/>
          </a:scene3d>
          <a:sp3d>
            <a:bevelT w="635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4</xdr:col>
      <xdr:colOff>359610</xdr:colOff>
      <xdr:row>40</xdr:row>
      <xdr:rowOff>159080</xdr:rowOff>
    </xdr:from>
    <xdr:to>
      <xdr:col>6</xdr:col>
      <xdr:colOff>284747</xdr:colOff>
      <xdr:row>46</xdr:row>
      <xdr:rowOff>98120</xdr:rowOff>
    </xdr:to>
    <xdr:sp macro="" textlink="">
      <xdr:nvSpPr>
        <xdr:cNvPr id="261" name="TextBox 260">
          <a:extLst>
            <a:ext uri="{FF2B5EF4-FFF2-40B4-BE49-F238E27FC236}">
              <a16:creationId xmlns:a16="http://schemas.microsoft.com/office/drawing/2014/main" xmlns="" id="{69E6EAA5-ACA8-40C1-9295-6E875811201D}"/>
            </a:ext>
          </a:extLst>
        </xdr:cNvPr>
        <xdr:cNvSpPr txBox="1"/>
      </xdr:nvSpPr>
      <xdr:spPr>
        <a:xfrm>
          <a:off x="1963821" y="9704133"/>
          <a:ext cx="914400"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scene3d>
            <a:camera prst="orthographicFront"/>
            <a:lightRig rig="threePt" dir="t"/>
          </a:scene3d>
          <a:sp3d extrusionH="57150">
            <a:bevelT h="25400" prst="softRound"/>
          </a:sp3d>
        </a:bodyPr>
        <a:lstStyle/>
        <a:p>
          <a:pPr algn="ctr"/>
          <a:r>
            <a:rPr lang="en-US" sz="13800" b="1" baseline="0">
              <a:gradFill flip="none" rotWithShape="1">
                <a:gsLst>
                  <a:gs pos="0">
                    <a:srgbClr val="FF0066">
                      <a:shade val="30000"/>
                      <a:satMod val="115000"/>
                    </a:srgbClr>
                  </a:gs>
                  <a:gs pos="50000">
                    <a:srgbClr val="FF0066">
                      <a:shade val="67500"/>
                      <a:satMod val="115000"/>
                    </a:srgbClr>
                  </a:gs>
                  <a:gs pos="100000">
                    <a:srgbClr val="FF0066">
                      <a:shade val="100000"/>
                      <a:satMod val="115000"/>
                    </a:srgbClr>
                  </a:gs>
                </a:gsLst>
                <a:lin ang="16200000" scaled="1"/>
                <a:tileRect/>
              </a:gradFill>
              <a:effectLst>
                <a:innerShdw blurRad="63500" dist="50800" dir="5400000">
                  <a:prstClr val="black">
                    <a:alpha val="50000"/>
                  </a:prstClr>
                </a:innerShdw>
              </a:effectLst>
              <a:latin typeface="Wingdings 2" panose="05020102010507070707" pitchFamily="18" charset="2"/>
              <a:ea typeface="Tahoma" panose="020B0604030504040204" pitchFamily="34" charset="0"/>
              <a:cs typeface="Tahoma" panose="020B0604030504040204" pitchFamily="34" charset="0"/>
            </a:rPr>
            <a:t>=</a:t>
          </a:r>
          <a:endParaRPr lang="en-US" sz="4800" b="0" baseline="0">
            <a:gradFill flip="none" rotWithShape="1">
              <a:gsLst>
                <a:gs pos="0">
                  <a:srgbClr val="FF0066">
                    <a:shade val="30000"/>
                    <a:satMod val="115000"/>
                  </a:srgbClr>
                </a:gs>
                <a:gs pos="50000">
                  <a:srgbClr val="FF0066">
                    <a:shade val="67500"/>
                    <a:satMod val="115000"/>
                  </a:srgbClr>
                </a:gs>
                <a:gs pos="100000">
                  <a:srgbClr val="FF0066">
                    <a:shade val="100000"/>
                    <a:satMod val="115000"/>
                  </a:srgbClr>
                </a:gs>
              </a:gsLst>
              <a:lin ang="16200000" scaled="1"/>
              <a:tileRect/>
            </a:gra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118979</xdr:colOff>
      <xdr:row>124</xdr:row>
      <xdr:rowOff>112293</xdr:rowOff>
    </xdr:from>
    <xdr:to>
      <xdr:col>12</xdr:col>
      <xdr:colOff>492058</xdr:colOff>
      <xdr:row>129</xdr:row>
      <xdr:rowOff>160418</xdr:rowOff>
    </xdr:to>
    <xdr:sp macro="" textlink="">
      <xdr:nvSpPr>
        <xdr:cNvPr id="265" name="TextBox 264">
          <a:extLst>
            <a:ext uri="{FF2B5EF4-FFF2-40B4-BE49-F238E27FC236}">
              <a16:creationId xmlns:a16="http://schemas.microsoft.com/office/drawing/2014/main" xmlns="" id="{B31858B3-68E0-4BAF-AD16-7488E7B0A822}"/>
            </a:ext>
          </a:extLst>
        </xdr:cNvPr>
        <xdr:cNvSpPr txBox="1"/>
      </xdr:nvSpPr>
      <xdr:spPr>
        <a:xfrm>
          <a:off x="118979" y="27323714"/>
          <a:ext cx="5934342" cy="1237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200" b="1" baseline="0">
              <a:solidFill>
                <a:schemeClr val="dk1"/>
              </a:solidFill>
              <a:latin typeface="Tahoma" panose="020B0604030504040204" pitchFamily="34" charset="0"/>
              <a:ea typeface="Tahoma" panose="020B0604030504040204" pitchFamily="34" charset="0"/>
              <a:cs typeface="Tahoma" panose="020B0604030504040204" pitchFamily="34" charset="0"/>
            </a:rPr>
            <a:t>Value Relating's psychosociotherapy process</a:t>
          </a:r>
        </a:p>
        <a:p>
          <a:r>
            <a:rPr lang="en-US" sz="1100" b="0" spc="-20" baseline="0">
              <a:solidFill>
                <a:schemeClr val="dk1"/>
              </a:solidFill>
              <a:latin typeface="Tahoma" panose="020B0604030504040204" pitchFamily="34" charset="0"/>
              <a:ea typeface="Tahoma" panose="020B0604030504040204" pitchFamily="34" charset="0"/>
              <a:cs typeface="Tahoma" panose="020B0604030504040204" pitchFamily="34" charset="0"/>
            </a:rPr>
            <a:t>Psychosociotherapy runs on the power of people in numbers. In contrast to psychotherapy (where it's just you and your therapist against the world), psychosociotherapy grows your </a:t>
          </a:r>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social capital to press for meaningful change. We build you a </a:t>
          </a:r>
          <a:r>
            <a:rPr lang="en-US" sz="1100" b="0" baseline="0">
              <a:ln>
                <a:solidFill>
                  <a:sysClr val="windowText" lastClr="000000"/>
                </a:solidFill>
              </a:ln>
              <a:solidFill>
                <a:schemeClr val="dk1"/>
              </a:solidFill>
              <a:latin typeface="Tahoma" panose="020B0604030504040204" pitchFamily="34" charset="0"/>
              <a:ea typeface="Tahoma" panose="020B0604030504040204" pitchFamily="34" charset="0"/>
              <a:cs typeface="Tahoma" panose="020B0604030504040204" pitchFamily="34" charset="0"/>
            </a:rPr>
            <a:t>base</a:t>
          </a:r>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of your own internal qualities, then add a championing </a:t>
          </a:r>
          <a:r>
            <a:rPr lang="en-US" sz="1100" b="0" baseline="0">
              <a:ln>
                <a:solidFill>
                  <a:sysClr val="windowText" lastClr="000000"/>
                </a:solidFill>
              </a:ln>
              <a:solidFill>
                <a:schemeClr val="dk1"/>
              </a:solidFill>
              <a:latin typeface="Tahoma" panose="020B0604030504040204" pitchFamily="34" charset="0"/>
              <a:ea typeface="Tahoma" panose="020B0604030504040204" pitchFamily="34" charset="0"/>
              <a:cs typeface="Tahoma" panose="020B0604030504040204" pitchFamily="34" charset="0"/>
            </a:rPr>
            <a:t>ally</a:t>
          </a:r>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followed by growing your support </a:t>
          </a:r>
          <a:r>
            <a:rPr lang="en-US" sz="1100" b="0" baseline="0">
              <a:ln>
                <a:solidFill>
                  <a:sysClr val="windowText" lastClr="000000"/>
                </a:solidFill>
              </a:ln>
              <a:solidFill>
                <a:schemeClr val="dk1"/>
              </a:solidFill>
              <a:latin typeface="Tahoma" panose="020B0604030504040204" pitchFamily="34" charset="0"/>
              <a:ea typeface="Tahoma" panose="020B0604030504040204" pitchFamily="34" charset="0"/>
              <a:cs typeface="Tahoma" panose="020B0604030504040204" pitchFamily="34" charset="0"/>
            </a:rPr>
            <a:t>team</a:t>
          </a:r>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then together we transform power imbalanced relationships to be more responsive to needs.</a:t>
          </a:r>
        </a:p>
      </xdr:txBody>
    </xdr:sp>
    <xdr:clientData/>
  </xdr:twoCellAnchor>
  <xdr:twoCellAnchor>
    <xdr:from>
      <xdr:col>15</xdr:col>
      <xdr:colOff>147138</xdr:colOff>
      <xdr:row>130</xdr:row>
      <xdr:rowOff>61496</xdr:rowOff>
    </xdr:from>
    <xdr:to>
      <xdr:col>16</xdr:col>
      <xdr:colOff>134357</xdr:colOff>
      <xdr:row>133</xdr:row>
      <xdr:rowOff>65458</xdr:rowOff>
    </xdr:to>
    <xdr:sp macro="" textlink="">
      <xdr:nvSpPr>
        <xdr:cNvPr id="266" name="TextBox 265">
          <a:extLst>
            <a:ext uri="{FF2B5EF4-FFF2-40B4-BE49-F238E27FC236}">
              <a16:creationId xmlns:a16="http://schemas.microsoft.com/office/drawing/2014/main" xmlns="" id="{33489153-CD17-4ED3-97D0-2FD39BDBFC77}"/>
            </a:ext>
          </a:extLst>
        </xdr:cNvPr>
        <xdr:cNvSpPr txBox="1"/>
      </xdr:nvSpPr>
      <xdr:spPr>
        <a:xfrm rot="20573830" flipH="1" flipV="1">
          <a:off x="6443664" y="28716707"/>
          <a:ext cx="481851" cy="765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600" b="1" baseline="0">
              <a:solidFill>
                <a:srgbClr val="64FFA5"/>
              </a:solidFill>
              <a:effectLst>
                <a:glow rad="63500">
                  <a:schemeClr val="accent6">
                    <a:satMod val="175000"/>
                    <a:alpha val="40000"/>
                  </a:schemeClr>
                </a:glow>
                <a:outerShdw blurRad="50800" dist="38100" dir="5400000" algn="t" rotWithShape="0">
                  <a:prstClr val="black">
                    <a:alpha val="40000"/>
                  </a:prstClr>
                </a:outerShdw>
              </a:effectLst>
              <a:latin typeface="Wingdings 2" panose="05020102010507070707" pitchFamily="18" charset="2"/>
              <a:ea typeface="Tahoma" panose="020B0604030504040204" pitchFamily="34" charset="0"/>
              <a:cs typeface="Tahoma" panose="020B0604030504040204" pitchFamily="34" charset="0"/>
            </a:rPr>
            <a:t>(</a:t>
          </a:r>
        </a:p>
      </xdr:txBody>
    </xdr:sp>
    <xdr:clientData/>
  </xdr:twoCellAnchor>
  <xdr:twoCellAnchor>
    <xdr:from>
      <xdr:col>10</xdr:col>
      <xdr:colOff>284746</xdr:colOff>
      <xdr:row>41</xdr:row>
      <xdr:rowOff>124323</xdr:rowOff>
    </xdr:from>
    <xdr:to>
      <xdr:col>12</xdr:col>
      <xdr:colOff>209883</xdr:colOff>
      <xdr:row>47</xdr:row>
      <xdr:rowOff>63363</xdr:rowOff>
    </xdr:to>
    <xdr:sp macro="" textlink="">
      <xdr:nvSpPr>
        <xdr:cNvPr id="281" name="TextBox 280">
          <a:extLst>
            <a:ext uri="{FF2B5EF4-FFF2-40B4-BE49-F238E27FC236}">
              <a16:creationId xmlns:a16="http://schemas.microsoft.com/office/drawing/2014/main" xmlns="" id="{0EB9A8E3-BD0B-4C5B-AA90-D48DBA58C134}"/>
            </a:ext>
          </a:extLst>
        </xdr:cNvPr>
        <xdr:cNvSpPr txBox="1"/>
      </xdr:nvSpPr>
      <xdr:spPr>
        <a:xfrm>
          <a:off x="4856746" y="9923376"/>
          <a:ext cx="914400"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scene3d>
            <a:camera prst="orthographicFront"/>
            <a:lightRig rig="threePt" dir="t"/>
          </a:scene3d>
          <a:sp3d extrusionH="57150">
            <a:bevelT h="25400" prst="softRound"/>
          </a:sp3d>
        </a:bodyPr>
        <a:lstStyle/>
        <a:p>
          <a:pPr algn="ctr"/>
          <a:r>
            <a:rPr lang="en-US" sz="13800" b="1" baseline="0">
              <a:gradFill flip="none" rotWithShape="1">
                <a:gsLst>
                  <a:gs pos="0">
                    <a:srgbClr val="00F587">
                      <a:shade val="30000"/>
                      <a:satMod val="115000"/>
                    </a:srgbClr>
                  </a:gs>
                  <a:gs pos="50000">
                    <a:srgbClr val="00F587">
                      <a:shade val="67500"/>
                      <a:satMod val="115000"/>
                    </a:srgbClr>
                  </a:gs>
                  <a:gs pos="100000">
                    <a:srgbClr val="00F587">
                      <a:shade val="100000"/>
                      <a:satMod val="115000"/>
                    </a:srgbClr>
                  </a:gs>
                </a:gsLst>
                <a:lin ang="16200000" scaled="1"/>
                <a:tileRect/>
              </a:gradFill>
              <a:effectLst>
                <a:innerShdw blurRad="63500" dist="50800" dir="16200000">
                  <a:prstClr val="black">
                    <a:alpha val="50000"/>
                  </a:prstClr>
                </a:innerShdw>
              </a:effectLst>
              <a:latin typeface="Wingdings 2" panose="05020102010507070707" pitchFamily="18" charset="2"/>
              <a:ea typeface="Tahoma" panose="020B0604030504040204" pitchFamily="34" charset="0"/>
              <a:cs typeface="Tahoma" panose="020B0604030504040204" pitchFamily="34" charset="0"/>
            </a:rPr>
            <a:t>&lt;</a:t>
          </a:r>
          <a:endParaRPr lang="en-US" sz="4800" b="0" baseline="0">
            <a:gradFill flip="none" rotWithShape="1">
              <a:gsLst>
                <a:gs pos="0">
                  <a:srgbClr val="00F587">
                    <a:shade val="30000"/>
                    <a:satMod val="115000"/>
                  </a:srgbClr>
                </a:gs>
                <a:gs pos="50000">
                  <a:srgbClr val="00F587">
                    <a:shade val="67500"/>
                    <a:satMod val="115000"/>
                  </a:srgbClr>
                </a:gs>
                <a:gs pos="100000">
                  <a:srgbClr val="00F587">
                    <a:shade val="100000"/>
                    <a:satMod val="115000"/>
                  </a:srgbClr>
                </a:gs>
              </a:gsLst>
              <a:lin ang="16200000" scaled="1"/>
              <a:tileRect/>
            </a:gradFill>
            <a:effectLst>
              <a:innerShdw blurRad="63500" dist="50800" dir="162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118979</xdr:colOff>
      <xdr:row>41</xdr:row>
      <xdr:rowOff>118981</xdr:rowOff>
    </xdr:from>
    <xdr:to>
      <xdr:col>7</xdr:col>
      <xdr:colOff>2674</xdr:colOff>
      <xdr:row>46</xdr:row>
      <xdr:rowOff>180475</xdr:rowOff>
    </xdr:to>
    <xdr:sp macro="" textlink="">
      <xdr:nvSpPr>
        <xdr:cNvPr id="267" name="TextBox 266">
          <a:extLst>
            <a:ext uri="{FF2B5EF4-FFF2-40B4-BE49-F238E27FC236}">
              <a16:creationId xmlns:a16="http://schemas.microsoft.com/office/drawing/2014/main" xmlns="" id="{559F4091-09A5-4FAB-9586-42C63577D6C4}"/>
            </a:ext>
          </a:extLst>
        </xdr:cNvPr>
        <xdr:cNvSpPr txBox="1"/>
      </xdr:nvSpPr>
      <xdr:spPr>
        <a:xfrm>
          <a:off x="118979" y="9918034"/>
          <a:ext cx="2971800" cy="1331494"/>
        </a:xfrm>
        <a:prstGeom prst="rect">
          <a:avLst/>
        </a:prstGeom>
        <a:solidFill>
          <a:srgbClr val="D7FFE6">
            <a:alpha val="8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91440" bIns="0" rtlCol="0" anchor="t"/>
        <a:lstStyle/>
        <a:p>
          <a:pPr>
            <a:spcAft>
              <a:spcPts val="600"/>
            </a:spcAft>
          </a:pPr>
          <a:endParaRPr lang="en-US" sz="1200" b="1"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pPr>
            <a:spcAft>
              <a:spcPts val="600"/>
            </a:spcAft>
          </a:pPr>
          <a:r>
            <a:rPr lang="en-US" sz="1200" b="1" baseline="0">
              <a:solidFill>
                <a:schemeClr val="dk1"/>
              </a:solidFill>
              <a:latin typeface="Tahoma" panose="020B0604030504040204" pitchFamily="34" charset="0"/>
              <a:ea typeface="Tahoma" panose="020B0604030504040204" pitchFamily="34" charset="0"/>
              <a:cs typeface="Tahoma" panose="020B0604030504040204" pitchFamily="34" charset="0"/>
            </a:rPr>
            <a:t>Divisive politics</a:t>
          </a:r>
        </a:p>
        <a:p>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fits you into their generalizations</a:t>
          </a:r>
        </a:p>
        <a:p>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seeks to relieve pain without resolving needs</a:t>
          </a:r>
        </a:p>
        <a:p>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expects conflict and to exploit differences</a:t>
          </a:r>
        </a:p>
        <a:p>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top-down: remote-leader led</a:t>
          </a:r>
        </a:p>
        <a:p>
          <a:endPar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25401</xdr:colOff>
      <xdr:row>41</xdr:row>
      <xdr:rowOff>118981</xdr:rowOff>
    </xdr:from>
    <xdr:to>
      <xdr:col>13</xdr:col>
      <xdr:colOff>29411</xdr:colOff>
      <xdr:row>46</xdr:row>
      <xdr:rowOff>180475</xdr:rowOff>
    </xdr:to>
    <xdr:sp macro="" textlink="">
      <xdr:nvSpPr>
        <xdr:cNvPr id="268" name="TextBox 267">
          <a:extLst>
            <a:ext uri="{FF2B5EF4-FFF2-40B4-BE49-F238E27FC236}">
              <a16:creationId xmlns:a16="http://schemas.microsoft.com/office/drawing/2014/main" xmlns="" id="{1667FE82-D756-49D3-9ABE-F2134C7159D9}"/>
            </a:ext>
          </a:extLst>
        </xdr:cNvPr>
        <xdr:cNvSpPr txBox="1"/>
      </xdr:nvSpPr>
      <xdr:spPr>
        <a:xfrm>
          <a:off x="3113506" y="9918034"/>
          <a:ext cx="2971800" cy="1331494"/>
        </a:xfrm>
        <a:prstGeom prst="rect">
          <a:avLst/>
        </a:prstGeom>
        <a:solidFill>
          <a:srgbClr val="D7FFE6">
            <a:alpha val="8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endParaRPr lang="en-US" sz="1200" b="1"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pPr>
            <a:spcAft>
              <a:spcPts val="600"/>
            </a:spcAft>
          </a:pPr>
          <a:r>
            <a:rPr lang="en-US" sz="1200" b="1" baseline="0">
              <a:solidFill>
                <a:schemeClr val="dk1"/>
              </a:solidFill>
              <a:latin typeface="Tahoma" panose="020B0604030504040204" pitchFamily="34" charset="0"/>
              <a:ea typeface="Tahoma" panose="020B0604030504040204" pitchFamily="34" charset="0"/>
              <a:cs typeface="Tahoma" panose="020B0604030504040204" pitchFamily="34" charset="0"/>
            </a:rPr>
            <a:t>Harmony Politics</a:t>
          </a:r>
        </a:p>
        <a:p>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addresses your specific needs</a:t>
          </a:r>
        </a:p>
        <a:p>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seeks to resolve needs to remove pain</a:t>
          </a:r>
        </a:p>
        <a:p>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expects mutual understanding of differences</a:t>
          </a:r>
        </a:p>
        <a:p>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bottom-up: grassroots led</a:t>
          </a:r>
        </a:p>
        <a:p>
          <a:endPar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117643</xdr:colOff>
      <xdr:row>38</xdr:row>
      <xdr:rowOff>137695</xdr:rowOff>
    </xdr:from>
    <xdr:to>
      <xdr:col>13</xdr:col>
      <xdr:colOff>5348</xdr:colOff>
      <xdr:row>42</xdr:row>
      <xdr:rowOff>53473</xdr:rowOff>
    </xdr:to>
    <xdr:sp macro="" textlink="">
      <xdr:nvSpPr>
        <xdr:cNvPr id="269" name="TextBox 268">
          <a:extLst>
            <a:ext uri="{FF2B5EF4-FFF2-40B4-BE49-F238E27FC236}">
              <a16:creationId xmlns:a16="http://schemas.microsoft.com/office/drawing/2014/main" xmlns="" id="{D1F6C1EB-C47B-4BC4-BEC1-6C113DC68EF6}"/>
            </a:ext>
          </a:extLst>
        </xdr:cNvPr>
        <xdr:cNvSpPr txBox="1"/>
      </xdr:nvSpPr>
      <xdr:spPr>
        <a:xfrm>
          <a:off x="117643" y="9254958"/>
          <a:ext cx="5943600" cy="851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200" b="1" baseline="0">
              <a:solidFill>
                <a:schemeClr val="dk1"/>
              </a:solidFill>
              <a:latin typeface="Tahoma" panose="020B0604030504040204" pitchFamily="34" charset="0"/>
              <a:ea typeface="Tahoma" panose="020B0604030504040204" pitchFamily="34" charset="0"/>
              <a:cs typeface="Tahoma" panose="020B0604030504040204" pitchFamily="34" charset="0"/>
            </a:rPr>
            <a:t>Harmony Politics</a:t>
          </a:r>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is accessible anankelogy's simplified version of applied anankelogy's </a:t>
          </a:r>
          <a:r>
            <a:rPr lang="en-US" sz="1200" b="0" i="1" baseline="0">
              <a:solidFill>
                <a:schemeClr val="dk1"/>
              </a:solidFill>
              <a:latin typeface="Tahoma" panose="020B0604030504040204" pitchFamily="34" charset="0"/>
              <a:ea typeface="Tahoma" panose="020B0604030504040204" pitchFamily="34" charset="0"/>
              <a:cs typeface="Tahoma" panose="020B0604030504040204" pitchFamily="34" charset="0"/>
            </a:rPr>
            <a:t>critical politics</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It starts with the reasonable assumption that politics exist to serve needs. Then addresses whose needs, if any, are best served by our contemporary form of divisive politics.</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117644</xdr:colOff>
      <xdr:row>46</xdr:row>
      <xdr:rowOff>231273</xdr:rowOff>
    </xdr:from>
    <xdr:to>
      <xdr:col>13</xdr:col>
      <xdr:colOff>5349</xdr:colOff>
      <xdr:row>57</xdr:row>
      <xdr:rowOff>160422</xdr:rowOff>
    </xdr:to>
    <xdr:grpSp>
      <xdr:nvGrpSpPr>
        <xdr:cNvPr id="41" name="Group 40">
          <a:extLst>
            <a:ext uri="{FF2B5EF4-FFF2-40B4-BE49-F238E27FC236}">
              <a16:creationId xmlns:a16="http://schemas.microsoft.com/office/drawing/2014/main" xmlns="" id="{A36B2FDD-1EF4-4A1D-92F8-E13D593342C3}"/>
            </a:ext>
          </a:extLst>
        </xdr:cNvPr>
        <xdr:cNvGrpSpPr/>
      </xdr:nvGrpSpPr>
      <xdr:grpSpPr>
        <a:xfrm>
          <a:off x="117644" y="10956423"/>
          <a:ext cx="5831305" cy="2653299"/>
          <a:chOff x="117644" y="11086432"/>
          <a:chExt cx="5943600" cy="2308728"/>
        </a:xfrm>
      </xdr:grpSpPr>
      <xdr:sp macro="" textlink="">
        <xdr:nvSpPr>
          <xdr:cNvPr id="270" name="TextBox 269">
            <a:extLst>
              <a:ext uri="{FF2B5EF4-FFF2-40B4-BE49-F238E27FC236}">
                <a16:creationId xmlns:a16="http://schemas.microsoft.com/office/drawing/2014/main" xmlns="" id="{602CD605-3910-48A8-B330-9BA9360F588C}"/>
              </a:ext>
            </a:extLst>
          </xdr:cNvPr>
          <xdr:cNvSpPr txBox="1"/>
        </xdr:nvSpPr>
        <xdr:spPr>
          <a:xfrm>
            <a:off x="117644" y="11086432"/>
            <a:ext cx="5943600" cy="2308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200" b="1" baseline="0">
                <a:solidFill>
                  <a:schemeClr val="dk1"/>
                </a:solidFill>
                <a:latin typeface="Tahoma" panose="020B0604030504040204" pitchFamily="34" charset="0"/>
                <a:ea typeface="Tahoma" panose="020B0604030504040204" pitchFamily="34" charset="0"/>
                <a:cs typeface="Tahoma" panose="020B0604030504040204" pitchFamily="34" charset="0"/>
              </a:rPr>
              <a:t>Understanding Politics</a:t>
            </a:r>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100" b="0" i="1"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as no one has understood it before</a:t>
            </a:r>
            <a:endParaRPr lang="en-US" sz="1100" b="0"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How well do you think you understand politics? How well do you think anyone really gets what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occurs under the hood of politics? Be among the first to truly understand what divides us into polarizing camps. And what we can do together to dissolve all those animosities.</a:t>
            </a:r>
          </a:p>
          <a:p>
            <a:endPar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pPr>
              <a:spcAft>
                <a:spcPts val="300"/>
              </a:spcAft>
            </a:pP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Check out the </a:t>
            </a:r>
            <a:r>
              <a:rPr lang="en-US" sz="1200" b="0"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b="0" baseline="0">
                <a:ln>
                  <a:noFill/>
                </a:ln>
                <a:solidFill>
                  <a:schemeClr val="dk1"/>
                </a:solidFill>
                <a:latin typeface="Tahoma" panose="020B0604030504040204" pitchFamily="34" charset="0"/>
                <a:ea typeface="Tahoma" panose="020B0604030504040204" pitchFamily="34" charset="0"/>
                <a:cs typeface="Tahoma" panose="020B0604030504040204" pitchFamily="34" charset="0"/>
              </a:rPr>
              <a:t> , if you haven't already,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to demystify politics as no one has broken it down before. </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b="0" baseline="0">
                <a:solidFill>
                  <a:schemeClr val="dk1"/>
                </a:solidFill>
                <a:latin typeface="Wingdings 2" panose="05020102010507070707" pitchFamily="18" charset="2"/>
                <a:ea typeface="Tahoma" panose="020B0604030504040204" pitchFamily="34" charset="0"/>
                <a:cs typeface="Tahoma" panose="020B0604030504040204" pitchFamily="34" charset="0"/>
              </a:rPr>
              <a:t>*</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What is politics, according to nature-based anankelogy?</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b="0" baseline="0">
                <a:solidFill>
                  <a:schemeClr val="dk1"/>
                </a:solidFill>
                <a:latin typeface="Wingdings 2" panose="05020102010507070707" pitchFamily="18" charset="2"/>
                <a:ea typeface="Tahoma" panose="020B0604030504040204" pitchFamily="34" charset="0"/>
                <a:cs typeface="Tahoma" panose="020B0604030504040204" pitchFamily="34" charset="0"/>
              </a:rPr>
              <a:t>*</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Why do we gravitate into polarizing camps?</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b="0" baseline="0">
                <a:solidFill>
                  <a:schemeClr val="dk1"/>
                </a:solidFill>
                <a:latin typeface="Wingdings 2" panose="05020102010507070707" pitchFamily="18" charset="2"/>
                <a:ea typeface="Tahoma" panose="020B0604030504040204" pitchFamily="34" charset="0"/>
                <a:cs typeface="Tahoma" panose="020B0604030504040204" pitchFamily="34" charset="0"/>
              </a:rPr>
              <a:t>*</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What about populism?</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b="0" baseline="0">
                <a:solidFill>
                  <a:schemeClr val="dk1"/>
                </a:solidFill>
                <a:latin typeface="Wingdings 2" panose="05020102010507070707" pitchFamily="18" charset="2"/>
                <a:ea typeface="Tahoma" panose="020B0604030504040204" pitchFamily="34" charset="0"/>
                <a:cs typeface="Tahoma" panose="020B0604030504040204" pitchFamily="34" charset="0"/>
              </a:rPr>
              <a:t>*</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How does this apply to actual political issues?</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b="0" baseline="0">
                <a:solidFill>
                  <a:schemeClr val="dk1"/>
                </a:solidFill>
                <a:latin typeface="Wingdings 2" panose="05020102010507070707" pitchFamily="18" charset="2"/>
                <a:ea typeface="Tahoma" panose="020B0604030504040204" pitchFamily="34" charset="0"/>
                <a:cs typeface="Tahoma" panose="020B0604030504040204" pitchFamily="34" charset="0"/>
              </a:rPr>
              <a:t>*</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What can we do to undo toxic polarization?</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71" name="TextBox 270">
            <a:hlinkClick xmlns:r="http://schemas.openxmlformats.org/officeDocument/2006/relationships" r:id="rId14" tooltip="go to Harmony Politics tab"/>
            <a:extLst>
              <a:ext uri="{FF2B5EF4-FFF2-40B4-BE49-F238E27FC236}">
                <a16:creationId xmlns:a16="http://schemas.microsoft.com/office/drawing/2014/main" xmlns="" id="{FB5CE83F-03F7-41DA-B3CC-4D93485131A6}"/>
              </a:ext>
            </a:extLst>
          </xdr:cNvPr>
          <xdr:cNvSpPr txBox="1"/>
        </xdr:nvSpPr>
        <xdr:spPr>
          <a:xfrm>
            <a:off x="1105569" y="12073488"/>
            <a:ext cx="1399032" cy="201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baseline="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rPr>
              <a:t>Harmony Politics </a:t>
            </a:r>
            <a:r>
              <a:rPr lang="en-US" sz="1200" b="0" baseline="0">
                <a:ln>
                  <a:noFill/>
                </a:ln>
                <a:solidFill>
                  <a:srgbClr val="0070C0"/>
                </a:solidFill>
                <a:latin typeface="Tahoma" panose="020B0604030504040204" pitchFamily="34" charset="0"/>
                <a:ea typeface="Tahoma" panose="020B0604030504040204" pitchFamily="34" charset="0"/>
                <a:cs typeface="Tahoma" panose="020B0604030504040204" pitchFamily="34" charset="0"/>
              </a:rPr>
              <a:t>tab</a:t>
            </a:r>
            <a:r>
              <a:rPr lang="en-US" sz="1200" b="0" baseline="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rPr>
              <a:t> </a:t>
            </a:r>
            <a:endParaRPr lang="en-US" sz="1400" b="0" baseline="0">
              <a:ln>
                <a:solidFill>
                  <a:srgbClr val="002060"/>
                </a:solidFill>
              </a:ln>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twoCellAnchor>
    <xdr:from>
      <xdr:col>1</xdr:col>
      <xdr:colOff>4679</xdr:colOff>
      <xdr:row>135</xdr:row>
      <xdr:rowOff>38767</xdr:rowOff>
    </xdr:from>
    <xdr:to>
      <xdr:col>12</xdr:col>
      <xdr:colOff>482533</xdr:colOff>
      <xdr:row>155</xdr:row>
      <xdr:rowOff>114967</xdr:rowOff>
    </xdr:to>
    <xdr:sp macro="" textlink="">
      <xdr:nvSpPr>
        <xdr:cNvPr id="282" name="TextBox 281">
          <a:extLst>
            <a:ext uri="{FF2B5EF4-FFF2-40B4-BE49-F238E27FC236}">
              <a16:creationId xmlns:a16="http://schemas.microsoft.com/office/drawing/2014/main" xmlns="" id="{E56BBF4C-FC98-4E0C-AC89-B82FB2C976B5}"/>
            </a:ext>
          </a:extLst>
        </xdr:cNvPr>
        <xdr:cNvSpPr txBox="1"/>
      </xdr:nvSpPr>
      <xdr:spPr>
        <a:xfrm>
          <a:off x="118979" y="28899517"/>
          <a:ext cx="5821379" cy="365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Political leaders must remain responsive to their constituents' needs to lead politically. Are your needs examplary of their constituents? You could be of a value to them.</a:t>
          </a:r>
        </a:p>
        <a:p>
          <a:pPr>
            <a:spcAft>
              <a:spcPts val="600"/>
            </a:spcAft>
          </a:pPr>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Political leaders in a democracy like ours take their cues from voters like us. Are you committed to resolving politicized needs for all sides? Then you could be indispensible.</a:t>
          </a:r>
        </a:p>
        <a:p>
          <a:pPr>
            <a:spcAft>
              <a:spcPts val="600"/>
            </a:spcAft>
          </a:pP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Value Relating </a:t>
          </a:r>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guides you through this psychosociotherapy process to create meaningful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change for all. After we both agree the process is a good </a:t>
          </a:r>
          <a:r>
            <a:rPr lang="en-US" sz="1200" b="0" baseline="0">
              <a:ln>
                <a:solidFill>
                  <a:sysClr val="windowText" lastClr="000000"/>
                </a:solidFill>
              </a:ln>
              <a:solidFill>
                <a:schemeClr val="dk1"/>
              </a:solidFill>
              <a:latin typeface="Tahoma" panose="020B0604030504040204" pitchFamily="34" charset="0"/>
              <a:ea typeface="Tahoma" panose="020B0604030504040204" pitchFamily="34" charset="0"/>
              <a:cs typeface="Tahoma" panose="020B0604030504040204" pitchFamily="34" charset="0"/>
            </a:rPr>
            <a:t>fit</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for you as a grassroots politically harmonizing leader, we build on your </a:t>
          </a:r>
          <a:r>
            <a:rPr lang="en-US" sz="1200" b="0" baseline="0">
              <a:ln>
                <a:solidFill>
                  <a:sysClr val="windowText" lastClr="000000"/>
                </a:solidFill>
              </a:ln>
              <a:solidFill>
                <a:schemeClr val="dk1"/>
              </a:solidFill>
              <a:latin typeface="Tahoma" panose="020B0604030504040204" pitchFamily="34" charset="0"/>
              <a:ea typeface="Tahoma" panose="020B0604030504040204" pitchFamily="34" charset="0"/>
              <a:cs typeface="Tahoma" panose="020B0604030504040204" pitchFamily="34" charset="0"/>
            </a:rPr>
            <a:t>base</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a growing list of social capital.</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1. </a:t>
          </a:r>
          <a:r>
            <a:rPr lang="en-US" sz="1200" b="0" baseline="0">
              <a:ln>
                <a:solidFill>
                  <a:sysClr val="windowText" lastClr="000000"/>
                </a:solidFill>
              </a:ln>
              <a:solidFill>
                <a:schemeClr val="dk1"/>
              </a:solidFill>
              <a:latin typeface="Tahoma" panose="020B0604030504040204" pitchFamily="34" charset="0"/>
              <a:ea typeface="Tahoma" panose="020B0604030504040204" pitchFamily="34" charset="0"/>
              <a:cs typeface="Tahoma" panose="020B0604030504040204" pitchFamily="34" charset="0"/>
            </a:rPr>
            <a:t>Ally</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someone you trust and is trustworthy to champion you throughout this sojourn</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2. </a:t>
          </a:r>
          <a:r>
            <a:rPr lang="en-US" sz="1200" b="0" baseline="0">
              <a:ln>
                <a:solidFill>
                  <a:sysClr val="windowText" lastClr="000000"/>
                </a:solidFill>
              </a:ln>
              <a:solidFill>
                <a:schemeClr val="dk1"/>
              </a:solidFill>
              <a:latin typeface="Tahoma" panose="020B0604030504040204" pitchFamily="34" charset="0"/>
              <a:ea typeface="Tahoma" panose="020B0604030504040204" pitchFamily="34" charset="0"/>
              <a:cs typeface="Tahoma" panose="020B0604030504040204" pitchFamily="34" charset="0"/>
            </a:rPr>
            <a:t>Team</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your growing social support team prioritizing resolving needs.</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  followers: they provide you emotional support as they follow your progress.</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  supporters: they provide you economic support to cover your costs.</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  participants: they provide you a helping hand when needed.</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3. </a:t>
          </a:r>
          <a:r>
            <a:rPr lang="en-US" sz="1200" b="0" baseline="0">
              <a:ln>
                <a:solidFill>
                  <a:sysClr val="windowText" lastClr="000000"/>
                </a:solidFill>
              </a:ln>
              <a:solidFill>
                <a:schemeClr val="dk1"/>
              </a:solidFill>
              <a:latin typeface="Tahoma" panose="020B0604030504040204" pitchFamily="34" charset="0"/>
              <a:ea typeface="Tahoma" panose="020B0604030504040204" pitchFamily="34" charset="0"/>
              <a:cs typeface="Tahoma" panose="020B0604030504040204" pitchFamily="34" charset="0"/>
            </a:rPr>
            <a:t>Goal</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others of some influence then see your emerging value and add their value.</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  sponsors: who provide economic and advisory supports.</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  donors: who provide larger economic supports with minimal involvement.</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  </a:t>
          </a:r>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investors: who provide you resources if ready to take your goal to the next level.</a:t>
          </a:r>
        </a:p>
        <a:p>
          <a:endParaRPr lang="en-US" sz="7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This full process proceeds like a school course. At this writing, it remains an untested visionary process. Ready to put it to work?</a:t>
          </a:r>
        </a:p>
      </xdr:txBody>
    </xdr:sp>
    <xdr:clientData/>
  </xdr:twoCellAnchor>
  <xdr:twoCellAnchor>
    <xdr:from>
      <xdr:col>20</xdr:col>
      <xdr:colOff>68180</xdr:colOff>
      <xdr:row>114</xdr:row>
      <xdr:rowOff>92243</xdr:rowOff>
    </xdr:from>
    <xdr:to>
      <xdr:col>22</xdr:col>
      <xdr:colOff>167318</xdr:colOff>
      <xdr:row>119</xdr:row>
      <xdr:rowOff>5348</xdr:rowOff>
    </xdr:to>
    <xdr:grpSp>
      <xdr:nvGrpSpPr>
        <xdr:cNvPr id="43" name="Group 42">
          <a:extLst>
            <a:ext uri="{FF2B5EF4-FFF2-40B4-BE49-F238E27FC236}">
              <a16:creationId xmlns:a16="http://schemas.microsoft.com/office/drawing/2014/main" xmlns="" id="{5D48B80E-6B7A-415B-BED5-9DB30746AE4C}"/>
            </a:ext>
          </a:extLst>
        </xdr:cNvPr>
        <xdr:cNvGrpSpPr/>
      </xdr:nvGrpSpPr>
      <xdr:grpSpPr>
        <a:xfrm>
          <a:off x="8669255" y="24476243"/>
          <a:ext cx="1070688" cy="941805"/>
          <a:chOff x="6371390" y="27751505"/>
          <a:chExt cx="1088401" cy="989263"/>
        </a:xfrm>
      </xdr:grpSpPr>
      <xdr:sp macro="" textlink="">
        <xdr:nvSpPr>
          <xdr:cNvPr id="264" name="TextBox 263">
            <a:extLst>
              <a:ext uri="{FF2B5EF4-FFF2-40B4-BE49-F238E27FC236}">
                <a16:creationId xmlns:a16="http://schemas.microsoft.com/office/drawing/2014/main" xmlns="" id="{003F6D14-F0ED-45A2-A8A0-1E116A4AC50C}"/>
              </a:ext>
            </a:extLst>
          </xdr:cNvPr>
          <xdr:cNvSpPr txBox="1"/>
        </xdr:nvSpPr>
        <xdr:spPr>
          <a:xfrm>
            <a:off x="6371390" y="27751505"/>
            <a:ext cx="1033378" cy="989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threePt" dir="t"/>
            </a:scene3d>
            <a:sp3d extrusionH="57150">
              <a:bevelT w="57150" h="38100" prst="artDeco"/>
            </a:sp3d>
          </a:bodyPr>
          <a:lstStyle/>
          <a:p>
            <a:pPr algn="ctr"/>
            <a:r>
              <a:rPr lang="en-US" sz="7200" b="1" baseline="0">
                <a:solidFill>
                  <a:srgbClr val="E1FFEB"/>
                </a:solidFill>
                <a:effectLst>
                  <a:glow rad="63500">
                    <a:schemeClr val="accent6">
                      <a:satMod val="175000"/>
                      <a:alpha val="40000"/>
                    </a:schemeClr>
                  </a:glow>
                  <a:outerShdw blurRad="50800" dist="38100" dir="5400000" algn="t" rotWithShape="0">
                    <a:prstClr val="black">
                      <a:alpha val="40000"/>
                    </a:prstClr>
                  </a:outerShdw>
                </a:effectLst>
                <a:latin typeface="Wingdings" panose="05000000000000000000" pitchFamily="2" charset="2"/>
                <a:ea typeface="Tahoma" panose="020B0604030504040204" pitchFamily="34" charset="0"/>
                <a:cs typeface="Tahoma" panose="020B0604030504040204" pitchFamily="34" charset="0"/>
              </a:rPr>
              <a:t>(</a:t>
            </a:r>
            <a:r>
              <a:rPr lang="en-US" sz="7200" b="1" baseline="0">
                <a:solidFill>
                  <a:srgbClr val="64FFA5"/>
                </a:solidFill>
                <a:latin typeface="Tahoma" panose="020B0604030504040204" pitchFamily="34" charset="0"/>
                <a:ea typeface="Tahoma" panose="020B0604030504040204" pitchFamily="34" charset="0"/>
                <a:cs typeface="Tahoma" panose="020B0604030504040204" pitchFamily="34" charset="0"/>
              </a:rPr>
              <a:t> </a:t>
            </a:r>
            <a:endParaRPr lang="en-US" sz="7200" b="0" baseline="0">
              <a:solidFill>
                <a:srgbClr val="64FFA5"/>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284" name="TextBox 283">
            <a:extLst>
              <a:ext uri="{FF2B5EF4-FFF2-40B4-BE49-F238E27FC236}">
                <a16:creationId xmlns:a16="http://schemas.microsoft.com/office/drawing/2014/main" xmlns="" id="{FA4CE156-CF5E-49AB-9E78-7080F3669898}"/>
              </a:ext>
            </a:extLst>
          </xdr:cNvPr>
          <xdr:cNvSpPr txBox="1"/>
        </xdr:nvSpPr>
        <xdr:spPr>
          <a:xfrm rot="16200000">
            <a:off x="6702216" y="27579831"/>
            <a:ext cx="481851" cy="1033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800" b="1" baseline="0">
                <a:ln>
                  <a:solidFill>
                    <a:srgbClr val="64FFA5"/>
                  </a:solidFill>
                </a:ln>
                <a:solidFill>
                  <a:srgbClr val="E1FFEB"/>
                </a:solidFill>
                <a:effectLst>
                  <a:glow rad="63500">
                    <a:schemeClr val="accent6">
                      <a:satMod val="175000"/>
                      <a:alpha val="40000"/>
                    </a:schemeClr>
                  </a:glow>
                  <a:outerShdw blurRad="50800" dist="38100" dir="5400000" algn="t" rotWithShape="0">
                    <a:prstClr val="black">
                      <a:alpha val="40000"/>
                    </a:prstClr>
                  </a:outerShdw>
                </a:effectLst>
                <a:latin typeface="Wingdings 2" panose="05020102010507070707" pitchFamily="18" charset="2"/>
                <a:ea typeface="Tahoma" panose="020B0604030504040204" pitchFamily="34" charset="0"/>
                <a:cs typeface="Tahoma" panose="020B0604030504040204" pitchFamily="34" charset="0"/>
              </a:rPr>
              <a:t>(</a:t>
            </a:r>
          </a:p>
        </xdr:txBody>
      </xdr:sp>
    </xdr:grpSp>
    <xdr:clientData/>
  </xdr:twoCellAnchor>
  <xdr:twoCellAnchor>
    <xdr:from>
      <xdr:col>16</xdr:col>
      <xdr:colOff>348583</xdr:colOff>
      <xdr:row>138</xdr:row>
      <xdr:rowOff>37427</xdr:rowOff>
    </xdr:from>
    <xdr:to>
      <xdr:col>27</xdr:col>
      <xdr:colOff>21056</xdr:colOff>
      <xdr:row>149</xdr:row>
      <xdr:rowOff>127000</xdr:rowOff>
    </xdr:to>
    <xdr:sp macro="" textlink="">
      <xdr:nvSpPr>
        <xdr:cNvPr id="286" name="Speech Bubble: Rectangle with Corners Rounded 285">
          <a:extLst>
            <a:ext uri="{FF2B5EF4-FFF2-40B4-BE49-F238E27FC236}">
              <a16:creationId xmlns:a16="http://schemas.microsoft.com/office/drawing/2014/main" xmlns="" id="{618A6CDA-DD37-4084-90B6-B3C0F07A4CA1}"/>
            </a:ext>
          </a:extLst>
        </xdr:cNvPr>
        <xdr:cNvSpPr/>
      </xdr:nvSpPr>
      <xdr:spPr>
        <a:xfrm>
          <a:off x="7006558" y="29641127"/>
          <a:ext cx="5015998" cy="1956473"/>
        </a:xfrm>
        <a:prstGeom prst="wedgeRoundRectCallout">
          <a:avLst>
            <a:gd name="adj1" fmla="val -56957"/>
            <a:gd name="adj2" fmla="val -2747"/>
            <a:gd name="adj3" fmla="val 16667"/>
          </a:avLst>
        </a:prstGeom>
        <a:solidFill>
          <a:srgbClr val="E1FFEB"/>
        </a:solidFill>
        <a:ln>
          <a:noFill/>
        </a:ln>
        <a:effectLst/>
        <a:scene3d>
          <a:camera prst="orthographicFront">
            <a:rot lat="0" lon="0" rev="0"/>
          </a:camera>
          <a:lightRig rig="chilly" dir="t">
            <a:rot lat="0" lon="0" rev="18480000"/>
          </a:lightRig>
        </a:scene3d>
        <a:sp3d prstMaterial="clear">
          <a:bevelT h="63500"/>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200" b="0" baseline="0">
            <a:solidFill>
              <a:srgbClr val="004623"/>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106948</xdr:colOff>
      <xdr:row>162</xdr:row>
      <xdr:rowOff>53473</xdr:rowOff>
    </xdr:from>
    <xdr:to>
      <xdr:col>12</xdr:col>
      <xdr:colOff>480027</xdr:colOff>
      <xdr:row>165</xdr:row>
      <xdr:rowOff>93578</xdr:rowOff>
    </xdr:to>
    <xdr:sp macro="" textlink="">
      <xdr:nvSpPr>
        <xdr:cNvPr id="287" name="TextBox 286">
          <a:extLst>
            <a:ext uri="{FF2B5EF4-FFF2-40B4-BE49-F238E27FC236}">
              <a16:creationId xmlns:a16="http://schemas.microsoft.com/office/drawing/2014/main" xmlns="" id="{DAEA0A20-6509-4F6E-8718-F63FDDAF211C}"/>
            </a:ext>
          </a:extLst>
        </xdr:cNvPr>
        <xdr:cNvSpPr txBox="1"/>
      </xdr:nvSpPr>
      <xdr:spPr>
        <a:xfrm>
          <a:off x="106948" y="35426315"/>
          <a:ext cx="5934342" cy="802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Receiving an invitation</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If you preferred to let others take the lead, you may receive an invitation to join their team. You can expect it to look something like the sample at right. </a:t>
          </a:r>
        </a:p>
      </xdr:txBody>
    </xdr:sp>
    <xdr:clientData/>
  </xdr:twoCellAnchor>
  <xdr:twoCellAnchor>
    <xdr:from>
      <xdr:col>0</xdr:col>
      <xdr:colOff>106948</xdr:colOff>
      <xdr:row>165</xdr:row>
      <xdr:rowOff>167105</xdr:rowOff>
    </xdr:from>
    <xdr:to>
      <xdr:col>12</xdr:col>
      <xdr:colOff>480027</xdr:colOff>
      <xdr:row>173</xdr:row>
      <xdr:rowOff>20053</xdr:rowOff>
    </xdr:to>
    <xdr:sp macro="" textlink="">
      <xdr:nvSpPr>
        <xdr:cNvPr id="288" name="TextBox 287">
          <a:extLst>
            <a:ext uri="{FF2B5EF4-FFF2-40B4-BE49-F238E27FC236}">
              <a16:creationId xmlns:a16="http://schemas.microsoft.com/office/drawing/2014/main" xmlns="" id="{175660BD-C65E-4452-8951-4152DBEED048}"/>
            </a:ext>
          </a:extLst>
        </xdr:cNvPr>
        <xdr:cNvSpPr txBox="1"/>
      </xdr:nvSpPr>
      <xdr:spPr>
        <a:xfrm>
          <a:off x="106948" y="36301947"/>
          <a:ext cx="5934342" cy="1804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Sending out invitations</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If taking a lead, you can either repeat your phone message to invite team members. Or use this template invitation to invite them by email. Perhaps a little of both. You could follow up each invitation with a phone call or text message. </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Make a list of prospects. Who do you trust to be a supporter of your Harmony Politics goal? Who can reciprocate your enthusiasm? Who has expressed interest in the info you would have sent them by now? List your social captial prospects below with their known email addresses.</a:t>
          </a:r>
          <a:endParaRPr lang="en-US" sz="14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16</xdr:col>
      <xdr:colOff>454527</xdr:colOff>
      <xdr:row>130</xdr:row>
      <xdr:rowOff>100262</xdr:rowOff>
    </xdr:from>
    <xdr:to>
      <xdr:col>26</xdr:col>
      <xdr:colOff>481263</xdr:colOff>
      <xdr:row>132</xdr:row>
      <xdr:rowOff>106947</xdr:rowOff>
    </xdr:to>
    <xdr:sp macro="" textlink="">
      <xdr:nvSpPr>
        <xdr:cNvPr id="289" name="Speech Bubble: Rectangle with Corners Rounded 288">
          <a:extLst>
            <a:ext uri="{FF2B5EF4-FFF2-40B4-BE49-F238E27FC236}">
              <a16:creationId xmlns:a16="http://schemas.microsoft.com/office/drawing/2014/main" xmlns="" id="{EBCC4A1C-62A7-4B33-9132-B4F8775F9DCE}"/>
            </a:ext>
          </a:extLst>
        </xdr:cNvPr>
        <xdr:cNvSpPr/>
      </xdr:nvSpPr>
      <xdr:spPr>
        <a:xfrm>
          <a:off x="7245685" y="28755473"/>
          <a:ext cx="4973052" cy="514685"/>
        </a:xfrm>
        <a:prstGeom prst="wedgeRoundRectCallout">
          <a:avLst>
            <a:gd name="adj1" fmla="val -57192"/>
            <a:gd name="adj2" fmla="val -26388"/>
            <a:gd name="adj3" fmla="val 16667"/>
          </a:avLst>
        </a:prstGeom>
        <a:solidFill>
          <a:srgbClr val="E1FFEB"/>
        </a:solidFill>
        <a:ln>
          <a:noFill/>
        </a:ln>
        <a:effectLst/>
        <a:scene3d>
          <a:camera prst="orthographicFront">
            <a:rot lat="0" lon="0" rev="0"/>
          </a:camera>
          <a:lightRig rig="chilly" dir="t">
            <a:rot lat="0" lon="0" rev="18480000"/>
          </a:lightRig>
        </a:scene3d>
        <a:sp3d prstMaterial="clear">
          <a:bevelT h="63500"/>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US" sz="1200" b="0">
              <a:solidFill>
                <a:srgbClr val="004623"/>
              </a:solidFill>
              <a:latin typeface="Tahoma" panose="020B0604030504040204" pitchFamily="34" charset="0"/>
              <a:ea typeface="Tahoma" panose="020B0604030504040204" pitchFamily="34" charset="0"/>
              <a:cs typeface="Tahoma" panose="020B0604030504040204" pitchFamily="34" charset="0"/>
            </a:rPr>
            <a:t>Hello. I'm</a:t>
          </a:r>
          <a:r>
            <a:rPr lang="en-US" sz="1200" b="0" baseline="0">
              <a:solidFill>
                <a:srgbClr val="004623"/>
              </a:solidFill>
              <a:latin typeface="Tahoma" panose="020B0604030504040204" pitchFamily="34" charset="0"/>
              <a:ea typeface="Tahoma" panose="020B0604030504040204" pitchFamily="34" charset="0"/>
              <a:cs typeface="Tahoma" panose="020B0604030504040204" pitchFamily="34" charset="0"/>
            </a:rPr>
            <a:t> about to embark on special journey. And I'm inviting you along for the ride. </a:t>
          </a:r>
          <a:endParaRPr lang="en-US" sz="1200" b="0">
            <a:solidFill>
              <a:srgbClr val="004623"/>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17</xdr:col>
      <xdr:colOff>474579</xdr:colOff>
      <xdr:row>133</xdr:row>
      <xdr:rowOff>167103</xdr:rowOff>
    </xdr:from>
    <xdr:to>
      <xdr:col>26</xdr:col>
      <xdr:colOff>487947</xdr:colOff>
      <xdr:row>136</xdr:row>
      <xdr:rowOff>160419</xdr:rowOff>
    </xdr:to>
    <xdr:sp macro="" textlink="">
      <xdr:nvSpPr>
        <xdr:cNvPr id="290" name="Speech Bubble: Rectangle with Corners Rounded 289">
          <a:extLst>
            <a:ext uri="{FF2B5EF4-FFF2-40B4-BE49-F238E27FC236}">
              <a16:creationId xmlns:a16="http://schemas.microsoft.com/office/drawing/2014/main" xmlns="" id="{2413AF5B-C759-43EB-B458-07F8BE7DAE8E}"/>
            </a:ext>
          </a:extLst>
        </xdr:cNvPr>
        <xdr:cNvSpPr/>
      </xdr:nvSpPr>
      <xdr:spPr>
        <a:xfrm>
          <a:off x="7760368" y="29584314"/>
          <a:ext cx="4465053" cy="755316"/>
        </a:xfrm>
        <a:prstGeom prst="wedgeRoundRectCallout">
          <a:avLst>
            <a:gd name="adj1" fmla="val -64541"/>
            <a:gd name="adj2" fmla="val -51822"/>
            <a:gd name="adj3" fmla="val 16667"/>
          </a:avLst>
        </a:prstGeom>
        <a:solidFill>
          <a:srgbClr val="E1FFEB"/>
        </a:solidFill>
        <a:ln>
          <a:noFill/>
        </a:ln>
        <a:effectLst/>
        <a:scene3d>
          <a:camera prst="orthographicFront">
            <a:rot lat="0" lon="0" rev="0"/>
          </a:camera>
          <a:lightRig rig="chilly" dir="t">
            <a:rot lat="0" lon="0" rev="18480000"/>
          </a:lightRig>
        </a:scene3d>
        <a:sp3d prstMaterial="clear">
          <a:bevelT h="63500"/>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US" sz="1200" b="0">
              <a:solidFill>
                <a:srgbClr val="004623"/>
              </a:solidFill>
              <a:latin typeface="Tahoma" panose="020B0604030504040204" pitchFamily="34" charset="0"/>
              <a:ea typeface="Tahoma" panose="020B0604030504040204" pitchFamily="34" charset="0"/>
              <a:cs typeface="Tahoma" panose="020B0604030504040204" pitchFamily="34" charset="0"/>
            </a:rPr>
            <a:t>When you get a minute, I want to tell you something special</a:t>
          </a:r>
          <a:r>
            <a:rPr lang="en-US" sz="1200" b="0" baseline="0">
              <a:solidFill>
                <a:srgbClr val="004623"/>
              </a:solidFill>
              <a:latin typeface="Tahoma" panose="020B0604030504040204" pitchFamily="34" charset="0"/>
              <a:ea typeface="Tahoma" panose="020B0604030504040204" pitchFamily="34" charset="0"/>
              <a:cs typeface="Tahoma" panose="020B0604030504040204" pitchFamily="34" charset="0"/>
            </a:rPr>
            <a:t> about the Harmony Politics info I shared with you. How it can put some love back into our politics. </a:t>
          </a:r>
          <a:endParaRPr lang="en-US" sz="1200" b="0">
            <a:solidFill>
              <a:srgbClr val="004623"/>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7</xdr:col>
      <xdr:colOff>38768</xdr:colOff>
      <xdr:row>88</xdr:row>
      <xdr:rowOff>12033</xdr:rowOff>
    </xdr:from>
    <xdr:to>
      <xdr:col>13</xdr:col>
      <xdr:colOff>96380</xdr:colOff>
      <xdr:row>99</xdr:row>
      <xdr:rowOff>13150</xdr:rowOff>
    </xdr:to>
    <xdr:grpSp>
      <xdr:nvGrpSpPr>
        <xdr:cNvPr id="292" name="Group 291">
          <a:extLst>
            <a:ext uri="{FF2B5EF4-FFF2-40B4-BE49-F238E27FC236}">
              <a16:creationId xmlns:a16="http://schemas.microsoft.com/office/drawing/2014/main" xmlns="" id="{824FFEED-DFEA-4BDD-B7AC-D3B5FD239F31}"/>
            </a:ext>
          </a:extLst>
        </xdr:cNvPr>
        <xdr:cNvGrpSpPr/>
      </xdr:nvGrpSpPr>
      <xdr:grpSpPr>
        <a:xfrm>
          <a:off x="3067718" y="19709733"/>
          <a:ext cx="2972262" cy="2258542"/>
          <a:chOff x="9291053" y="22699581"/>
          <a:chExt cx="3025402" cy="2273749"/>
        </a:xfrm>
      </xdr:grpSpPr>
      <xdr:grpSp>
        <xdr:nvGrpSpPr>
          <xdr:cNvPr id="293" name="Group 292">
            <a:extLst>
              <a:ext uri="{FF2B5EF4-FFF2-40B4-BE49-F238E27FC236}">
                <a16:creationId xmlns:a16="http://schemas.microsoft.com/office/drawing/2014/main" xmlns="" id="{28F5FFAA-F3B0-49A7-B04D-6E687564992F}"/>
              </a:ext>
            </a:extLst>
          </xdr:cNvPr>
          <xdr:cNvGrpSpPr/>
        </xdr:nvGrpSpPr>
        <xdr:grpSpPr>
          <a:xfrm>
            <a:off x="9291053" y="22699581"/>
            <a:ext cx="3025402" cy="2273749"/>
            <a:chOff x="0" y="-4"/>
            <a:chExt cx="3025942" cy="2274294"/>
          </a:xfrm>
        </xdr:grpSpPr>
        <xdr:sp macro="" textlink="">
          <xdr:nvSpPr>
            <xdr:cNvPr id="297" name="Rectangle: Rounded Corners 296">
              <a:extLst>
                <a:ext uri="{FF2B5EF4-FFF2-40B4-BE49-F238E27FC236}">
                  <a16:creationId xmlns:a16="http://schemas.microsoft.com/office/drawing/2014/main" xmlns="" id="{88D1707B-84AE-4C9C-A923-AC690F261A48}"/>
                </a:ext>
              </a:extLst>
            </xdr:cNvPr>
            <xdr:cNvSpPr/>
          </xdr:nvSpPr>
          <xdr:spPr>
            <a:xfrm>
              <a:off x="140677" y="140677"/>
              <a:ext cx="2743688" cy="1969135"/>
            </a:xfrm>
            <a:prstGeom prst="roundRect">
              <a:avLst>
                <a:gd name="adj" fmla="val 888"/>
              </a:avLst>
            </a:prstGeom>
            <a:gradFill flip="none" rotWithShape="1">
              <a:gsLst>
                <a:gs pos="0">
                  <a:schemeClr val="accent1">
                    <a:lumMod val="5000"/>
                    <a:lumOff val="95000"/>
                  </a:schemeClr>
                </a:gs>
                <a:gs pos="67000">
                  <a:srgbClr val="EBDCFF"/>
                </a:gs>
                <a:gs pos="100000">
                  <a:srgbClr val="CC99FF"/>
                </a:gs>
              </a:gsLst>
              <a:path path="circle">
                <a:fillToRect l="50000" t="50000" r="50000" b="50000"/>
              </a:path>
              <a:tileRect/>
            </a:gradFill>
            <a:ln w="203200">
              <a:solidFill>
                <a:srgbClr val="7030A0"/>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98" name="Text Box 16">
              <a:extLst>
                <a:ext uri="{FF2B5EF4-FFF2-40B4-BE49-F238E27FC236}">
                  <a16:creationId xmlns:a16="http://schemas.microsoft.com/office/drawing/2014/main" xmlns="" id="{C8D267FF-16B1-4D96-97A0-7D84649BE8B9}"/>
                </a:ext>
              </a:extLst>
            </xdr:cNvPr>
            <xdr:cNvSpPr txBox="1"/>
          </xdr:nvSpPr>
          <xdr:spPr>
            <a:xfrm>
              <a:off x="99622" y="-4"/>
              <a:ext cx="1462405" cy="31242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Harmony</a:t>
              </a:r>
              <a:r>
                <a:rPr lang="en-US" sz="1800" b="1">
                  <a:ln w="3175" cap="flat" cmpd="sng" algn="ctr">
                    <a:solidFill>
                      <a:srgbClr val="78FFA0"/>
                    </a:solidFill>
                    <a:prstDash val="solid"/>
                    <a:round/>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Politics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299" name="Text Box 17">
              <a:extLst>
                <a:ext uri="{FF2B5EF4-FFF2-40B4-BE49-F238E27FC236}">
                  <a16:creationId xmlns:a16="http://schemas.microsoft.com/office/drawing/2014/main" xmlns="" id="{C9CACA7A-B13E-435F-8E16-C63D62675A52}"/>
                </a:ext>
              </a:extLst>
            </xdr:cNvPr>
            <xdr:cNvSpPr txBox="1"/>
          </xdr:nvSpPr>
          <xdr:spPr>
            <a:xfrm>
              <a:off x="1644609" y="1960031"/>
              <a:ext cx="1340452" cy="270717"/>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Value</a:t>
              </a:r>
              <a:r>
                <a:rPr lang="en-US" sz="1800" b="1">
                  <a:ln>
                    <a:noFill/>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Relating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300" name="Oval 299">
              <a:extLst>
                <a:ext uri="{FF2B5EF4-FFF2-40B4-BE49-F238E27FC236}">
                  <a16:creationId xmlns:a16="http://schemas.microsoft.com/office/drawing/2014/main" xmlns="" id="{53EA3FFE-AA31-4833-9937-9FA8718422E8}"/>
                </a:ext>
              </a:extLst>
            </xdr:cNvPr>
            <xdr:cNvSpPr>
              <a:spLocks noChangeAspect="1"/>
            </xdr:cNvSpPr>
          </xdr:nvSpPr>
          <xdr:spPr>
            <a:xfrm>
              <a:off x="2568742" y="0"/>
              <a:ext cx="457200" cy="457200"/>
            </a:xfrm>
            <a:prstGeom prst="ellipse">
              <a:avLst/>
            </a:prstGeom>
            <a:solidFill>
              <a:schemeClr val="bg1"/>
            </a:solidFill>
            <a:ln w="3175">
              <a:solidFill>
                <a:srgbClr val="CDAFE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01" name="Oval 300">
              <a:extLst>
                <a:ext uri="{FF2B5EF4-FFF2-40B4-BE49-F238E27FC236}">
                  <a16:creationId xmlns:a16="http://schemas.microsoft.com/office/drawing/2014/main" xmlns="" id="{6B1610D7-BECA-43C9-81CC-0EAEC7C5BE4A}"/>
                </a:ext>
              </a:extLst>
            </xdr:cNvPr>
            <xdr:cNvSpPr>
              <a:spLocks noChangeAspect="1"/>
            </xdr:cNvSpPr>
          </xdr:nvSpPr>
          <xdr:spPr>
            <a:xfrm>
              <a:off x="0" y="1799492"/>
              <a:ext cx="457200" cy="457200"/>
            </a:xfrm>
            <a:prstGeom prst="ellipse">
              <a:avLst/>
            </a:prstGeom>
            <a:solidFill>
              <a:schemeClr val="bg1"/>
            </a:solidFill>
            <a:ln w="3175">
              <a:solidFill>
                <a:srgbClr val="78FF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02" name="Text Box 20">
              <a:extLst>
                <a:ext uri="{FF2B5EF4-FFF2-40B4-BE49-F238E27FC236}">
                  <a16:creationId xmlns:a16="http://schemas.microsoft.com/office/drawing/2014/main" xmlns="" id="{851A2163-FF79-44AE-B9BF-F1D92A8EDE26}"/>
                </a:ext>
              </a:extLst>
            </xdr:cNvPr>
            <xdr:cNvSpPr txBox="1"/>
          </xdr:nvSpPr>
          <xdr:spPr>
            <a:xfrm>
              <a:off x="2620993" y="50186"/>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t>
              </a:r>
              <a:r>
                <a:rPr lang="en-US" sz="24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303" name="Text Box 21">
              <a:extLst>
                <a:ext uri="{FF2B5EF4-FFF2-40B4-BE49-F238E27FC236}">
                  <a16:creationId xmlns:a16="http://schemas.microsoft.com/office/drawing/2014/main" xmlns="" id="{8294CA22-86BC-4BB4-B449-24194C97C0A2}"/>
                </a:ext>
              </a:extLst>
            </xdr:cNvPr>
            <xdr:cNvSpPr txBox="1"/>
          </xdr:nvSpPr>
          <xdr:spPr>
            <a:xfrm>
              <a:off x="42673" y="1862810"/>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t>
              </a:r>
              <a:r>
                <a:rPr lang="en-US" sz="24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294" name="TextBox 293">
            <a:extLst>
              <a:ext uri="{FF2B5EF4-FFF2-40B4-BE49-F238E27FC236}">
                <a16:creationId xmlns:a16="http://schemas.microsoft.com/office/drawing/2014/main" xmlns="" id="{9923B7EC-2ACF-4F2A-96C2-A8195E077DA6}"/>
              </a:ext>
            </a:extLst>
          </xdr:cNvPr>
          <xdr:cNvSpPr txBox="1"/>
        </xdr:nvSpPr>
        <xdr:spPr>
          <a:xfrm>
            <a:off x="9627934" y="24379988"/>
            <a:ext cx="237744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lnSpc>
                <a:spcPts val="1000"/>
              </a:lnSpc>
            </a:pPr>
            <a:r>
              <a:rPr lang="en-US" sz="1000" b="0">
                <a:solidFill>
                  <a:srgbClr val="2D143C"/>
                </a:solidFill>
                <a:effectLst/>
                <a:latin typeface="+mn-lt"/>
                <a:ea typeface="+mn-ea"/>
                <a:cs typeface="Arial" panose="020B0604020202020204" pitchFamily="34" charset="0"/>
              </a:rPr>
              <a:t>Harmonize our politics to each other's needs. Go to</a:t>
            </a:r>
            <a:r>
              <a:rPr lang="en-US" sz="1000" b="0" baseline="0">
                <a:solidFill>
                  <a:srgbClr val="2D143C"/>
                </a:solidFill>
                <a:effectLst/>
                <a:latin typeface="+mn-lt"/>
                <a:ea typeface="+mn-ea"/>
                <a:cs typeface="Arial" panose="020B0604020202020204" pitchFamily="34" charset="0"/>
              </a:rPr>
              <a:t> </a:t>
            </a:r>
            <a:r>
              <a:rPr lang="en-US" sz="1000" b="0" spc="-10" baseline="0">
                <a:solidFill>
                  <a:srgbClr val="2D143C"/>
                </a:solidFill>
                <a:effectLst/>
                <a:latin typeface="+mn-lt"/>
                <a:ea typeface="+mn-ea"/>
                <a:cs typeface="Arial" panose="020B0604020202020204" pitchFamily="34" charset="0"/>
              </a:rPr>
              <a:t>https://www.valuerelating.com/sttp-hp</a:t>
            </a:r>
            <a:endParaRPr lang="en-US" sz="1000" b="0" spc="-10" baseline="0">
              <a:solidFill>
                <a:srgbClr val="2D143C"/>
              </a:solidFill>
              <a:latin typeface="+mn-lt"/>
              <a:cs typeface="Arial" panose="020B0604020202020204" pitchFamily="34" charset="0"/>
            </a:endParaRPr>
          </a:p>
        </xdr:txBody>
      </xdr:sp>
      <xdr:sp macro="" textlink="">
        <xdr:nvSpPr>
          <xdr:cNvPr id="295" name="TextBox 294">
            <a:extLst>
              <a:ext uri="{FF2B5EF4-FFF2-40B4-BE49-F238E27FC236}">
                <a16:creationId xmlns:a16="http://schemas.microsoft.com/office/drawing/2014/main" xmlns="" id="{4C6D0FD6-4E8D-4A83-AF5C-036DF681069E}"/>
              </a:ext>
            </a:extLst>
          </xdr:cNvPr>
          <xdr:cNvSpPr txBox="1"/>
        </xdr:nvSpPr>
        <xdr:spPr>
          <a:xfrm>
            <a:off x="9658680" y="23315863"/>
            <a:ext cx="2272636" cy="98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spcAft>
                <a:spcPts val="300"/>
              </a:spcAft>
            </a:pPr>
            <a:r>
              <a:rPr lang="en-US" sz="1200" b="1" spc="-30">
                <a:solidFill>
                  <a:srgbClr val="2D143C"/>
                </a:solidFill>
                <a:effectLst/>
                <a:latin typeface="Arial" panose="020B0604020202020204" pitchFamily="34" charset="0"/>
                <a:ea typeface="+mn-ea"/>
                <a:cs typeface="Arial" panose="020B0604020202020204" pitchFamily="34" charset="0"/>
              </a:rPr>
              <a:t>"Our immigration</a:t>
            </a:r>
            <a:r>
              <a:rPr lang="en-US" sz="1200" b="1" spc="-30" baseline="0">
                <a:solidFill>
                  <a:srgbClr val="2D143C"/>
                </a:solidFill>
                <a:effectLst/>
                <a:latin typeface="Arial" panose="020B0604020202020204" pitchFamily="34" charset="0"/>
                <a:ea typeface="+mn-ea"/>
                <a:cs typeface="Arial" panose="020B0604020202020204" pitchFamily="34" charset="0"/>
              </a:rPr>
              <a:t> policies failed to stem the tide of lawless entry," said the Indian chief. "Good luck with yours."</a:t>
            </a:r>
            <a:endParaRPr lang="en-US" sz="1300" b="1">
              <a:solidFill>
                <a:srgbClr val="2D143C"/>
              </a:solidFill>
              <a:latin typeface="Arial" panose="020B0604020202020204" pitchFamily="34" charset="0"/>
              <a:cs typeface="Arial" panose="020B0604020202020204" pitchFamily="34" charset="0"/>
            </a:endParaRPr>
          </a:p>
        </xdr:txBody>
      </xdr:sp>
      <xdr:sp macro="" textlink="">
        <xdr:nvSpPr>
          <xdr:cNvPr id="296" name="TextBox 295">
            <a:extLst>
              <a:ext uri="{FF2B5EF4-FFF2-40B4-BE49-F238E27FC236}">
                <a16:creationId xmlns:a16="http://schemas.microsoft.com/office/drawing/2014/main" xmlns="" id="{17AF1566-9523-4EE7-933F-C05C26EE11A3}"/>
              </a:ext>
            </a:extLst>
          </xdr:cNvPr>
          <xdr:cNvSpPr txBox="1"/>
        </xdr:nvSpPr>
        <xdr:spPr>
          <a:xfrm>
            <a:off x="9706804" y="22984326"/>
            <a:ext cx="2185744"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t"/>
          <a:lstStyle/>
          <a:p>
            <a:pPr algn="ctr">
              <a:lnSpc>
                <a:spcPts val="1000"/>
              </a:lnSpc>
            </a:pPr>
            <a:r>
              <a:rPr lang="en-US" sz="1050" b="0">
                <a:solidFill>
                  <a:srgbClr val="2D143C"/>
                </a:solidFill>
                <a:effectLst/>
                <a:latin typeface="+mn-lt"/>
                <a:ea typeface="+mn-ea"/>
                <a:cs typeface="Arial" panose="020B0604020202020204" pitchFamily="34" charset="0"/>
              </a:rPr>
              <a:t>Humorize our politics, if asked your</a:t>
            </a:r>
            <a:r>
              <a:rPr lang="en-US" sz="1050" b="0" baseline="0">
                <a:solidFill>
                  <a:srgbClr val="2D143C"/>
                </a:solidFill>
                <a:effectLst/>
                <a:latin typeface="+mn-lt"/>
                <a:ea typeface="+mn-ea"/>
                <a:cs typeface="Arial" panose="020B0604020202020204" pitchFamily="34" charset="0"/>
              </a:rPr>
              <a:t> stance on immigration</a:t>
            </a:r>
            <a:r>
              <a:rPr lang="en-US" sz="1050" b="0">
                <a:solidFill>
                  <a:srgbClr val="2D143C"/>
                </a:solidFill>
                <a:effectLst/>
                <a:latin typeface="+mn-lt"/>
                <a:ea typeface="+mn-ea"/>
                <a:cs typeface="Arial" panose="020B0604020202020204" pitchFamily="34" charset="0"/>
              </a:rPr>
              <a:t>:</a:t>
            </a:r>
            <a:endParaRPr lang="en-US" sz="1050" b="0" spc="-10" baseline="0">
              <a:solidFill>
                <a:srgbClr val="2D143C"/>
              </a:solidFill>
              <a:latin typeface="+mn-lt"/>
              <a:cs typeface="Arial" panose="020B0604020202020204" pitchFamily="34" charset="0"/>
            </a:endParaRPr>
          </a:p>
        </xdr:txBody>
      </xdr:sp>
    </xdr:grpSp>
    <xdr:clientData/>
  </xdr:twoCellAnchor>
  <xdr:twoCellAnchor>
    <xdr:from>
      <xdr:col>0</xdr:col>
      <xdr:colOff>85557</xdr:colOff>
      <xdr:row>88</xdr:row>
      <xdr:rowOff>5350</xdr:rowOff>
    </xdr:from>
    <xdr:to>
      <xdr:col>7</xdr:col>
      <xdr:colOff>22854</xdr:colOff>
      <xdr:row>99</xdr:row>
      <xdr:rowOff>6467</xdr:rowOff>
    </xdr:to>
    <xdr:grpSp>
      <xdr:nvGrpSpPr>
        <xdr:cNvPr id="304" name="Group 303">
          <a:extLst>
            <a:ext uri="{FF2B5EF4-FFF2-40B4-BE49-F238E27FC236}">
              <a16:creationId xmlns:a16="http://schemas.microsoft.com/office/drawing/2014/main" xmlns="" id="{4766EEE1-9E58-4871-A63A-5008C10A6272}"/>
            </a:ext>
          </a:extLst>
        </xdr:cNvPr>
        <xdr:cNvGrpSpPr/>
      </xdr:nvGrpSpPr>
      <xdr:grpSpPr>
        <a:xfrm>
          <a:off x="85557" y="19703050"/>
          <a:ext cx="2966247" cy="2258542"/>
          <a:chOff x="9291053" y="22699581"/>
          <a:chExt cx="3025402" cy="2273749"/>
        </a:xfrm>
      </xdr:grpSpPr>
      <xdr:grpSp>
        <xdr:nvGrpSpPr>
          <xdr:cNvPr id="305" name="Group 304">
            <a:extLst>
              <a:ext uri="{FF2B5EF4-FFF2-40B4-BE49-F238E27FC236}">
                <a16:creationId xmlns:a16="http://schemas.microsoft.com/office/drawing/2014/main" xmlns="" id="{F2CDDE7D-44D8-4CCF-9160-A925AC96CF4D}"/>
              </a:ext>
            </a:extLst>
          </xdr:cNvPr>
          <xdr:cNvGrpSpPr/>
        </xdr:nvGrpSpPr>
        <xdr:grpSpPr>
          <a:xfrm>
            <a:off x="9291053" y="22699581"/>
            <a:ext cx="3025402" cy="2273749"/>
            <a:chOff x="0" y="-4"/>
            <a:chExt cx="3025942" cy="2274294"/>
          </a:xfrm>
        </xdr:grpSpPr>
        <xdr:sp macro="" textlink="">
          <xdr:nvSpPr>
            <xdr:cNvPr id="309" name="Rectangle: Rounded Corners 308">
              <a:extLst>
                <a:ext uri="{FF2B5EF4-FFF2-40B4-BE49-F238E27FC236}">
                  <a16:creationId xmlns:a16="http://schemas.microsoft.com/office/drawing/2014/main" xmlns="" id="{F1851432-E15B-4921-A501-5F2B4D657E6C}"/>
                </a:ext>
              </a:extLst>
            </xdr:cNvPr>
            <xdr:cNvSpPr/>
          </xdr:nvSpPr>
          <xdr:spPr>
            <a:xfrm>
              <a:off x="140677" y="140677"/>
              <a:ext cx="2743688" cy="1969135"/>
            </a:xfrm>
            <a:prstGeom prst="roundRect">
              <a:avLst>
                <a:gd name="adj" fmla="val 888"/>
              </a:avLst>
            </a:prstGeom>
            <a:gradFill flip="none" rotWithShape="1">
              <a:gsLst>
                <a:gs pos="0">
                  <a:schemeClr val="accent1">
                    <a:lumMod val="5000"/>
                    <a:lumOff val="95000"/>
                  </a:schemeClr>
                </a:gs>
                <a:gs pos="67000">
                  <a:srgbClr val="EBDCFF"/>
                </a:gs>
                <a:gs pos="100000">
                  <a:srgbClr val="CC99FF"/>
                </a:gs>
              </a:gsLst>
              <a:path path="circle">
                <a:fillToRect l="50000" t="50000" r="50000" b="50000"/>
              </a:path>
              <a:tileRect/>
            </a:gradFill>
            <a:ln w="203200">
              <a:solidFill>
                <a:srgbClr val="7030A0"/>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10" name="Text Box 16">
              <a:extLst>
                <a:ext uri="{FF2B5EF4-FFF2-40B4-BE49-F238E27FC236}">
                  <a16:creationId xmlns:a16="http://schemas.microsoft.com/office/drawing/2014/main" xmlns="" id="{36EC5E01-9163-43CE-B780-D87C86491ACF}"/>
                </a:ext>
              </a:extLst>
            </xdr:cNvPr>
            <xdr:cNvSpPr txBox="1"/>
          </xdr:nvSpPr>
          <xdr:spPr>
            <a:xfrm>
              <a:off x="99622" y="-4"/>
              <a:ext cx="1462405" cy="31242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Harmony</a:t>
              </a:r>
              <a:r>
                <a:rPr lang="en-US" sz="1800" b="1">
                  <a:ln w="3175" cap="flat" cmpd="sng" algn="ctr">
                    <a:solidFill>
                      <a:srgbClr val="78FFA0"/>
                    </a:solidFill>
                    <a:prstDash val="solid"/>
                    <a:round/>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Politics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311" name="Text Box 17">
              <a:extLst>
                <a:ext uri="{FF2B5EF4-FFF2-40B4-BE49-F238E27FC236}">
                  <a16:creationId xmlns:a16="http://schemas.microsoft.com/office/drawing/2014/main" xmlns="" id="{D59DC526-D85C-48AB-AED2-C1CD43966040}"/>
                </a:ext>
              </a:extLst>
            </xdr:cNvPr>
            <xdr:cNvSpPr txBox="1"/>
          </xdr:nvSpPr>
          <xdr:spPr>
            <a:xfrm>
              <a:off x="1644609" y="1960031"/>
              <a:ext cx="1340452" cy="270717"/>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18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Value</a:t>
              </a:r>
              <a:r>
                <a:rPr lang="en-US" sz="1800" b="1">
                  <a:ln>
                    <a:noFill/>
                  </a:ln>
                  <a:solidFill>
                    <a:srgbClr val="00B05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 </a:t>
              </a:r>
              <a:r>
                <a:rPr lang="en-US" sz="18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Relating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312" name="Oval 311">
              <a:extLst>
                <a:ext uri="{FF2B5EF4-FFF2-40B4-BE49-F238E27FC236}">
                  <a16:creationId xmlns:a16="http://schemas.microsoft.com/office/drawing/2014/main" xmlns="" id="{6C57BF62-77EC-4D8F-BAFD-49D8A32301D6}"/>
                </a:ext>
              </a:extLst>
            </xdr:cNvPr>
            <xdr:cNvSpPr>
              <a:spLocks noChangeAspect="1"/>
            </xdr:cNvSpPr>
          </xdr:nvSpPr>
          <xdr:spPr>
            <a:xfrm>
              <a:off x="2568742" y="0"/>
              <a:ext cx="457200" cy="457200"/>
            </a:xfrm>
            <a:prstGeom prst="ellipse">
              <a:avLst/>
            </a:prstGeom>
            <a:solidFill>
              <a:schemeClr val="bg1"/>
            </a:solidFill>
            <a:ln w="3175">
              <a:solidFill>
                <a:srgbClr val="CDAFE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13" name="Oval 312">
              <a:extLst>
                <a:ext uri="{FF2B5EF4-FFF2-40B4-BE49-F238E27FC236}">
                  <a16:creationId xmlns:a16="http://schemas.microsoft.com/office/drawing/2014/main" xmlns="" id="{8446D151-3793-4C74-86EC-3AE9C329F1E3}"/>
                </a:ext>
              </a:extLst>
            </xdr:cNvPr>
            <xdr:cNvSpPr>
              <a:spLocks noChangeAspect="1"/>
            </xdr:cNvSpPr>
          </xdr:nvSpPr>
          <xdr:spPr>
            <a:xfrm>
              <a:off x="0" y="1799492"/>
              <a:ext cx="457200" cy="457200"/>
            </a:xfrm>
            <a:prstGeom prst="ellipse">
              <a:avLst/>
            </a:prstGeom>
            <a:solidFill>
              <a:schemeClr val="bg1"/>
            </a:solidFill>
            <a:ln w="3175">
              <a:solidFill>
                <a:srgbClr val="78FF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14" name="Text Box 20">
              <a:extLst>
                <a:ext uri="{FF2B5EF4-FFF2-40B4-BE49-F238E27FC236}">
                  <a16:creationId xmlns:a16="http://schemas.microsoft.com/office/drawing/2014/main" xmlns="" id="{0F05AE90-FA3B-4313-859E-6C9F312EBC73}"/>
                </a:ext>
              </a:extLst>
            </xdr:cNvPr>
            <xdr:cNvSpPr txBox="1"/>
          </xdr:nvSpPr>
          <xdr:spPr>
            <a:xfrm>
              <a:off x="2620993" y="50186"/>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w="3175" cap="flat" cmpd="sng" algn="ctr">
                    <a:solidFill>
                      <a:srgbClr val="78FFA0"/>
                    </a:solidFill>
                    <a:prstDash val="solid"/>
                    <a:round/>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H</a:t>
              </a:r>
              <a:r>
                <a:rPr lang="en-US" sz="2400" b="1">
                  <a:ln w="3175" cap="flat" cmpd="sng" algn="ctr">
                    <a:solidFill>
                      <a:srgbClr val="CDAFEB"/>
                    </a:solidFill>
                    <a:prstDash val="solid"/>
                    <a:round/>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sp macro="" textlink="">
          <xdr:nvSpPr>
            <xdr:cNvPr id="315" name="Text Box 21">
              <a:extLst>
                <a:ext uri="{FF2B5EF4-FFF2-40B4-BE49-F238E27FC236}">
                  <a16:creationId xmlns:a16="http://schemas.microsoft.com/office/drawing/2014/main" xmlns="" id="{9640BCA3-872D-4258-8A8B-39615AF6FBB6}"/>
                </a:ext>
              </a:extLst>
            </xdr:cNvPr>
            <xdr:cNvSpPr txBox="1"/>
          </xdr:nvSpPr>
          <xdr:spPr>
            <a:xfrm>
              <a:off x="42673" y="1862810"/>
              <a:ext cx="365760" cy="411480"/>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spAutoFit/>
            </a:bodyPr>
            <a:lstStyle/>
            <a:p>
              <a:pPr marL="0" marR="0" algn="ctr">
                <a:spcBef>
                  <a:spcPts val="0"/>
                </a:spcBef>
                <a:spcAft>
                  <a:spcPts val="0"/>
                </a:spcAft>
              </a:pPr>
              <a:r>
                <a:rPr lang="en-US" sz="2400" b="1">
                  <a:ln>
                    <a:noFill/>
                  </a:ln>
                  <a:solidFill>
                    <a:srgbClr val="AFFFC8"/>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V</a:t>
              </a:r>
              <a:r>
                <a:rPr lang="en-US" sz="2400" b="1">
                  <a:ln>
                    <a:noFill/>
                  </a:ln>
                  <a:solidFill>
                    <a:srgbClr val="DCC8F0"/>
                  </a:solidFill>
                  <a:effectLst>
                    <a:outerShdw blurRad="63500" sx="102000" sy="102000" algn="ctr">
                      <a:srgbClr val="000000">
                        <a:alpha val="40000"/>
                      </a:srgbClr>
                    </a:outerShdw>
                  </a:effectLst>
                  <a:latin typeface="Franklin Gothic Demi Cond" panose="020B0706030402020204" pitchFamily="34" charset="0"/>
                  <a:ea typeface="Times New Roman" panose="02020603050405020304" pitchFamily="18" charset="0"/>
                  <a:cs typeface="Times New Roman" panose="02020603050405020304" pitchFamily="18" charset="0"/>
                </a:rPr>
                <a:t>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grpSp>
      <xdr:sp macro="" textlink="">
        <xdr:nvSpPr>
          <xdr:cNvPr id="306" name="TextBox 305">
            <a:extLst>
              <a:ext uri="{FF2B5EF4-FFF2-40B4-BE49-F238E27FC236}">
                <a16:creationId xmlns:a16="http://schemas.microsoft.com/office/drawing/2014/main" xmlns="" id="{161ACB87-76AF-4CCA-97C2-D2D00BDAFCA0}"/>
              </a:ext>
            </a:extLst>
          </xdr:cNvPr>
          <xdr:cNvSpPr txBox="1"/>
        </xdr:nvSpPr>
        <xdr:spPr>
          <a:xfrm>
            <a:off x="9627934" y="24379988"/>
            <a:ext cx="237744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lnSpc>
                <a:spcPts val="1000"/>
              </a:lnSpc>
            </a:pPr>
            <a:r>
              <a:rPr lang="en-US" sz="1000" b="0">
                <a:solidFill>
                  <a:srgbClr val="2D143C"/>
                </a:solidFill>
                <a:effectLst/>
                <a:latin typeface="+mn-lt"/>
                <a:ea typeface="+mn-ea"/>
                <a:cs typeface="Arial" panose="020B0604020202020204" pitchFamily="34" charset="0"/>
              </a:rPr>
              <a:t>Harmonize our politics to each other's needs. Go to</a:t>
            </a:r>
            <a:r>
              <a:rPr lang="en-US" sz="1000" b="0" baseline="0">
                <a:solidFill>
                  <a:srgbClr val="2D143C"/>
                </a:solidFill>
                <a:effectLst/>
                <a:latin typeface="+mn-lt"/>
                <a:ea typeface="+mn-ea"/>
                <a:cs typeface="Arial" panose="020B0604020202020204" pitchFamily="34" charset="0"/>
              </a:rPr>
              <a:t> </a:t>
            </a:r>
            <a:r>
              <a:rPr lang="en-US" sz="1000" b="0" spc="-10" baseline="0">
                <a:solidFill>
                  <a:srgbClr val="2D143C"/>
                </a:solidFill>
                <a:effectLst/>
                <a:latin typeface="+mn-lt"/>
                <a:ea typeface="+mn-ea"/>
                <a:cs typeface="Arial" panose="020B0604020202020204" pitchFamily="34" charset="0"/>
              </a:rPr>
              <a:t>https://www.valuerelating.com/sttp-hp</a:t>
            </a:r>
            <a:endParaRPr lang="en-US" sz="1000" b="0" spc="-10" baseline="0">
              <a:solidFill>
                <a:srgbClr val="2D143C"/>
              </a:solidFill>
              <a:latin typeface="+mn-lt"/>
              <a:cs typeface="Arial" panose="020B0604020202020204" pitchFamily="34" charset="0"/>
            </a:endParaRPr>
          </a:p>
        </xdr:txBody>
      </xdr:sp>
      <xdr:sp macro="" textlink="">
        <xdr:nvSpPr>
          <xdr:cNvPr id="307" name="TextBox 306">
            <a:extLst>
              <a:ext uri="{FF2B5EF4-FFF2-40B4-BE49-F238E27FC236}">
                <a16:creationId xmlns:a16="http://schemas.microsoft.com/office/drawing/2014/main" xmlns="" id="{C223F9C5-0FD3-4C96-A3E8-6C2576C0FA10}"/>
              </a:ext>
            </a:extLst>
          </xdr:cNvPr>
          <xdr:cNvSpPr txBox="1"/>
        </xdr:nvSpPr>
        <xdr:spPr>
          <a:xfrm>
            <a:off x="9643974" y="23306507"/>
            <a:ext cx="2302048" cy="1011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700"/>
              </a:lnSpc>
              <a:spcAft>
                <a:spcPts val="300"/>
              </a:spcAft>
            </a:pPr>
            <a:r>
              <a:rPr lang="en-US" sz="1300" b="1" spc="-30">
                <a:solidFill>
                  <a:srgbClr val="2D143C"/>
                </a:solidFill>
                <a:effectLst/>
                <a:latin typeface="Arial" panose="020B0604020202020204" pitchFamily="34" charset="0"/>
                <a:ea typeface="+mn-ea"/>
                <a:cs typeface="Arial" panose="020B0604020202020204" pitchFamily="34" charset="0"/>
              </a:rPr>
              <a:t>If the invisible hand of the market ever became visible, I'd</a:t>
            </a:r>
            <a:r>
              <a:rPr lang="en-US" sz="1300" b="1" spc="-30" baseline="0">
                <a:solidFill>
                  <a:srgbClr val="2D143C"/>
                </a:solidFill>
                <a:effectLst/>
                <a:latin typeface="Arial" panose="020B0604020202020204" pitchFamily="34" charset="0"/>
                <a:ea typeface="+mn-ea"/>
                <a:cs typeface="Arial" panose="020B0604020202020204" pitchFamily="34" charset="0"/>
              </a:rPr>
              <a:t> expect to see it pointing at me its middle finger.</a:t>
            </a:r>
            <a:endParaRPr lang="en-US" sz="1300" b="1">
              <a:solidFill>
                <a:srgbClr val="2D143C"/>
              </a:solidFill>
              <a:latin typeface="Arial" panose="020B0604020202020204" pitchFamily="34" charset="0"/>
              <a:cs typeface="Arial" panose="020B0604020202020204" pitchFamily="34" charset="0"/>
            </a:endParaRPr>
          </a:p>
        </xdr:txBody>
      </xdr:sp>
      <xdr:sp macro="" textlink="">
        <xdr:nvSpPr>
          <xdr:cNvPr id="308" name="TextBox 307">
            <a:extLst>
              <a:ext uri="{FF2B5EF4-FFF2-40B4-BE49-F238E27FC236}">
                <a16:creationId xmlns:a16="http://schemas.microsoft.com/office/drawing/2014/main" xmlns="" id="{64544E58-35DD-45D5-829C-4C18407379B4}"/>
              </a:ext>
            </a:extLst>
          </xdr:cNvPr>
          <xdr:cNvSpPr txBox="1"/>
        </xdr:nvSpPr>
        <xdr:spPr>
          <a:xfrm>
            <a:off x="9542376" y="22984326"/>
            <a:ext cx="2514600" cy="33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t"/>
          <a:lstStyle/>
          <a:p>
            <a:pPr algn="ctr">
              <a:lnSpc>
                <a:spcPts val="1000"/>
              </a:lnSpc>
            </a:pPr>
            <a:r>
              <a:rPr lang="en-US" sz="1050" b="0">
                <a:solidFill>
                  <a:srgbClr val="2D143C"/>
                </a:solidFill>
                <a:effectLst/>
                <a:latin typeface="+mn-lt"/>
                <a:ea typeface="+mn-ea"/>
                <a:cs typeface="Arial" panose="020B0604020202020204" pitchFamily="34" charset="0"/>
              </a:rPr>
              <a:t>Humorize our politics, if asked your</a:t>
            </a:r>
            <a:r>
              <a:rPr lang="en-US" sz="1050" b="0" baseline="0">
                <a:solidFill>
                  <a:srgbClr val="2D143C"/>
                </a:solidFill>
                <a:effectLst/>
                <a:latin typeface="+mn-lt"/>
                <a:ea typeface="+mn-ea"/>
                <a:cs typeface="Arial" panose="020B0604020202020204" pitchFamily="34" charset="0"/>
              </a:rPr>
              <a:t> stance on economic policy</a:t>
            </a:r>
            <a:r>
              <a:rPr lang="en-US" sz="1050" b="0">
                <a:solidFill>
                  <a:srgbClr val="2D143C"/>
                </a:solidFill>
                <a:effectLst/>
                <a:latin typeface="+mn-lt"/>
                <a:ea typeface="+mn-ea"/>
                <a:cs typeface="Arial" panose="020B0604020202020204" pitchFamily="34" charset="0"/>
              </a:rPr>
              <a:t>:</a:t>
            </a:r>
            <a:endParaRPr lang="en-US" sz="1050" b="0" spc="-10" baseline="0">
              <a:solidFill>
                <a:srgbClr val="2D143C"/>
              </a:solidFill>
              <a:latin typeface="+mn-lt"/>
              <a:cs typeface="Arial" panose="020B0604020202020204" pitchFamily="34" charset="0"/>
            </a:endParaRPr>
          </a:p>
        </xdr:txBody>
      </xdr:sp>
    </xdr:grpSp>
    <xdr:clientData/>
  </xdr:twoCellAnchor>
  <xdr:twoCellAnchor>
    <xdr:from>
      <xdr:col>15</xdr:col>
      <xdr:colOff>32085</xdr:colOff>
      <xdr:row>61</xdr:row>
      <xdr:rowOff>53474</xdr:rowOff>
    </xdr:from>
    <xdr:to>
      <xdr:col>27</xdr:col>
      <xdr:colOff>25402</xdr:colOff>
      <xdr:row>71</xdr:row>
      <xdr:rowOff>13369</xdr:rowOff>
    </xdr:to>
    <xdr:sp macro="" textlink="">
      <xdr:nvSpPr>
        <xdr:cNvPr id="318" name="TextBox 317">
          <a:extLst>
            <a:ext uri="{FF2B5EF4-FFF2-40B4-BE49-F238E27FC236}">
              <a16:creationId xmlns:a16="http://schemas.microsoft.com/office/drawing/2014/main" xmlns="" id="{56163F58-384B-4BE8-9970-0F7CF3E8A379}"/>
            </a:ext>
          </a:extLst>
        </xdr:cNvPr>
        <xdr:cNvSpPr txBox="1"/>
      </xdr:nvSpPr>
      <xdr:spPr>
        <a:xfrm>
          <a:off x="6328611" y="14932527"/>
          <a:ext cx="5928896" cy="177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200" b="1" baseline="0">
              <a:solidFill>
                <a:schemeClr val="dk1"/>
              </a:solidFill>
              <a:latin typeface="Tahoma" panose="020B0604030504040204" pitchFamily="34" charset="0"/>
              <a:ea typeface="Tahoma" panose="020B0604030504040204" pitchFamily="34" charset="0"/>
              <a:cs typeface="Tahoma" panose="020B0604030504040204" pitchFamily="34" charset="0"/>
            </a:rPr>
            <a:t>Love seems to be the underappreciated answer</a:t>
          </a:r>
        </a:p>
        <a:p>
          <a:pPr>
            <a:spcBef>
              <a:spcPts val="600"/>
            </a:spcBef>
          </a:pP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Without </a:t>
          </a:r>
          <a:r>
            <a:rPr lang="en-US" sz="1200" b="0" baseline="0">
              <a:ln>
                <a:solidFill>
                  <a:srgbClr val="004623"/>
                </a:solidFill>
              </a:ln>
              <a:solidFill>
                <a:srgbClr val="004623"/>
              </a:solidFill>
              <a:latin typeface="Tahoma" panose="020B0604030504040204" pitchFamily="34" charset="0"/>
              <a:ea typeface="Tahoma" panose="020B0604030504040204" pitchFamily="34" charset="0"/>
              <a:cs typeface="Tahoma" panose="020B0604030504040204" pitchFamily="34" charset="0"/>
            </a:rPr>
            <a:t>Harmony Politics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or something like it, political leaders and thought leaders grope mostly in the dark. They tend to perpetuate political generalizations filled with errors, as any generalization easily overlooks your specifics. Which fuels hate.</a:t>
          </a:r>
        </a:p>
        <a:p>
          <a:pPr>
            <a:spcBef>
              <a:spcPts val="600"/>
            </a:spcBef>
          </a:pPr>
          <a:r>
            <a:rPr lang="en-US" sz="1200" b="0" baseline="0">
              <a:ln>
                <a:solidFill>
                  <a:srgbClr val="004623"/>
                </a:solidFill>
              </a:ln>
              <a:solidFill>
                <a:srgbClr val="004623"/>
              </a:solidFill>
              <a:latin typeface="Tahoma" panose="020B0604030504040204" pitchFamily="34" charset="0"/>
              <a:ea typeface="Tahoma" panose="020B0604030504040204" pitchFamily="34" charset="0"/>
              <a:cs typeface="Tahoma" panose="020B0604030504040204" pitchFamily="34" charset="0"/>
            </a:rPr>
            <a:t>Harmony Politics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hands you the tools these leaders need. Imagine how responsive you would be to a leader who finally listens and affirms to the needs across the political spectrum. Now imagine you being the change agent these leaders require to spread such harmonizing love. And now imagined being paid for it.</a:t>
          </a:r>
        </a:p>
      </xdr:txBody>
    </xdr:sp>
    <xdr:clientData/>
  </xdr:twoCellAnchor>
  <xdr:twoCellAnchor>
    <xdr:from>
      <xdr:col>14</xdr:col>
      <xdr:colOff>45229</xdr:colOff>
      <xdr:row>53</xdr:row>
      <xdr:rowOff>80211</xdr:rowOff>
    </xdr:from>
    <xdr:to>
      <xdr:col>26</xdr:col>
      <xdr:colOff>450516</xdr:colOff>
      <xdr:row>59</xdr:row>
      <xdr:rowOff>231812</xdr:rowOff>
    </xdr:to>
    <xdr:grpSp>
      <xdr:nvGrpSpPr>
        <xdr:cNvPr id="45" name="Group 44">
          <a:extLst>
            <a:ext uri="{FF2B5EF4-FFF2-40B4-BE49-F238E27FC236}">
              <a16:creationId xmlns:a16="http://schemas.microsoft.com/office/drawing/2014/main" xmlns="" id="{3FC5DFB4-C1EB-4921-8B5A-908E08451B5F}"/>
            </a:ext>
          </a:extLst>
        </xdr:cNvPr>
        <xdr:cNvGrpSpPr/>
      </xdr:nvGrpSpPr>
      <xdr:grpSpPr>
        <a:xfrm>
          <a:off x="6103129" y="12538911"/>
          <a:ext cx="5863112" cy="1637501"/>
          <a:chOff x="6221440" y="13067628"/>
          <a:chExt cx="5966550" cy="1675601"/>
        </a:xfrm>
      </xdr:grpSpPr>
      <xdr:sp macro="" textlink="">
        <xdr:nvSpPr>
          <xdr:cNvPr id="317" name="TextBox 316">
            <a:extLst>
              <a:ext uri="{FF2B5EF4-FFF2-40B4-BE49-F238E27FC236}">
                <a16:creationId xmlns:a16="http://schemas.microsoft.com/office/drawing/2014/main" xmlns="" id="{D8C743DD-263C-4E76-B6E3-10238B90137A}"/>
              </a:ext>
            </a:extLst>
          </xdr:cNvPr>
          <xdr:cNvSpPr txBox="1"/>
        </xdr:nvSpPr>
        <xdr:spPr>
          <a:xfrm>
            <a:off x="6244390" y="13067628"/>
            <a:ext cx="5943600" cy="245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700" b="0" spc="100" baseline="0">
                <a:ln>
                  <a:solidFill>
                    <a:srgbClr val="FF0066"/>
                  </a:solidFill>
                </a:ln>
                <a:solidFill>
                  <a:srgbClr val="C00000"/>
                </a:solidFill>
                <a:latin typeface="Tahoma" panose="020B0604030504040204" pitchFamily="34" charset="0"/>
                <a:ea typeface="Tahoma" panose="020B0604030504040204" pitchFamily="34" charset="0"/>
                <a:cs typeface="Tahoma" panose="020B0604030504040204" pitchFamily="34" charset="0"/>
              </a:rPr>
              <a:t>The competition that matters most is who loves more.</a:t>
            </a:r>
          </a:p>
        </xdr:txBody>
      </xdr:sp>
      <xdr:grpSp>
        <xdr:nvGrpSpPr>
          <xdr:cNvPr id="44" name="Group 43">
            <a:extLst>
              <a:ext uri="{FF2B5EF4-FFF2-40B4-BE49-F238E27FC236}">
                <a16:creationId xmlns:a16="http://schemas.microsoft.com/office/drawing/2014/main" xmlns="" id="{C1C211AC-6CB0-49A8-BC5E-FDE8D4666B28}"/>
              </a:ext>
            </a:extLst>
          </xdr:cNvPr>
          <xdr:cNvGrpSpPr/>
        </xdr:nvGrpSpPr>
        <xdr:grpSpPr>
          <a:xfrm>
            <a:off x="6269787" y="13280189"/>
            <a:ext cx="5858043" cy="1463040"/>
            <a:chOff x="6269787" y="13280189"/>
            <a:chExt cx="5858043" cy="1463040"/>
          </a:xfrm>
        </xdr:grpSpPr>
        <xdr:sp macro="" textlink="">
          <xdr:nvSpPr>
            <xdr:cNvPr id="319" name="TextBox 318">
              <a:extLst>
                <a:ext uri="{FF2B5EF4-FFF2-40B4-BE49-F238E27FC236}">
                  <a16:creationId xmlns:a16="http://schemas.microsoft.com/office/drawing/2014/main" xmlns="" id="{70691BB5-56F9-47B7-9535-E51547F9A867}"/>
                </a:ext>
              </a:extLst>
            </xdr:cNvPr>
            <xdr:cNvSpPr txBox="1"/>
          </xdr:nvSpPr>
          <xdr:spPr>
            <a:xfrm>
              <a:off x="6269787" y="13280189"/>
              <a:ext cx="2743200"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0800" b="0" baseline="0">
                  <a:ln>
                    <a:solidFill>
                      <a:schemeClr val="accent4">
                        <a:lumMod val="20000"/>
                        <a:lumOff val="80000"/>
                      </a:schemeClr>
                    </a:solidFill>
                  </a:ln>
                  <a:gradFill flip="none" rotWithShape="1">
                    <a:gsLst>
                      <a:gs pos="50000">
                        <a:schemeClr val="accent2">
                          <a:lumMod val="60000"/>
                          <a:lumOff val="40000"/>
                          <a:alpha val="50000"/>
                        </a:schemeClr>
                      </a:gs>
                      <a:gs pos="0">
                        <a:schemeClr val="accent2">
                          <a:lumMod val="60000"/>
                          <a:lumOff val="40000"/>
                          <a:alpha val="60000"/>
                        </a:schemeClr>
                      </a:gs>
                      <a:gs pos="100000">
                        <a:schemeClr val="accent2">
                          <a:lumMod val="20000"/>
                          <a:lumOff val="80000"/>
                          <a:alpha val="80000"/>
                        </a:schemeClr>
                      </a:gs>
                    </a:gsLst>
                    <a:lin ang="5400000" scaled="1"/>
                    <a:tileRect/>
                  </a:gradFill>
                  <a:effectLst>
                    <a:glow rad="50800">
                      <a:schemeClr val="accent2">
                        <a:lumMod val="40000"/>
                        <a:lumOff val="60000"/>
                        <a:alpha val="30000"/>
                      </a:schemeClr>
                    </a:glow>
                  </a:effectLst>
                  <a:latin typeface="Impact" panose="020B0806030902050204" pitchFamily="34" charset="0"/>
                  <a:ea typeface="Tahoma" panose="020B0604030504040204" pitchFamily="34" charset="0"/>
                  <a:cs typeface="Tahoma" panose="020B0604030504040204" pitchFamily="34" charset="0"/>
                </a:rPr>
                <a:t>HATE</a:t>
              </a:r>
            </a:p>
          </xdr:txBody>
        </xdr:sp>
        <xdr:sp macro="" textlink="">
          <xdr:nvSpPr>
            <xdr:cNvPr id="320" name="TextBox 319">
              <a:extLst>
                <a:ext uri="{FF2B5EF4-FFF2-40B4-BE49-F238E27FC236}">
                  <a16:creationId xmlns:a16="http://schemas.microsoft.com/office/drawing/2014/main" xmlns="" id="{08956AFC-9DCE-4085-91B1-164F02B8E112}"/>
                </a:ext>
              </a:extLst>
            </xdr:cNvPr>
            <xdr:cNvSpPr txBox="1"/>
          </xdr:nvSpPr>
          <xdr:spPr>
            <a:xfrm>
              <a:off x="9384630" y="13280189"/>
              <a:ext cx="2743200"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10800" b="0" baseline="0">
                  <a:ln>
                    <a:solidFill>
                      <a:srgbClr val="FFCCCC"/>
                    </a:solidFill>
                  </a:ln>
                  <a:gradFill flip="none" rotWithShape="1">
                    <a:gsLst>
                      <a:gs pos="0">
                        <a:srgbClr val="FF6699">
                          <a:alpha val="41000"/>
                        </a:srgbClr>
                      </a:gs>
                      <a:gs pos="50000">
                        <a:srgbClr val="FF0066">
                          <a:alpha val="25000"/>
                        </a:srgbClr>
                      </a:gs>
                      <a:gs pos="100000">
                        <a:srgbClr val="FFCCCC">
                          <a:alpha val="80000"/>
                        </a:srgbClr>
                      </a:gs>
                    </a:gsLst>
                    <a:lin ang="16200000" scaled="1"/>
                    <a:tileRect/>
                  </a:gradFill>
                  <a:effectLst>
                    <a:glow rad="50800">
                      <a:srgbClr val="FF0066">
                        <a:alpha val="30000"/>
                      </a:srgbClr>
                    </a:glow>
                  </a:effectLst>
                  <a:latin typeface="Impact" panose="020B0806030902050204" pitchFamily="34" charset="0"/>
                  <a:ea typeface="Tahoma" panose="020B0604030504040204" pitchFamily="34" charset="0"/>
                  <a:cs typeface="Tahoma" panose="020B0604030504040204" pitchFamily="34" charset="0"/>
                </a:rPr>
                <a:t>LOVE</a:t>
              </a:r>
            </a:p>
          </xdr:txBody>
        </xdr:sp>
        <xdr:sp macro="" textlink="">
          <xdr:nvSpPr>
            <xdr:cNvPr id="321" name="TextBox 320">
              <a:extLst>
                <a:ext uri="{FF2B5EF4-FFF2-40B4-BE49-F238E27FC236}">
                  <a16:creationId xmlns:a16="http://schemas.microsoft.com/office/drawing/2014/main" xmlns="" id="{0801A241-ED1D-4D12-9E75-0D05BB999FC0}"/>
                </a:ext>
              </a:extLst>
            </xdr:cNvPr>
            <xdr:cNvSpPr txBox="1"/>
          </xdr:nvSpPr>
          <xdr:spPr>
            <a:xfrm>
              <a:off x="8983578" y="13766797"/>
              <a:ext cx="516019" cy="617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4000" b="0" baseline="0">
                  <a:ln>
                    <a:solidFill>
                      <a:schemeClr val="tx1">
                        <a:lumMod val="50000"/>
                        <a:lumOff val="50000"/>
                        <a:alpha val="50000"/>
                      </a:schemeClr>
                    </a:solidFill>
                  </a:ln>
                  <a:solidFill>
                    <a:schemeClr val="bg1">
                      <a:lumMod val="65000"/>
                      <a:alpha val="34000"/>
                    </a:schemeClr>
                  </a:solidFill>
                  <a:effectLst>
                    <a:glow rad="76200">
                      <a:schemeClr val="bg1">
                        <a:lumMod val="75000"/>
                        <a:alpha val="60000"/>
                      </a:schemeClr>
                    </a:glow>
                  </a:effectLst>
                  <a:latin typeface="Impact" panose="020B0806030902050204" pitchFamily="34" charset="0"/>
                  <a:ea typeface="Tahoma" panose="020B0604030504040204" pitchFamily="34" charset="0"/>
                  <a:cs typeface="Tahoma" panose="020B0604030504040204" pitchFamily="34" charset="0"/>
                </a:rPr>
                <a:t>or</a:t>
              </a:r>
            </a:p>
          </xdr:txBody>
        </xdr:sp>
      </xdr:grpSp>
      <xdr:sp macro="" textlink="">
        <xdr:nvSpPr>
          <xdr:cNvPr id="322" name="TextBox 321">
            <a:extLst>
              <a:ext uri="{FF2B5EF4-FFF2-40B4-BE49-F238E27FC236}">
                <a16:creationId xmlns:a16="http://schemas.microsoft.com/office/drawing/2014/main" xmlns="" id="{3901E80A-3F6E-430B-85F4-DD5D053A3D2A}"/>
              </a:ext>
            </a:extLst>
          </xdr:cNvPr>
          <xdr:cNvSpPr txBox="1"/>
        </xdr:nvSpPr>
        <xdr:spPr>
          <a:xfrm rot="172511">
            <a:off x="6517107" y="13601031"/>
            <a:ext cx="2359527" cy="315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600" b="1" baseline="0">
                <a:ln>
                  <a:solidFill>
                    <a:schemeClr val="accent4">
                      <a:lumMod val="50000"/>
                      <a:alpha val="50000"/>
                    </a:schemeClr>
                  </a:solidFill>
                </a:ln>
                <a:solidFill>
                  <a:schemeClr val="accent4">
                    <a:lumMod val="75000"/>
                    <a:alpha val="25000"/>
                  </a:schemeClr>
                </a:solidFill>
                <a:effectLst>
                  <a:glow rad="38100">
                    <a:srgbClr val="FFC000">
                      <a:alpha val="50000"/>
                    </a:srgbClr>
                  </a:glow>
                  <a:innerShdw blurRad="114300">
                    <a:prstClr val="black"/>
                  </a:innerShdw>
                </a:effectLst>
                <a:latin typeface="Tahoma" panose="020B0604030504040204" pitchFamily="34" charset="0"/>
                <a:ea typeface="Tahoma" panose="020B0604030504040204" pitchFamily="34" charset="0"/>
                <a:cs typeface="Tahoma" panose="020B0604030504040204" pitchFamily="34" charset="0"/>
              </a:rPr>
              <a:t>PROVE THEM WRONG</a:t>
            </a:r>
          </a:p>
        </xdr:txBody>
      </xdr:sp>
      <xdr:sp macro="" textlink="">
        <xdr:nvSpPr>
          <xdr:cNvPr id="323" name="TextBox 322">
            <a:extLst>
              <a:ext uri="{FF2B5EF4-FFF2-40B4-BE49-F238E27FC236}">
                <a16:creationId xmlns:a16="http://schemas.microsoft.com/office/drawing/2014/main" xmlns="" id="{E67B788A-2C55-456B-BFE1-3578593F3237}"/>
              </a:ext>
            </a:extLst>
          </xdr:cNvPr>
          <xdr:cNvSpPr txBox="1"/>
        </xdr:nvSpPr>
        <xdr:spPr>
          <a:xfrm rot="21358142">
            <a:off x="6221440" y="14374367"/>
            <a:ext cx="3134306" cy="315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600" b="1" baseline="0">
                <a:ln>
                  <a:solidFill>
                    <a:schemeClr val="accent4">
                      <a:lumMod val="50000"/>
                      <a:alpha val="50000"/>
                    </a:schemeClr>
                  </a:solidFill>
                </a:ln>
                <a:solidFill>
                  <a:schemeClr val="accent4">
                    <a:lumMod val="75000"/>
                    <a:alpha val="25000"/>
                  </a:schemeClr>
                </a:solidFill>
                <a:effectLst>
                  <a:glow rad="38100">
                    <a:srgbClr val="FFC000">
                      <a:alpha val="50000"/>
                    </a:srgbClr>
                  </a:glow>
                  <a:innerShdw blurRad="114300">
                    <a:prstClr val="black"/>
                  </a:innerShdw>
                </a:effectLst>
                <a:latin typeface="Tahoma" panose="020B0604030504040204" pitchFamily="34" charset="0"/>
                <a:ea typeface="Tahoma" panose="020B0604030504040204" pitchFamily="34" charset="0"/>
                <a:cs typeface="Tahoma" panose="020B0604030504040204" pitchFamily="34" charset="0"/>
              </a:rPr>
              <a:t>DENOUNCE THEM AS STUPID</a:t>
            </a:r>
          </a:p>
        </xdr:txBody>
      </xdr:sp>
      <xdr:sp macro="" textlink="">
        <xdr:nvSpPr>
          <xdr:cNvPr id="324" name="TextBox 323">
            <a:extLst>
              <a:ext uri="{FF2B5EF4-FFF2-40B4-BE49-F238E27FC236}">
                <a16:creationId xmlns:a16="http://schemas.microsoft.com/office/drawing/2014/main" xmlns="" id="{DD3C53D9-3314-46BB-8D11-FC14B0BADB4D}"/>
              </a:ext>
            </a:extLst>
          </xdr:cNvPr>
          <xdr:cNvSpPr txBox="1"/>
        </xdr:nvSpPr>
        <xdr:spPr>
          <a:xfrm rot="21126775">
            <a:off x="6441299" y="14020345"/>
            <a:ext cx="2080482" cy="411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lnSpc>
                <a:spcPts val="1400"/>
              </a:lnSpc>
            </a:pPr>
            <a:r>
              <a:rPr lang="en-US" sz="1600" b="1" baseline="0">
                <a:ln>
                  <a:solidFill>
                    <a:schemeClr val="accent4">
                      <a:lumMod val="50000"/>
                      <a:alpha val="50000"/>
                    </a:schemeClr>
                  </a:solidFill>
                </a:ln>
                <a:solidFill>
                  <a:schemeClr val="accent4">
                    <a:lumMod val="75000"/>
                    <a:alpha val="25000"/>
                  </a:schemeClr>
                </a:solidFill>
                <a:effectLst>
                  <a:glow rad="38100">
                    <a:srgbClr val="FFC000">
                      <a:alpha val="50000"/>
                    </a:srgbClr>
                  </a:glow>
                  <a:innerShdw blurRad="114300">
                    <a:prstClr val="black"/>
                  </a:innerShdw>
                </a:effectLst>
                <a:latin typeface="Tahoma" panose="020B0604030504040204" pitchFamily="34" charset="0"/>
                <a:ea typeface="Tahoma" panose="020B0604030504040204" pitchFamily="34" charset="0"/>
                <a:cs typeface="Tahoma" panose="020B0604030504040204" pitchFamily="34" charset="0"/>
              </a:rPr>
              <a:t>CLAIM ONLY YOUR SIDE IS RIGHT</a:t>
            </a:r>
          </a:p>
        </xdr:txBody>
      </xdr:sp>
      <xdr:sp macro="" textlink="">
        <xdr:nvSpPr>
          <xdr:cNvPr id="325" name="TextBox 324">
            <a:extLst>
              <a:ext uri="{FF2B5EF4-FFF2-40B4-BE49-F238E27FC236}">
                <a16:creationId xmlns:a16="http://schemas.microsoft.com/office/drawing/2014/main" xmlns="" id="{02E42B32-AEF2-491C-8ECA-A855EA85DA97}"/>
              </a:ext>
            </a:extLst>
          </xdr:cNvPr>
          <xdr:cNvSpPr txBox="1"/>
        </xdr:nvSpPr>
        <xdr:spPr>
          <a:xfrm rot="21420000">
            <a:off x="9468682" y="13601031"/>
            <a:ext cx="2686064" cy="315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600" b="1" baseline="0">
                <a:ln>
                  <a:solidFill>
                    <a:srgbClr val="FF0066">
                      <a:alpha val="50000"/>
                    </a:srgbClr>
                  </a:solidFill>
                </a:ln>
                <a:solidFill>
                  <a:srgbClr val="C00000">
                    <a:alpha val="25000"/>
                  </a:srgbClr>
                </a:solidFill>
                <a:effectLst>
                  <a:glow rad="38100">
                    <a:srgbClr val="FFCCCC"/>
                  </a:glow>
                  <a:innerShdw blurRad="114300">
                    <a:prstClr val="black"/>
                  </a:innerShdw>
                </a:effectLst>
                <a:latin typeface="Tahoma" panose="020B0604030504040204" pitchFamily="34" charset="0"/>
                <a:ea typeface="Tahoma" panose="020B0604030504040204" pitchFamily="34" charset="0"/>
                <a:cs typeface="Tahoma" panose="020B0604030504040204" pitchFamily="34" charset="0"/>
              </a:rPr>
              <a:t>PROVE YOU LISTEN MORE</a:t>
            </a:r>
          </a:p>
        </xdr:txBody>
      </xdr:sp>
      <xdr:sp macro="" textlink="">
        <xdr:nvSpPr>
          <xdr:cNvPr id="326" name="TextBox 325">
            <a:extLst>
              <a:ext uri="{FF2B5EF4-FFF2-40B4-BE49-F238E27FC236}">
                <a16:creationId xmlns:a16="http://schemas.microsoft.com/office/drawing/2014/main" xmlns="" id="{E824BE58-B6D5-47E5-983E-070B158D760F}"/>
              </a:ext>
            </a:extLst>
          </xdr:cNvPr>
          <xdr:cNvSpPr txBox="1"/>
        </xdr:nvSpPr>
        <xdr:spPr>
          <a:xfrm rot="240000">
            <a:off x="9452017" y="14407788"/>
            <a:ext cx="2448312" cy="315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600" b="1" baseline="0">
                <a:ln>
                  <a:solidFill>
                    <a:srgbClr val="FF0066">
                      <a:alpha val="50000"/>
                    </a:srgbClr>
                  </a:solidFill>
                </a:ln>
                <a:solidFill>
                  <a:srgbClr val="C00000">
                    <a:alpha val="25000"/>
                  </a:srgbClr>
                </a:solidFill>
                <a:effectLst>
                  <a:glow rad="38100">
                    <a:srgbClr val="FFCCCC"/>
                  </a:glow>
                  <a:innerShdw blurRad="114300">
                    <a:prstClr val="black"/>
                  </a:innerShdw>
                </a:effectLst>
                <a:latin typeface="Tahoma" panose="020B0604030504040204" pitchFamily="34" charset="0"/>
                <a:ea typeface="Tahoma" panose="020B0604030504040204" pitchFamily="34" charset="0"/>
                <a:cs typeface="Tahoma" panose="020B0604030504040204" pitchFamily="34" charset="0"/>
              </a:rPr>
              <a:t>AFFIRM MORE NEEDS</a:t>
            </a:r>
          </a:p>
        </xdr:txBody>
      </xdr:sp>
      <xdr:sp macro="" textlink="">
        <xdr:nvSpPr>
          <xdr:cNvPr id="327" name="TextBox 326">
            <a:extLst>
              <a:ext uri="{FF2B5EF4-FFF2-40B4-BE49-F238E27FC236}">
                <a16:creationId xmlns:a16="http://schemas.microsoft.com/office/drawing/2014/main" xmlns="" id="{48AA22D4-A7C7-4687-98A1-5CC5CCF9B94B}"/>
              </a:ext>
            </a:extLst>
          </xdr:cNvPr>
          <xdr:cNvSpPr txBox="1"/>
        </xdr:nvSpPr>
        <xdr:spPr>
          <a:xfrm rot="480000">
            <a:off x="10022680" y="14067135"/>
            <a:ext cx="2056456" cy="411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lnSpc>
                <a:spcPts val="1400"/>
              </a:lnSpc>
            </a:pPr>
            <a:r>
              <a:rPr lang="en-US" sz="1600" b="1" baseline="0">
                <a:ln>
                  <a:solidFill>
                    <a:srgbClr val="FF0066">
                      <a:alpha val="50000"/>
                    </a:srgbClr>
                  </a:solidFill>
                </a:ln>
                <a:solidFill>
                  <a:srgbClr val="C00000">
                    <a:alpha val="25000"/>
                  </a:srgbClr>
                </a:solidFill>
                <a:effectLst>
                  <a:glow rad="38100">
                    <a:srgbClr val="FFCCCC"/>
                  </a:glow>
                  <a:innerShdw blurRad="114300">
                    <a:prstClr val="black"/>
                  </a:innerShdw>
                </a:effectLst>
                <a:latin typeface="Tahoma" panose="020B0604030504040204" pitchFamily="34" charset="0"/>
                <a:ea typeface="Tahoma" panose="020B0604030504040204" pitchFamily="34" charset="0"/>
                <a:cs typeface="Tahoma" panose="020B0604030504040204" pitchFamily="34" charset="0"/>
              </a:rPr>
              <a:t>OFFER MORE THAN THEY WILL OFFER</a:t>
            </a:r>
          </a:p>
        </xdr:txBody>
      </xdr:sp>
    </xdr:grpSp>
    <xdr:clientData/>
  </xdr:twoCellAnchor>
  <xdr:twoCellAnchor>
    <xdr:from>
      <xdr:col>1</xdr:col>
      <xdr:colOff>0</xdr:colOff>
      <xdr:row>281</xdr:row>
      <xdr:rowOff>193840</xdr:rowOff>
    </xdr:from>
    <xdr:to>
      <xdr:col>12</xdr:col>
      <xdr:colOff>493395</xdr:colOff>
      <xdr:row>288</xdr:row>
      <xdr:rowOff>46789</xdr:rowOff>
    </xdr:to>
    <xdr:sp macro="" textlink="">
      <xdr:nvSpPr>
        <xdr:cNvPr id="330" name="TextBox 329">
          <a:extLst>
            <a:ext uri="{FF2B5EF4-FFF2-40B4-BE49-F238E27FC236}">
              <a16:creationId xmlns:a16="http://schemas.microsoft.com/office/drawing/2014/main" xmlns="" id="{E00D48D5-C1B0-4805-8D50-EE342F6BD3BE}"/>
            </a:ext>
          </a:extLst>
        </xdr:cNvPr>
        <xdr:cNvSpPr txBox="1"/>
      </xdr:nvSpPr>
      <xdr:spPr>
        <a:xfrm>
          <a:off x="120316" y="58473472"/>
          <a:ext cx="5934342" cy="112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Two types</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For candidates seeking office, we tailor </a:t>
          </a:r>
          <a:r>
            <a:rPr lang="en-US" sz="1200" b="0"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Harmony Politics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to help them reach the general population voter. For those already in office, we help them connect with specific needs of their constituent across the political spectrum. At least this is how we envision this new service. Early grassroots leaders can shape this to meet the need.</a:t>
          </a:r>
        </a:p>
      </xdr:txBody>
    </xdr:sp>
    <xdr:clientData/>
  </xdr:twoCellAnchor>
  <xdr:twoCellAnchor>
    <xdr:from>
      <xdr:col>0</xdr:col>
      <xdr:colOff>100264</xdr:colOff>
      <xdr:row>350</xdr:row>
      <xdr:rowOff>26736</xdr:rowOff>
    </xdr:from>
    <xdr:to>
      <xdr:col>12</xdr:col>
      <xdr:colOff>391161</xdr:colOff>
      <xdr:row>354</xdr:row>
      <xdr:rowOff>17378</xdr:rowOff>
    </xdr:to>
    <xdr:grpSp>
      <xdr:nvGrpSpPr>
        <xdr:cNvPr id="52" name="Group 51">
          <a:extLst>
            <a:ext uri="{FF2B5EF4-FFF2-40B4-BE49-F238E27FC236}">
              <a16:creationId xmlns:a16="http://schemas.microsoft.com/office/drawing/2014/main" xmlns="" id="{0189D9E1-5614-4D86-AE63-1AFB720CFE81}"/>
            </a:ext>
          </a:extLst>
        </xdr:cNvPr>
        <xdr:cNvGrpSpPr/>
      </xdr:nvGrpSpPr>
      <xdr:grpSpPr>
        <a:xfrm>
          <a:off x="100264" y="69149661"/>
          <a:ext cx="5748722" cy="638342"/>
          <a:chOff x="120316" y="64108263"/>
          <a:chExt cx="5852160" cy="685800"/>
        </a:xfrm>
      </xdr:grpSpPr>
      <xdr:sp macro="" textlink="">
        <xdr:nvSpPr>
          <xdr:cNvPr id="351" name="Rectangle: Rounded Corners 350">
            <a:extLst>
              <a:ext uri="{FF2B5EF4-FFF2-40B4-BE49-F238E27FC236}">
                <a16:creationId xmlns:a16="http://schemas.microsoft.com/office/drawing/2014/main" xmlns="" id="{7E8B94E5-0E9D-4AC6-9216-B33C2A52C006}"/>
              </a:ext>
            </a:extLst>
          </xdr:cNvPr>
          <xdr:cNvSpPr/>
        </xdr:nvSpPr>
        <xdr:spPr>
          <a:xfrm>
            <a:off x="120316" y="64108263"/>
            <a:ext cx="5852160" cy="685800"/>
          </a:xfrm>
          <a:prstGeom prst="roundRect">
            <a:avLst>
              <a:gd name="adj" fmla="val 33237"/>
            </a:avLst>
          </a:prstGeom>
          <a:solidFill>
            <a:srgbClr val="004623"/>
          </a:solidFill>
          <a:ln w="9525" cmpd="sng">
            <a:solidFill>
              <a:schemeClr val="lt1">
                <a:shade val="50000"/>
              </a:schemeClr>
            </a:solidFill>
          </a:ln>
          <a:effectLst>
            <a:outerShdw blurRad="76200" dist="25400" algn="ctr" rotWithShape="0">
              <a:srgbClr val="00C864">
                <a:alpha val="70000"/>
              </a:srgbClr>
            </a:outerShdw>
          </a:effectLst>
        </xdr:spPr>
        <xdr:style>
          <a:lnRef idx="0">
            <a:scrgbClr r="0" g="0" b="0"/>
          </a:lnRef>
          <a:fillRef idx="0">
            <a:scrgbClr r="0" g="0" b="0"/>
          </a:fillRef>
          <a:effectRef idx="0">
            <a:scrgbClr r="0" g="0" b="0"/>
          </a:effectRef>
          <a:fontRef idx="minor">
            <a:schemeClr val="dk1"/>
          </a:fontRef>
        </xdr:style>
        <xdr:txBody>
          <a:bodyPr vertOverflow="overflow" horzOverflow="overflow" wrap="square" lIns="1371600" tIns="0" rIns="1371600" bIns="0" rtlCol="0" anchor="ctr"/>
          <a:lstStyle/>
          <a:p>
            <a:pPr marL="0" indent="0" algn="ctr"/>
            <a:r>
              <a:rPr lang="en-US" sz="1600" b="1" spc="-3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No one can know your </a:t>
            </a:r>
            <a:r>
              <a:rPr lang="en-US" sz="1600" b="1" spc="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needs as well as you.</a:t>
            </a:r>
          </a:p>
        </xdr:txBody>
      </xdr:sp>
      <xdr:sp macro="" textlink="">
        <xdr:nvSpPr>
          <xdr:cNvPr id="50" name="Octagon 49">
            <a:extLst>
              <a:ext uri="{FF2B5EF4-FFF2-40B4-BE49-F238E27FC236}">
                <a16:creationId xmlns:a16="http://schemas.microsoft.com/office/drawing/2014/main" xmlns="" id="{161C3B5C-8B9C-4458-AD87-10AF56E19ADB}"/>
              </a:ext>
            </a:extLst>
          </xdr:cNvPr>
          <xdr:cNvSpPr/>
        </xdr:nvSpPr>
        <xdr:spPr>
          <a:xfrm>
            <a:off x="334210" y="64221896"/>
            <a:ext cx="457200" cy="457200"/>
          </a:xfrm>
          <a:prstGeom prst="octagon">
            <a:avLst/>
          </a:prstGeom>
          <a:solidFill>
            <a:srgbClr val="FF0066"/>
          </a:solidFill>
          <a:ln>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1" name="Trapezoid 50">
            <a:extLst>
              <a:ext uri="{FF2B5EF4-FFF2-40B4-BE49-F238E27FC236}">
                <a16:creationId xmlns:a16="http://schemas.microsoft.com/office/drawing/2014/main" xmlns="" id="{9F219846-4DEB-4CA0-8E6A-214C61627729}"/>
              </a:ext>
            </a:extLst>
          </xdr:cNvPr>
          <xdr:cNvSpPr/>
        </xdr:nvSpPr>
        <xdr:spPr>
          <a:xfrm flipV="1">
            <a:off x="5307264" y="64248630"/>
            <a:ext cx="457200" cy="457200"/>
          </a:xfrm>
          <a:prstGeom prst="trapezoid">
            <a:avLst>
              <a:gd name="adj" fmla="val 47368"/>
            </a:avLst>
          </a:prstGeom>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xdr:from>
      <xdr:col>15</xdr:col>
      <xdr:colOff>260685</xdr:colOff>
      <xdr:row>152</xdr:row>
      <xdr:rowOff>13365</xdr:rowOff>
    </xdr:from>
    <xdr:to>
      <xdr:col>26</xdr:col>
      <xdr:colOff>306137</xdr:colOff>
      <xdr:row>154</xdr:row>
      <xdr:rowOff>140365</xdr:rowOff>
    </xdr:to>
    <xdr:sp macro="" textlink="">
      <xdr:nvSpPr>
        <xdr:cNvPr id="53" name="Rectangle: Beveled 52">
          <a:hlinkClick xmlns:r="http://schemas.openxmlformats.org/officeDocument/2006/relationships" r:id="rId15" tooltip="go to psychosociotherapy information page at our Value Relating website"/>
          <a:extLst>
            <a:ext uri="{FF2B5EF4-FFF2-40B4-BE49-F238E27FC236}">
              <a16:creationId xmlns:a16="http://schemas.microsoft.com/office/drawing/2014/main" xmlns="" id="{8AE11991-5013-46CB-B1B7-393F265BDEB6}"/>
            </a:ext>
          </a:extLst>
        </xdr:cNvPr>
        <xdr:cNvSpPr/>
      </xdr:nvSpPr>
      <xdr:spPr>
        <a:xfrm>
          <a:off x="6557211" y="33213839"/>
          <a:ext cx="5486400" cy="474579"/>
        </a:xfrm>
        <a:prstGeom prst="bevel">
          <a:avLst/>
        </a:prstGeom>
        <a:solidFill>
          <a:srgbClr val="CC66FF"/>
        </a:solidFill>
        <a:ln>
          <a:solidFill>
            <a:srgbClr val="DCC8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600" b="1" baseline="0">
              <a:ln>
                <a:solidFill>
                  <a:srgbClr val="CC66FF"/>
                </a:solidFill>
              </a:ln>
              <a:solidFill>
                <a:schemeClr val="lt1"/>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Click here to learn more about </a:t>
          </a:r>
          <a:r>
            <a:rPr lang="en-US" sz="1600" b="1" baseline="0">
              <a:ln>
                <a:solidFill>
                  <a:schemeClr val="bg1"/>
                </a:solidFill>
              </a:ln>
              <a:solidFill>
                <a:schemeClr val="lt1"/>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psychosociotherapy</a:t>
          </a:r>
          <a:endParaRPr lang="en-US" sz="1600">
            <a:ln>
              <a:solidFill>
                <a:schemeClr val="bg1"/>
              </a:solidFill>
            </a:ln>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481262</xdr:colOff>
      <xdr:row>36</xdr:row>
      <xdr:rowOff>53472</xdr:rowOff>
    </xdr:from>
    <xdr:to>
      <xdr:col>27</xdr:col>
      <xdr:colOff>6683</xdr:colOff>
      <xdr:row>36</xdr:row>
      <xdr:rowOff>340893</xdr:rowOff>
    </xdr:to>
    <xdr:sp macro="" textlink="">
      <xdr:nvSpPr>
        <xdr:cNvPr id="13" name="Arrow: Left 12">
          <a:hlinkClick xmlns:r="http://schemas.openxmlformats.org/officeDocument/2006/relationships" r:id="rId14" tooltip="back to Harmony Politics tab"/>
          <a:extLst>
            <a:ext uri="{FF2B5EF4-FFF2-40B4-BE49-F238E27FC236}">
              <a16:creationId xmlns:a16="http://schemas.microsoft.com/office/drawing/2014/main" xmlns="" id="{BB431DD4-5A70-4435-9428-254D22BC307A}"/>
            </a:ext>
          </a:extLst>
        </xdr:cNvPr>
        <xdr:cNvSpPr/>
      </xdr:nvSpPr>
      <xdr:spPr>
        <a:xfrm>
          <a:off x="10734841" y="8615946"/>
          <a:ext cx="1503947" cy="287421"/>
        </a:xfrm>
        <a:prstGeom prst="leftArrow">
          <a:avLst>
            <a:gd name="adj1" fmla="val 100000"/>
            <a:gd name="adj2" fmla="val 91861"/>
          </a:avLst>
        </a:prstGeom>
        <a:solidFill>
          <a:srgbClr val="64FFA5"/>
        </a:solidFill>
        <a:ln>
          <a:solidFill>
            <a:srgbClr val="E1FFEB"/>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b="1"/>
            <a:t>Back</a:t>
          </a:r>
          <a:r>
            <a:rPr lang="en-US" sz="1200" b="1" baseline="0"/>
            <a:t> to HP tab</a:t>
          </a:r>
          <a:endParaRPr lang="en-US" sz="1200" b="1"/>
        </a:p>
      </xdr:txBody>
    </xdr:sp>
    <xdr:clientData/>
  </xdr:twoCellAnchor>
  <xdr:twoCellAnchor>
    <xdr:from>
      <xdr:col>1</xdr:col>
      <xdr:colOff>6682</xdr:colOff>
      <xdr:row>303</xdr:row>
      <xdr:rowOff>53462</xdr:rowOff>
    </xdr:from>
    <xdr:to>
      <xdr:col>12</xdr:col>
      <xdr:colOff>417895</xdr:colOff>
      <xdr:row>305</xdr:row>
      <xdr:rowOff>149715</xdr:rowOff>
    </xdr:to>
    <xdr:grpSp>
      <xdr:nvGrpSpPr>
        <xdr:cNvPr id="332" name="Group 331">
          <a:extLst>
            <a:ext uri="{FF2B5EF4-FFF2-40B4-BE49-F238E27FC236}">
              <a16:creationId xmlns:a16="http://schemas.microsoft.com/office/drawing/2014/main" xmlns="" id="{647BA623-C13C-4913-A1FC-9B773516FFA9}"/>
            </a:ext>
          </a:extLst>
        </xdr:cNvPr>
        <xdr:cNvGrpSpPr/>
      </xdr:nvGrpSpPr>
      <xdr:grpSpPr>
        <a:xfrm>
          <a:off x="120982" y="61042037"/>
          <a:ext cx="5754738" cy="477253"/>
          <a:chOff x="6329946" y="32505300"/>
          <a:chExt cx="5852160" cy="685800"/>
        </a:xfrm>
      </xdr:grpSpPr>
      <xdr:sp macro="" textlink="">
        <xdr:nvSpPr>
          <xdr:cNvPr id="333" name="Rectangle: Rounded Corners 332">
            <a:extLst>
              <a:ext uri="{FF2B5EF4-FFF2-40B4-BE49-F238E27FC236}">
                <a16:creationId xmlns:a16="http://schemas.microsoft.com/office/drawing/2014/main" xmlns="" id="{6074ADB6-E56A-465E-9054-A465BA58DAA6}"/>
              </a:ext>
            </a:extLst>
          </xdr:cNvPr>
          <xdr:cNvSpPr/>
        </xdr:nvSpPr>
        <xdr:spPr>
          <a:xfrm>
            <a:off x="6329946" y="32505300"/>
            <a:ext cx="5852160" cy="685800"/>
          </a:xfrm>
          <a:prstGeom prst="roundRect">
            <a:avLst>
              <a:gd name="adj" fmla="val 9845"/>
            </a:avLst>
          </a:prstGeom>
          <a:solidFill>
            <a:srgbClr val="004623"/>
          </a:solidFill>
          <a:ln w="9525" cmpd="sng">
            <a:solidFill>
              <a:schemeClr val="lt1">
                <a:shade val="50000"/>
              </a:schemeClr>
            </a:solidFill>
          </a:ln>
          <a:effectLst>
            <a:outerShdw blurRad="76200" dist="25400" algn="ctr" rotWithShape="0">
              <a:srgbClr val="00C864">
                <a:alpha val="70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45720" bIns="0" rtlCol="0" anchor="ctr"/>
          <a:lstStyle/>
          <a:p>
            <a:pPr marL="0" indent="0" algn="ctr"/>
            <a:r>
              <a:rPr lang="en-US" sz="1600" b="1" spc="-3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There is no </a:t>
            </a:r>
            <a:r>
              <a:rPr lang="en-US" sz="1600" b="1" spc="-30" baseline="0">
                <a:solidFill>
                  <a:srgbClr val="64FFA5"/>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good</a:t>
            </a:r>
            <a:r>
              <a:rPr lang="en-US" sz="1600" b="1" spc="-3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 nor </a:t>
            </a:r>
            <a:r>
              <a:rPr lang="en-US" sz="1600" b="1" spc="-30" baseline="0">
                <a:solidFill>
                  <a:srgbClr val="FF6699"/>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bad</a:t>
            </a:r>
            <a:r>
              <a:rPr lang="en-US" sz="1600" b="1" spc="-3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 </a:t>
            </a:r>
            <a:r>
              <a:rPr lang="en-US" sz="1600" b="1" spc="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apart from needs.</a:t>
            </a:r>
          </a:p>
        </xdr:txBody>
      </xdr:sp>
      <xdr:sp macro="" textlink="">
        <xdr:nvSpPr>
          <xdr:cNvPr id="334" name="Smiley Face 333">
            <a:extLst>
              <a:ext uri="{FF2B5EF4-FFF2-40B4-BE49-F238E27FC236}">
                <a16:creationId xmlns:a16="http://schemas.microsoft.com/office/drawing/2014/main" xmlns="" id="{8998FDBE-BECB-48A9-A069-2AA687DC5609}"/>
              </a:ext>
            </a:extLst>
          </xdr:cNvPr>
          <xdr:cNvSpPr>
            <a:spLocks noChangeAspect="1"/>
          </xdr:cNvSpPr>
        </xdr:nvSpPr>
        <xdr:spPr>
          <a:xfrm>
            <a:off x="6463632" y="32642341"/>
            <a:ext cx="274320" cy="378296"/>
          </a:xfrm>
          <a:prstGeom prst="smileyFace">
            <a:avLst>
              <a:gd name="adj" fmla="val 4653"/>
            </a:avLst>
          </a:prstGeom>
          <a:solidFill>
            <a:srgbClr val="00F587"/>
          </a:solidFill>
          <a:ln>
            <a:solidFill>
              <a:srgbClr val="00B050"/>
            </a:solidFill>
          </a:ln>
          <a:effectLst>
            <a:outerShdw blurRad="50800" dist="25400" dir="8100000" algn="tr" rotWithShape="0">
              <a:srgbClr val="EBDCFF">
                <a:alpha val="70000"/>
              </a:srgbClr>
            </a:outerShdw>
          </a:effectLst>
          <a:scene3d>
            <a:camera prst="orthographicFront"/>
            <a:lightRig rig="threePt" dir="t"/>
          </a:scene3d>
          <a:sp3d>
            <a:bevelT w="635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335" name="Smiley Face 334">
            <a:extLst>
              <a:ext uri="{FF2B5EF4-FFF2-40B4-BE49-F238E27FC236}">
                <a16:creationId xmlns:a16="http://schemas.microsoft.com/office/drawing/2014/main" xmlns="" id="{AD84D1B6-4951-48B9-BEAA-7A9A28EBC358}"/>
              </a:ext>
            </a:extLst>
          </xdr:cNvPr>
          <xdr:cNvSpPr>
            <a:spLocks noChangeAspect="1"/>
          </xdr:cNvSpPr>
        </xdr:nvSpPr>
        <xdr:spPr>
          <a:xfrm>
            <a:off x="11790948" y="32662394"/>
            <a:ext cx="274320" cy="378296"/>
          </a:xfrm>
          <a:prstGeom prst="smileyFace">
            <a:avLst>
              <a:gd name="adj" fmla="val -4653"/>
            </a:avLst>
          </a:prstGeom>
          <a:solidFill>
            <a:srgbClr val="FFFF00"/>
          </a:solidFill>
          <a:ln>
            <a:solidFill>
              <a:srgbClr val="FF6699"/>
            </a:solidFill>
          </a:ln>
          <a:effectLst>
            <a:outerShdw blurRad="50800" dist="25400" dir="1800000" algn="tr" rotWithShape="0">
              <a:srgbClr val="EBDCFF">
                <a:alpha val="70000"/>
              </a:srgbClr>
            </a:outerShdw>
          </a:effectLst>
          <a:scene3d>
            <a:camera prst="orthographicFront"/>
            <a:lightRig rig="threePt" dir="t"/>
          </a:scene3d>
          <a:sp3d>
            <a:bevelT w="635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xdr:from>
      <xdr:col>1</xdr:col>
      <xdr:colOff>5345</xdr:colOff>
      <xdr:row>85</xdr:row>
      <xdr:rowOff>157745</xdr:rowOff>
    </xdr:from>
    <xdr:to>
      <xdr:col>13</xdr:col>
      <xdr:colOff>13366</xdr:colOff>
      <xdr:row>86</xdr:row>
      <xdr:rowOff>40106</xdr:rowOff>
    </xdr:to>
    <xdr:sp macro="" textlink="">
      <xdr:nvSpPr>
        <xdr:cNvPr id="336" name="TextBox 335">
          <a:hlinkClick xmlns:r="http://schemas.openxmlformats.org/officeDocument/2006/relationships" r:id="rId16" tooltip="click to go to HP memes at our Value Relating website"/>
          <a:extLst>
            <a:ext uri="{FF2B5EF4-FFF2-40B4-BE49-F238E27FC236}">
              <a16:creationId xmlns:a16="http://schemas.microsoft.com/office/drawing/2014/main" xmlns="" id="{82863275-D4FC-46BF-A795-30D274927C54}"/>
            </a:ext>
          </a:extLst>
        </xdr:cNvPr>
        <xdr:cNvSpPr txBox="1"/>
      </xdr:nvSpPr>
      <xdr:spPr>
        <a:xfrm>
          <a:off x="125661" y="19909587"/>
          <a:ext cx="5943600" cy="263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spcBef>
              <a:spcPts val="600"/>
            </a:spcBef>
          </a:pPr>
          <a:r>
            <a:rPr lang="en-US" sz="1200" b="0" baseline="0">
              <a:solidFill>
                <a:srgbClr val="0070C0"/>
              </a:solidFill>
              <a:latin typeface="Tahoma" panose="020B0604030504040204" pitchFamily="34" charset="0"/>
              <a:ea typeface="Tahoma" panose="020B0604030504040204" pitchFamily="34" charset="0"/>
              <a:cs typeface="Tahoma" panose="020B0604030504040204" pitchFamily="34" charset="0"/>
            </a:rPr>
            <a:t>Click here </a:t>
          </a:r>
          <a:r>
            <a:rPr lang="en-US" sz="1200" b="0" baseline="0">
              <a:solidFill>
                <a:srgbClr val="2D143C"/>
              </a:solidFill>
              <a:latin typeface="Tahoma" panose="020B0604030504040204" pitchFamily="34" charset="0"/>
              <a:ea typeface="Tahoma" panose="020B0604030504040204" pitchFamily="34" charset="0"/>
              <a:cs typeface="Tahoma" panose="020B0604030504040204" pitchFamily="34" charset="0"/>
            </a:rPr>
            <a:t>to go to https://www.valuerelating.com/hp-memes to spread the love.</a:t>
          </a:r>
        </a:p>
      </xdr:txBody>
    </xdr:sp>
    <xdr:clientData/>
  </xdr:twoCellAnchor>
  <xdr:twoCellAnchor>
    <xdr:from>
      <xdr:col>17</xdr:col>
      <xdr:colOff>30748</xdr:colOff>
      <xdr:row>132</xdr:row>
      <xdr:rowOff>144375</xdr:rowOff>
    </xdr:from>
    <xdr:to>
      <xdr:col>27</xdr:col>
      <xdr:colOff>6684</xdr:colOff>
      <xdr:row>133</xdr:row>
      <xdr:rowOff>147050</xdr:rowOff>
    </xdr:to>
    <xdr:sp macro="" textlink="">
      <xdr:nvSpPr>
        <xdr:cNvPr id="338" name="TextBox 337">
          <a:extLst>
            <a:ext uri="{FF2B5EF4-FFF2-40B4-BE49-F238E27FC236}">
              <a16:creationId xmlns:a16="http://schemas.microsoft.com/office/drawing/2014/main" xmlns="" id="{28BE9C16-8737-4337-80F7-A2E20A1FB90F}"/>
            </a:ext>
          </a:extLst>
        </xdr:cNvPr>
        <xdr:cNvSpPr txBox="1"/>
      </xdr:nvSpPr>
      <xdr:spPr>
        <a:xfrm>
          <a:off x="7316537" y="29307586"/>
          <a:ext cx="4922252"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After listening to their initial interest level, proceed with your purpose.</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15</xdr:col>
      <xdr:colOff>56148</xdr:colOff>
      <xdr:row>150</xdr:row>
      <xdr:rowOff>22724</xdr:rowOff>
    </xdr:from>
    <xdr:to>
      <xdr:col>27</xdr:col>
      <xdr:colOff>64169</xdr:colOff>
      <xdr:row>151</xdr:row>
      <xdr:rowOff>93579</xdr:rowOff>
    </xdr:to>
    <xdr:sp macro="" textlink="">
      <xdr:nvSpPr>
        <xdr:cNvPr id="339" name="TextBox 338">
          <a:extLst>
            <a:ext uri="{FF2B5EF4-FFF2-40B4-BE49-F238E27FC236}">
              <a16:creationId xmlns:a16="http://schemas.microsoft.com/office/drawing/2014/main" xmlns="" id="{D0C7F7BB-D2DA-4668-9F5D-575829C88944}"/>
            </a:ext>
          </a:extLst>
        </xdr:cNvPr>
        <xdr:cNvSpPr txBox="1"/>
      </xdr:nvSpPr>
      <xdr:spPr>
        <a:xfrm>
          <a:off x="6352674" y="32875619"/>
          <a:ext cx="5943600" cy="244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This is only a sampling of this service. Go online to learn more about </a:t>
          </a:r>
          <a:r>
            <a:rPr lang="en-US" sz="1200" b="1" baseline="0">
              <a:ln w="3175">
                <a:solidFill>
                  <a:srgbClr val="004623"/>
                </a:solidFill>
              </a:ln>
              <a:solidFill>
                <a:srgbClr val="00F587"/>
              </a:solidFill>
              <a:effectLst/>
              <a:latin typeface="Tahoma" panose="020B0604030504040204" pitchFamily="34" charset="0"/>
              <a:ea typeface="Tahoma" panose="020B0604030504040204" pitchFamily="34" charset="0"/>
              <a:cs typeface="Tahoma" panose="020B0604030504040204" pitchFamily="34" charset="0"/>
            </a:rPr>
            <a:t>Value</a:t>
          </a:r>
          <a:r>
            <a:rPr lang="en-US" sz="1200" b="1"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b="1" baseline="0">
              <a:ln w="3175">
                <a:solidFill>
                  <a:srgbClr val="2D143C"/>
                </a:solidFill>
              </a:ln>
              <a:solidFill>
                <a:srgbClr val="CC66FF"/>
              </a:solidFill>
              <a:effectLst/>
              <a:latin typeface="Tahoma" panose="020B0604030504040204" pitchFamily="34" charset="0"/>
              <a:ea typeface="Tahoma" panose="020B0604030504040204" pitchFamily="34" charset="0"/>
              <a:cs typeface="Tahoma" panose="020B0604030504040204" pitchFamily="34" charset="0"/>
            </a:rPr>
            <a:t>Relating</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14</xdr:col>
      <xdr:colOff>109622</xdr:colOff>
      <xdr:row>137</xdr:row>
      <xdr:rowOff>16039</xdr:rowOff>
    </xdr:from>
    <xdr:to>
      <xdr:col>21</xdr:col>
      <xdr:colOff>200527</xdr:colOff>
      <xdr:row>138</xdr:row>
      <xdr:rowOff>20051</xdr:rowOff>
    </xdr:to>
    <xdr:sp macro="" textlink="">
      <xdr:nvSpPr>
        <xdr:cNvPr id="340" name="TextBox 339">
          <a:extLst>
            <a:ext uri="{FF2B5EF4-FFF2-40B4-BE49-F238E27FC236}">
              <a16:creationId xmlns:a16="http://schemas.microsoft.com/office/drawing/2014/main" xmlns="" id="{9966B7E8-3183-4457-9712-6CA9100E6634}"/>
            </a:ext>
          </a:extLst>
        </xdr:cNvPr>
        <xdr:cNvSpPr txBox="1"/>
      </xdr:nvSpPr>
      <xdr:spPr>
        <a:xfrm>
          <a:off x="6285833" y="30449250"/>
          <a:ext cx="3179010" cy="258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You can get specific with a key political issue. </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15</xdr:col>
      <xdr:colOff>93666</xdr:colOff>
      <xdr:row>142</xdr:row>
      <xdr:rowOff>68181</xdr:rowOff>
    </xdr:from>
    <xdr:to>
      <xdr:col>16</xdr:col>
      <xdr:colOff>80885</xdr:colOff>
      <xdr:row>146</xdr:row>
      <xdr:rowOff>138985</xdr:rowOff>
    </xdr:to>
    <xdr:sp macro="" textlink="">
      <xdr:nvSpPr>
        <xdr:cNvPr id="350" name="TextBox 349">
          <a:extLst>
            <a:ext uri="{FF2B5EF4-FFF2-40B4-BE49-F238E27FC236}">
              <a16:creationId xmlns:a16="http://schemas.microsoft.com/office/drawing/2014/main" xmlns="" id="{3230DFFA-DD1D-4AEC-A5B4-600F3923648C}"/>
            </a:ext>
          </a:extLst>
        </xdr:cNvPr>
        <xdr:cNvSpPr txBox="1"/>
      </xdr:nvSpPr>
      <xdr:spPr>
        <a:xfrm rot="20573830" flipH="1" flipV="1">
          <a:off x="6390192" y="31530760"/>
          <a:ext cx="481851" cy="765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600" b="1" baseline="0">
              <a:solidFill>
                <a:srgbClr val="64FFA5"/>
              </a:solidFill>
              <a:effectLst>
                <a:glow rad="63500">
                  <a:schemeClr val="accent6">
                    <a:satMod val="175000"/>
                    <a:alpha val="40000"/>
                  </a:schemeClr>
                </a:glow>
                <a:outerShdw blurRad="50800" dist="38100" dir="5400000" algn="t" rotWithShape="0">
                  <a:prstClr val="black">
                    <a:alpha val="40000"/>
                  </a:prstClr>
                </a:outerShdw>
              </a:effectLst>
              <a:latin typeface="Wingdings 2" panose="05020102010507070707" pitchFamily="18" charset="2"/>
              <a:ea typeface="Tahoma" panose="020B0604030504040204" pitchFamily="34" charset="0"/>
              <a:cs typeface="Tahoma" panose="020B0604030504040204" pitchFamily="34" charset="0"/>
            </a:rPr>
            <a:t>(</a:t>
          </a:r>
        </a:p>
      </xdr:txBody>
    </xdr:sp>
    <xdr:clientData/>
  </xdr:twoCellAnchor>
  <xdr:twoCellAnchor>
    <xdr:from>
      <xdr:col>0</xdr:col>
      <xdr:colOff>112293</xdr:colOff>
      <xdr:row>188</xdr:row>
      <xdr:rowOff>179138</xdr:rowOff>
    </xdr:from>
    <xdr:to>
      <xdr:col>12</xdr:col>
      <xdr:colOff>492725</xdr:colOff>
      <xdr:row>193</xdr:row>
      <xdr:rowOff>193841</xdr:rowOff>
    </xdr:to>
    <xdr:sp macro="" textlink="">
      <xdr:nvSpPr>
        <xdr:cNvPr id="352" name="TextBox 351">
          <a:extLst>
            <a:ext uri="{FF2B5EF4-FFF2-40B4-BE49-F238E27FC236}">
              <a16:creationId xmlns:a16="http://schemas.microsoft.com/office/drawing/2014/main" xmlns="" id="{99A5C5ED-C82F-47A4-9ECF-6C08CB3C1C5D}"/>
            </a:ext>
          </a:extLst>
        </xdr:cNvPr>
        <xdr:cNvSpPr txBox="1"/>
      </xdr:nvSpPr>
      <xdr:spPr>
        <a:xfrm>
          <a:off x="112293" y="41353875"/>
          <a:ext cx="5941695" cy="98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We send each invitation on your behalf. Currently, we send up to five at a time at no charge to you. The idea is to keep your startup costs low. </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Review the text. Would you be comfortable sending this message to your prospect social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supporter? This is only a sample of the service. Contact us for the real thing.</a:t>
          </a:r>
        </a:p>
      </xdr:txBody>
    </xdr:sp>
    <xdr:clientData/>
  </xdr:twoCellAnchor>
  <xdr:twoCellAnchor>
    <xdr:from>
      <xdr:col>1</xdr:col>
      <xdr:colOff>0</xdr:colOff>
      <xdr:row>197</xdr:row>
      <xdr:rowOff>173788</xdr:rowOff>
    </xdr:from>
    <xdr:to>
      <xdr:col>12</xdr:col>
      <xdr:colOff>493395</xdr:colOff>
      <xdr:row>203</xdr:row>
      <xdr:rowOff>126999</xdr:rowOff>
    </xdr:to>
    <xdr:sp macro="" textlink="">
      <xdr:nvSpPr>
        <xdr:cNvPr id="353" name="TextBox 352">
          <a:extLst>
            <a:ext uri="{FF2B5EF4-FFF2-40B4-BE49-F238E27FC236}">
              <a16:creationId xmlns:a16="http://schemas.microsoft.com/office/drawing/2014/main" xmlns="" id="{0DFE5061-6104-4D86-9818-9DF259CEF7D6}"/>
            </a:ext>
          </a:extLst>
        </xdr:cNvPr>
        <xdr:cNvSpPr txBox="1"/>
      </xdr:nvSpPr>
      <xdr:spPr>
        <a:xfrm>
          <a:off x="120316" y="43066367"/>
          <a:ext cx="5934342" cy="962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Receiving an invitation</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If you are identified as a thought leader, such as a media pundit, you may receive a </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message something like this sample. It can open a new vista for understanding politics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like you have never understood politics before. RSVP before others get ahead of you.</a:t>
          </a:r>
          <a:endParaRPr lang="en-US" sz="14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106948</xdr:colOff>
      <xdr:row>158</xdr:row>
      <xdr:rowOff>160421</xdr:rowOff>
    </xdr:from>
    <xdr:to>
      <xdr:col>12</xdr:col>
      <xdr:colOff>480027</xdr:colOff>
      <xdr:row>161</xdr:row>
      <xdr:rowOff>240631</xdr:rowOff>
    </xdr:to>
    <xdr:sp macro="" textlink="">
      <xdr:nvSpPr>
        <xdr:cNvPr id="354" name="TextBox 353">
          <a:extLst>
            <a:ext uri="{FF2B5EF4-FFF2-40B4-BE49-F238E27FC236}">
              <a16:creationId xmlns:a16="http://schemas.microsoft.com/office/drawing/2014/main" xmlns="" id="{48FD7C77-6193-4286-8A46-876F56B23B52}"/>
            </a:ext>
          </a:extLst>
        </xdr:cNvPr>
        <xdr:cNvSpPr txBox="1"/>
      </xdr:nvSpPr>
      <xdr:spPr>
        <a:xfrm>
          <a:off x="106948" y="34557368"/>
          <a:ext cx="5934342" cy="802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Invited to grow social support</a:t>
          </a: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Central to psychosociotherapy is building teams around impactees, to counterbalance the resources of impactors. We craft the invitation messages for you.</a:t>
          </a:r>
        </a:p>
      </xdr:txBody>
    </xdr:sp>
    <xdr:clientData/>
  </xdr:twoCellAnchor>
  <xdr:twoCellAnchor>
    <xdr:from>
      <xdr:col>1</xdr:col>
      <xdr:colOff>0</xdr:colOff>
      <xdr:row>204</xdr:row>
      <xdr:rowOff>0</xdr:rowOff>
    </xdr:from>
    <xdr:to>
      <xdr:col>12</xdr:col>
      <xdr:colOff>493395</xdr:colOff>
      <xdr:row>212</xdr:row>
      <xdr:rowOff>153737</xdr:rowOff>
    </xdr:to>
    <xdr:sp macro="" textlink="">
      <xdr:nvSpPr>
        <xdr:cNvPr id="356" name="TextBox 355">
          <a:extLst>
            <a:ext uri="{FF2B5EF4-FFF2-40B4-BE49-F238E27FC236}">
              <a16:creationId xmlns:a16="http://schemas.microsoft.com/office/drawing/2014/main" xmlns="" id="{0C363103-DC9D-40FE-AA82-900D5C0A5AC2}"/>
            </a:ext>
          </a:extLst>
        </xdr:cNvPr>
        <xdr:cNvSpPr txBox="1"/>
      </xdr:nvSpPr>
      <xdr:spPr>
        <a:xfrm>
          <a:off x="120316" y="44082368"/>
          <a:ext cx="5934342" cy="1677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Sending an invitation</a:t>
          </a:r>
        </a:p>
        <a:p>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If taking a lead, make a list of thought leaders you follow or know.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Which media pundits do you think would be more receptive to Harmony Poliltics? Find their professional email addresses. </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Ask your ally for ideas. Get input from your support team. List thought leaders whose </a:t>
          </a:r>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political views generally align with yours, and those who differ with yours. Value Relating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guides you throughout this step in the journey. It's where things really take off!</a:t>
          </a:r>
          <a:endParaRPr lang="en-US" sz="14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10</xdr:col>
      <xdr:colOff>66843</xdr:colOff>
      <xdr:row>0</xdr:row>
      <xdr:rowOff>40105</xdr:rowOff>
    </xdr:from>
    <xdr:to>
      <xdr:col>13</xdr:col>
      <xdr:colOff>86895</xdr:colOff>
      <xdr:row>0</xdr:row>
      <xdr:rowOff>327526</xdr:rowOff>
    </xdr:to>
    <xdr:sp macro="" textlink="">
      <xdr:nvSpPr>
        <xdr:cNvPr id="357" name="Arrow: Left 356">
          <a:hlinkClick xmlns:r="http://schemas.openxmlformats.org/officeDocument/2006/relationships" r:id="rId14" tooltip="back to Harmony Politics tab"/>
          <a:extLst>
            <a:ext uri="{FF2B5EF4-FFF2-40B4-BE49-F238E27FC236}">
              <a16:creationId xmlns:a16="http://schemas.microsoft.com/office/drawing/2014/main" xmlns="" id="{079FE115-1CC0-400F-B885-C93231FF693A}"/>
            </a:ext>
          </a:extLst>
        </xdr:cNvPr>
        <xdr:cNvSpPr/>
      </xdr:nvSpPr>
      <xdr:spPr>
        <a:xfrm>
          <a:off x="4638843" y="40105"/>
          <a:ext cx="1503947" cy="287421"/>
        </a:xfrm>
        <a:prstGeom prst="leftArrow">
          <a:avLst>
            <a:gd name="adj1" fmla="val 100000"/>
            <a:gd name="adj2" fmla="val 91861"/>
          </a:avLst>
        </a:prstGeom>
        <a:solidFill>
          <a:srgbClr val="00B050"/>
        </a:solidFill>
        <a:ln>
          <a:solidFill>
            <a:srgbClr val="E1FFEB"/>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b="1"/>
            <a:t>Back</a:t>
          </a:r>
          <a:r>
            <a:rPr lang="en-US" sz="1200" b="1" baseline="0"/>
            <a:t> to HP tab</a:t>
          </a:r>
          <a:endParaRPr lang="en-US" sz="1200" b="1"/>
        </a:p>
      </xdr:txBody>
    </xdr:sp>
    <xdr:clientData/>
  </xdr:twoCellAnchor>
  <xdr:twoCellAnchor>
    <xdr:from>
      <xdr:col>23</xdr:col>
      <xdr:colOff>421106</xdr:colOff>
      <xdr:row>73</xdr:row>
      <xdr:rowOff>60159</xdr:rowOff>
    </xdr:from>
    <xdr:to>
      <xdr:col>26</xdr:col>
      <xdr:colOff>441158</xdr:colOff>
      <xdr:row>73</xdr:row>
      <xdr:rowOff>347580</xdr:rowOff>
    </xdr:to>
    <xdr:sp macro="" textlink="">
      <xdr:nvSpPr>
        <xdr:cNvPr id="358" name="Arrow: Left 357">
          <a:hlinkClick xmlns:r="http://schemas.openxmlformats.org/officeDocument/2006/relationships" r:id="rId14" tooltip="back to Harmony Politics tab"/>
          <a:extLst>
            <a:ext uri="{FF2B5EF4-FFF2-40B4-BE49-F238E27FC236}">
              <a16:creationId xmlns:a16="http://schemas.microsoft.com/office/drawing/2014/main" xmlns="" id="{479FAC03-4DA2-4D0F-99B3-93BC55E83FE6}"/>
            </a:ext>
          </a:extLst>
        </xdr:cNvPr>
        <xdr:cNvSpPr/>
      </xdr:nvSpPr>
      <xdr:spPr>
        <a:xfrm>
          <a:off x="10674685" y="17104896"/>
          <a:ext cx="1503947" cy="287421"/>
        </a:xfrm>
        <a:prstGeom prst="leftArrow">
          <a:avLst>
            <a:gd name="adj1" fmla="val 100000"/>
            <a:gd name="adj2" fmla="val 91861"/>
          </a:avLst>
        </a:prstGeom>
        <a:solidFill>
          <a:srgbClr val="64FFA5"/>
        </a:solidFill>
        <a:ln>
          <a:solidFill>
            <a:srgbClr val="E1FFEB"/>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b="1"/>
            <a:t>Back</a:t>
          </a:r>
          <a:r>
            <a:rPr lang="en-US" sz="1200" b="1" baseline="0"/>
            <a:t> to HP tab</a:t>
          </a:r>
          <a:endParaRPr lang="en-US" sz="1200" b="1"/>
        </a:p>
      </xdr:txBody>
    </xdr:sp>
    <xdr:clientData/>
  </xdr:twoCellAnchor>
  <xdr:twoCellAnchor>
    <xdr:from>
      <xdr:col>23</xdr:col>
      <xdr:colOff>461210</xdr:colOff>
      <xdr:row>115</xdr:row>
      <xdr:rowOff>53474</xdr:rowOff>
    </xdr:from>
    <xdr:to>
      <xdr:col>26</xdr:col>
      <xdr:colOff>481262</xdr:colOff>
      <xdr:row>115</xdr:row>
      <xdr:rowOff>340895</xdr:rowOff>
    </xdr:to>
    <xdr:sp macro="" textlink="">
      <xdr:nvSpPr>
        <xdr:cNvPr id="359" name="Arrow: Left 358">
          <a:hlinkClick xmlns:r="http://schemas.openxmlformats.org/officeDocument/2006/relationships" r:id="rId14" tooltip="back to Harmony Politics tab"/>
          <a:extLst>
            <a:ext uri="{FF2B5EF4-FFF2-40B4-BE49-F238E27FC236}">
              <a16:creationId xmlns:a16="http://schemas.microsoft.com/office/drawing/2014/main" xmlns="" id="{8905C2BE-66BB-453B-9600-B607145DACF0}"/>
            </a:ext>
          </a:extLst>
        </xdr:cNvPr>
        <xdr:cNvSpPr/>
      </xdr:nvSpPr>
      <xdr:spPr>
        <a:xfrm>
          <a:off x="10714789" y="25493579"/>
          <a:ext cx="1503947" cy="287421"/>
        </a:xfrm>
        <a:prstGeom prst="leftArrow">
          <a:avLst>
            <a:gd name="adj1" fmla="val 100000"/>
            <a:gd name="adj2" fmla="val 91861"/>
          </a:avLst>
        </a:prstGeom>
        <a:solidFill>
          <a:srgbClr val="64FFA5"/>
        </a:solidFill>
        <a:ln>
          <a:solidFill>
            <a:srgbClr val="E1FFEB"/>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b="1"/>
            <a:t>Back</a:t>
          </a:r>
          <a:r>
            <a:rPr lang="en-US" sz="1200" b="1" baseline="0"/>
            <a:t> to HP tab</a:t>
          </a:r>
          <a:endParaRPr lang="en-US" sz="1200" b="1"/>
        </a:p>
      </xdr:txBody>
    </xdr:sp>
    <xdr:clientData/>
  </xdr:twoCellAnchor>
  <xdr:twoCellAnchor>
    <xdr:from>
      <xdr:col>23</xdr:col>
      <xdr:colOff>421108</xdr:colOff>
      <xdr:row>290</xdr:row>
      <xdr:rowOff>53473</xdr:rowOff>
    </xdr:from>
    <xdr:to>
      <xdr:col>26</xdr:col>
      <xdr:colOff>441160</xdr:colOff>
      <xdr:row>290</xdr:row>
      <xdr:rowOff>340894</xdr:rowOff>
    </xdr:to>
    <xdr:sp macro="" textlink="">
      <xdr:nvSpPr>
        <xdr:cNvPr id="360" name="Arrow: Left 359">
          <a:hlinkClick xmlns:r="http://schemas.openxmlformats.org/officeDocument/2006/relationships" r:id="rId14" tooltip="back to Harmony Politics tab"/>
          <a:extLst>
            <a:ext uri="{FF2B5EF4-FFF2-40B4-BE49-F238E27FC236}">
              <a16:creationId xmlns:a16="http://schemas.microsoft.com/office/drawing/2014/main" xmlns="" id="{1D6C81DC-2FAF-4DD2-A0FD-A1F5FAE2B793}"/>
            </a:ext>
          </a:extLst>
        </xdr:cNvPr>
        <xdr:cNvSpPr/>
      </xdr:nvSpPr>
      <xdr:spPr>
        <a:xfrm>
          <a:off x="10674687" y="59723420"/>
          <a:ext cx="1503947" cy="287421"/>
        </a:xfrm>
        <a:prstGeom prst="leftArrow">
          <a:avLst>
            <a:gd name="adj1" fmla="val 100000"/>
            <a:gd name="adj2" fmla="val 91861"/>
          </a:avLst>
        </a:prstGeom>
        <a:solidFill>
          <a:srgbClr val="64FFA5"/>
        </a:solidFill>
        <a:ln>
          <a:solidFill>
            <a:srgbClr val="E1FFEB"/>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b="1"/>
            <a:t>Back</a:t>
          </a:r>
          <a:r>
            <a:rPr lang="en-US" sz="1200" b="1" baseline="0"/>
            <a:t> to HP tab</a:t>
          </a:r>
          <a:endParaRPr lang="en-US" sz="1200" b="1"/>
        </a:p>
      </xdr:txBody>
    </xdr:sp>
    <xdr:clientData/>
  </xdr:twoCellAnchor>
  <xdr:twoCellAnchor>
    <xdr:from>
      <xdr:col>23</xdr:col>
      <xdr:colOff>447842</xdr:colOff>
      <xdr:row>337</xdr:row>
      <xdr:rowOff>46790</xdr:rowOff>
    </xdr:from>
    <xdr:to>
      <xdr:col>26</xdr:col>
      <xdr:colOff>467894</xdr:colOff>
      <xdr:row>337</xdr:row>
      <xdr:rowOff>334211</xdr:rowOff>
    </xdr:to>
    <xdr:sp macro="" textlink="">
      <xdr:nvSpPr>
        <xdr:cNvPr id="361" name="Arrow: Left 360">
          <a:hlinkClick xmlns:r="http://schemas.openxmlformats.org/officeDocument/2006/relationships" r:id="rId14" tooltip="back to Harmony Politics tab"/>
          <a:extLst>
            <a:ext uri="{FF2B5EF4-FFF2-40B4-BE49-F238E27FC236}">
              <a16:creationId xmlns:a16="http://schemas.microsoft.com/office/drawing/2014/main" xmlns="" id="{E20A1AB5-1601-421B-841B-6451CFBD4889}"/>
            </a:ext>
          </a:extLst>
        </xdr:cNvPr>
        <xdr:cNvSpPr/>
      </xdr:nvSpPr>
      <xdr:spPr>
        <a:xfrm>
          <a:off x="10701421" y="68225737"/>
          <a:ext cx="1503947" cy="287421"/>
        </a:xfrm>
        <a:prstGeom prst="leftArrow">
          <a:avLst>
            <a:gd name="adj1" fmla="val 100000"/>
            <a:gd name="adj2" fmla="val 91861"/>
          </a:avLst>
        </a:prstGeom>
        <a:solidFill>
          <a:srgbClr val="64FFA5"/>
        </a:solidFill>
        <a:ln>
          <a:solidFill>
            <a:srgbClr val="E1FFEB"/>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b="1"/>
            <a:t>Back</a:t>
          </a:r>
          <a:r>
            <a:rPr lang="en-US" sz="1200" b="1" baseline="0"/>
            <a:t> to HP tab</a:t>
          </a:r>
          <a:endParaRPr lang="en-US" sz="1200" b="1"/>
        </a:p>
      </xdr:txBody>
    </xdr:sp>
    <xdr:clientData/>
  </xdr:twoCellAnchor>
  <xdr:twoCellAnchor>
    <xdr:from>
      <xdr:col>23</xdr:col>
      <xdr:colOff>461210</xdr:colOff>
      <xdr:row>384</xdr:row>
      <xdr:rowOff>46791</xdr:rowOff>
    </xdr:from>
    <xdr:to>
      <xdr:col>26</xdr:col>
      <xdr:colOff>481262</xdr:colOff>
      <xdr:row>384</xdr:row>
      <xdr:rowOff>334212</xdr:rowOff>
    </xdr:to>
    <xdr:sp macro="" textlink="">
      <xdr:nvSpPr>
        <xdr:cNvPr id="362" name="Arrow: Left 361">
          <a:hlinkClick xmlns:r="http://schemas.openxmlformats.org/officeDocument/2006/relationships" r:id="rId14" tooltip="back to Harmony Politics tab"/>
          <a:extLst>
            <a:ext uri="{FF2B5EF4-FFF2-40B4-BE49-F238E27FC236}">
              <a16:creationId xmlns:a16="http://schemas.microsoft.com/office/drawing/2014/main" xmlns="" id="{2D027C60-FDF8-48B9-950B-F3D71F9C4A0B}"/>
            </a:ext>
          </a:extLst>
        </xdr:cNvPr>
        <xdr:cNvSpPr/>
      </xdr:nvSpPr>
      <xdr:spPr>
        <a:xfrm>
          <a:off x="10714789" y="76808265"/>
          <a:ext cx="1503947" cy="287421"/>
        </a:xfrm>
        <a:prstGeom prst="leftArrow">
          <a:avLst>
            <a:gd name="adj1" fmla="val 100000"/>
            <a:gd name="adj2" fmla="val 91861"/>
          </a:avLst>
        </a:prstGeom>
        <a:solidFill>
          <a:srgbClr val="64FFA5"/>
        </a:solidFill>
        <a:ln>
          <a:solidFill>
            <a:srgbClr val="E1FFEB"/>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b="1"/>
            <a:t>Back</a:t>
          </a:r>
          <a:r>
            <a:rPr lang="en-US" sz="1200" b="1" baseline="0"/>
            <a:t> to HP tab</a:t>
          </a:r>
          <a:endParaRPr lang="en-US" sz="1200" b="1"/>
        </a:p>
      </xdr:txBody>
    </xdr:sp>
    <xdr:clientData/>
  </xdr:twoCellAnchor>
  <xdr:twoCellAnchor>
    <xdr:from>
      <xdr:col>24</xdr:col>
      <xdr:colOff>147052</xdr:colOff>
      <xdr:row>156</xdr:row>
      <xdr:rowOff>53474</xdr:rowOff>
    </xdr:from>
    <xdr:to>
      <xdr:col>27</xdr:col>
      <xdr:colOff>6683</xdr:colOff>
      <xdr:row>156</xdr:row>
      <xdr:rowOff>340895</xdr:rowOff>
    </xdr:to>
    <xdr:sp macro="" textlink="">
      <xdr:nvSpPr>
        <xdr:cNvPr id="363" name="Arrow: Left 362">
          <a:hlinkClick xmlns:r="http://schemas.openxmlformats.org/officeDocument/2006/relationships" r:id="rId14" tooltip="back to Harmony Politics tab"/>
          <a:extLst>
            <a:ext uri="{FF2B5EF4-FFF2-40B4-BE49-F238E27FC236}">
              <a16:creationId xmlns:a16="http://schemas.microsoft.com/office/drawing/2014/main" xmlns="" id="{0BCAD253-EF91-4914-8438-243B26C6EF69}"/>
            </a:ext>
          </a:extLst>
        </xdr:cNvPr>
        <xdr:cNvSpPr/>
      </xdr:nvSpPr>
      <xdr:spPr>
        <a:xfrm>
          <a:off x="10895263" y="33949106"/>
          <a:ext cx="1343525" cy="287421"/>
        </a:xfrm>
        <a:prstGeom prst="leftArrow">
          <a:avLst>
            <a:gd name="adj1" fmla="val 100000"/>
            <a:gd name="adj2" fmla="val 66280"/>
          </a:avLst>
        </a:prstGeom>
        <a:solidFill>
          <a:srgbClr val="CC66FF"/>
        </a:solidFill>
        <a:ln>
          <a:solidFill>
            <a:srgbClr val="DCC8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b="1"/>
            <a:t>Back</a:t>
          </a:r>
          <a:r>
            <a:rPr lang="en-US" sz="1200" b="1" baseline="0"/>
            <a:t> to HP tab</a:t>
          </a:r>
          <a:endParaRPr lang="en-US" sz="1200" b="1"/>
        </a:p>
      </xdr:txBody>
    </xdr:sp>
    <xdr:clientData/>
  </xdr:twoCellAnchor>
  <xdr:twoCellAnchor>
    <xdr:from>
      <xdr:col>23</xdr:col>
      <xdr:colOff>487948</xdr:colOff>
      <xdr:row>196</xdr:row>
      <xdr:rowOff>53474</xdr:rowOff>
    </xdr:from>
    <xdr:to>
      <xdr:col>27</xdr:col>
      <xdr:colOff>13369</xdr:colOff>
      <xdr:row>196</xdr:row>
      <xdr:rowOff>340895</xdr:rowOff>
    </xdr:to>
    <xdr:sp macro="" textlink="">
      <xdr:nvSpPr>
        <xdr:cNvPr id="364" name="Arrow: Left 363">
          <a:hlinkClick xmlns:r="http://schemas.openxmlformats.org/officeDocument/2006/relationships" r:id="rId14" tooltip="back to Harmony Politics tab"/>
          <a:extLst>
            <a:ext uri="{FF2B5EF4-FFF2-40B4-BE49-F238E27FC236}">
              <a16:creationId xmlns:a16="http://schemas.microsoft.com/office/drawing/2014/main" xmlns="" id="{493A0E4C-5964-4C71-920D-57E8AAD10C0F}"/>
            </a:ext>
          </a:extLst>
        </xdr:cNvPr>
        <xdr:cNvSpPr/>
      </xdr:nvSpPr>
      <xdr:spPr>
        <a:xfrm>
          <a:off x="10741527" y="42565053"/>
          <a:ext cx="1503947" cy="287421"/>
        </a:xfrm>
        <a:prstGeom prst="leftArrow">
          <a:avLst>
            <a:gd name="adj1" fmla="val 100000"/>
            <a:gd name="adj2" fmla="val 91861"/>
          </a:avLst>
        </a:prstGeom>
        <a:solidFill>
          <a:srgbClr val="CC66FF"/>
        </a:solidFill>
        <a:ln>
          <a:solidFill>
            <a:srgbClr val="DCC8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b="1"/>
            <a:t>Back</a:t>
          </a:r>
          <a:r>
            <a:rPr lang="en-US" sz="1200" b="1" baseline="0"/>
            <a:t> to HP tab</a:t>
          </a:r>
          <a:endParaRPr lang="en-US" sz="1200" b="1"/>
        </a:p>
      </xdr:txBody>
    </xdr:sp>
    <xdr:clientData/>
  </xdr:twoCellAnchor>
  <xdr:twoCellAnchor>
    <xdr:from>
      <xdr:col>23</xdr:col>
      <xdr:colOff>474578</xdr:colOff>
      <xdr:row>243</xdr:row>
      <xdr:rowOff>60158</xdr:rowOff>
    </xdr:from>
    <xdr:to>
      <xdr:col>26</xdr:col>
      <xdr:colOff>494630</xdr:colOff>
      <xdr:row>243</xdr:row>
      <xdr:rowOff>347579</xdr:rowOff>
    </xdr:to>
    <xdr:sp macro="" textlink="">
      <xdr:nvSpPr>
        <xdr:cNvPr id="365" name="Arrow: Left 364">
          <a:hlinkClick xmlns:r="http://schemas.openxmlformats.org/officeDocument/2006/relationships" r:id="rId14" tooltip="back to Harmony Politics tab"/>
          <a:extLst>
            <a:ext uri="{FF2B5EF4-FFF2-40B4-BE49-F238E27FC236}">
              <a16:creationId xmlns:a16="http://schemas.microsoft.com/office/drawing/2014/main" xmlns="" id="{E4B69A43-3CD0-49CF-BFDE-0E86A0A7A16C}"/>
            </a:ext>
          </a:extLst>
        </xdr:cNvPr>
        <xdr:cNvSpPr/>
      </xdr:nvSpPr>
      <xdr:spPr>
        <a:xfrm>
          <a:off x="10728157" y="51120842"/>
          <a:ext cx="1503947" cy="287421"/>
        </a:xfrm>
        <a:prstGeom prst="leftArrow">
          <a:avLst>
            <a:gd name="adj1" fmla="val 100000"/>
            <a:gd name="adj2" fmla="val 91861"/>
          </a:avLst>
        </a:prstGeom>
        <a:solidFill>
          <a:srgbClr val="CC66FF"/>
        </a:solidFill>
        <a:ln>
          <a:solidFill>
            <a:srgbClr val="DCC8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b="1"/>
            <a:t>Back</a:t>
          </a:r>
          <a:r>
            <a:rPr lang="en-US" sz="1200" b="1" baseline="0"/>
            <a:t> to HP tab</a:t>
          </a:r>
          <a:endParaRPr lang="en-US" sz="1200" b="1"/>
        </a:p>
      </xdr:txBody>
    </xdr:sp>
    <xdr:clientData/>
  </xdr:twoCellAnchor>
  <xdr:twoCellAnchor>
    <xdr:from>
      <xdr:col>1</xdr:col>
      <xdr:colOff>6685</xdr:colOff>
      <xdr:row>232</xdr:row>
      <xdr:rowOff>133683</xdr:rowOff>
    </xdr:from>
    <xdr:to>
      <xdr:col>13</xdr:col>
      <xdr:colOff>14706</xdr:colOff>
      <xdr:row>241</xdr:row>
      <xdr:rowOff>20053</xdr:rowOff>
    </xdr:to>
    <xdr:sp macro="" textlink="">
      <xdr:nvSpPr>
        <xdr:cNvPr id="366" name="TextBox 365">
          <a:extLst>
            <a:ext uri="{FF2B5EF4-FFF2-40B4-BE49-F238E27FC236}">
              <a16:creationId xmlns:a16="http://schemas.microsoft.com/office/drawing/2014/main" xmlns="" id="{8A3221EA-5BB7-419F-9E81-5947846658FB}"/>
            </a:ext>
          </a:extLst>
        </xdr:cNvPr>
        <xdr:cNvSpPr txBox="1"/>
      </xdr:nvSpPr>
      <xdr:spPr>
        <a:xfrm>
          <a:off x="127001" y="49429736"/>
          <a:ext cx="5943600" cy="1530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Anticipating replies</a:t>
          </a:r>
        </a:p>
        <a:p>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Value Relating walks you through the myriad of responses, or lack of responses you are likely to get. We anticipate a range of responses from an enthusiastic yes, to a cautious go ahead, to hesitant equivocating, to "not right now," to a strong "no thanks" and the occasional nonresponse without repeated attempts. We gage the responsiveness of each as part of this psychosociotherapeutic process. The least responsive are least likely to receive our value to improve their competitive advantage. Next?</a:t>
          </a:r>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6685</xdr:colOff>
      <xdr:row>244</xdr:row>
      <xdr:rowOff>153735</xdr:rowOff>
    </xdr:from>
    <xdr:to>
      <xdr:col>13</xdr:col>
      <xdr:colOff>14706</xdr:colOff>
      <xdr:row>256</xdr:row>
      <xdr:rowOff>160420</xdr:rowOff>
    </xdr:to>
    <xdr:sp macro="" textlink="">
      <xdr:nvSpPr>
        <xdr:cNvPr id="367" name="TextBox 366">
          <a:extLst>
            <a:ext uri="{FF2B5EF4-FFF2-40B4-BE49-F238E27FC236}">
              <a16:creationId xmlns:a16="http://schemas.microsoft.com/office/drawing/2014/main" xmlns="" id="{104B7617-467D-4AA2-9032-6B2E49827051}"/>
            </a:ext>
          </a:extLst>
        </xdr:cNvPr>
        <xdr:cNvSpPr txBox="1"/>
      </xdr:nvSpPr>
      <xdr:spPr>
        <a:xfrm>
          <a:off x="127001" y="51595419"/>
          <a:ext cx="5943600" cy="215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Leveraging your growing social capital</a:t>
          </a:r>
        </a:p>
        <a:p>
          <a:pPr>
            <a:spcBef>
              <a:spcPts val="6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The more thought leaders you can bring aboard, the idea goes, the more political leaders will take note. The more these thought leaders can sway the voters of political leaders, the more these political leaders will be compelled to harmonize their politics to specific needs. Everyone benefits in the long-run.</a:t>
          </a:r>
        </a:p>
        <a:p>
          <a:pPr>
            <a:spcBef>
              <a:spcPts val="6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Political leaders vulnerable to your vote will be more responsive than political leaders of another jurisdiction. Start local, with your city council members. Build on that experience to reach out to your state legislator and state senator. Then contact your area's House of Representative member, and your U.S. Senator. Personalize your message with a specific political issue you are passionate about.</a:t>
          </a:r>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32085</xdr:colOff>
      <xdr:row>325</xdr:row>
      <xdr:rowOff>98922</xdr:rowOff>
    </xdr:from>
    <xdr:to>
      <xdr:col>13</xdr:col>
      <xdr:colOff>40106</xdr:colOff>
      <xdr:row>334</xdr:row>
      <xdr:rowOff>147054</xdr:rowOff>
    </xdr:to>
    <xdr:sp macro="" textlink="">
      <xdr:nvSpPr>
        <xdr:cNvPr id="368" name="TextBox 367">
          <a:extLst>
            <a:ext uri="{FF2B5EF4-FFF2-40B4-BE49-F238E27FC236}">
              <a16:creationId xmlns:a16="http://schemas.microsoft.com/office/drawing/2014/main" xmlns="" id="{91CB1C40-E5A5-40FB-81F2-75F01ADEAE03}"/>
            </a:ext>
          </a:extLst>
        </xdr:cNvPr>
        <xdr:cNvSpPr txBox="1"/>
      </xdr:nvSpPr>
      <xdr:spPr>
        <a:xfrm>
          <a:off x="152401" y="66379554"/>
          <a:ext cx="5943600" cy="1772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800"/>
            </a:spcBef>
            <a:spcAft>
              <a:spcPts val="0"/>
            </a:spcAft>
            <a:buClrTx/>
            <a:buSzTx/>
            <a:buFontTx/>
            <a:buNone/>
            <a:tabLst/>
            <a:defRPr/>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This initial assessment creates a baseline to compare with subsequent observations. We as a team colate our observations, and can automatically calculate an inter-rater reliability statistic. So the recipient can know how much agreement or variance exists between our ratings. </a:t>
          </a:r>
        </a:p>
        <a:p>
          <a:pPr marL="0" marR="0" lvl="0" indent="0" defTabSz="914400" eaLnBrk="1" fontAlgn="auto" latinLnBrk="0" hangingPunct="1">
            <a:lnSpc>
              <a:spcPct val="100000"/>
            </a:lnSpc>
            <a:spcBef>
              <a:spcPts val="800"/>
            </a:spcBef>
            <a:spcAft>
              <a:spcPts val="0"/>
            </a:spcAft>
            <a:buClrTx/>
            <a:buSzTx/>
            <a:buFontTx/>
            <a:buNone/>
            <a:tabLst/>
            <a:defRPr/>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These assessments segue into audits. Where assessments observe behavior, audits go further to report how these observed behavior impact constituents. </a:t>
          </a:r>
        </a:p>
        <a:p>
          <a:pPr marL="0" marR="0" lvl="0" indent="0" defTabSz="914400" eaLnBrk="1" fontAlgn="auto" latinLnBrk="0" hangingPunct="1">
            <a:lnSpc>
              <a:spcPct val="100000"/>
            </a:lnSpc>
            <a:spcBef>
              <a:spcPts val="800"/>
            </a:spcBef>
            <a:spcAft>
              <a:spcPts val="0"/>
            </a:spcAft>
            <a:buClrTx/>
            <a:buSzTx/>
            <a:buFontTx/>
            <a:buNone/>
            <a:tabLst/>
            <a:defRPr/>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Review this sample assessment and imagine sending it to a thought leader or political leader. Can you envision its potential to resolve more needs than being resolved now?</a:t>
          </a:r>
        </a:p>
      </xdr:txBody>
    </xdr:sp>
    <xdr:clientData/>
  </xdr:twoCellAnchor>
  <xdr:twoCellAnchor>
    <xdr:from>
      <xdr:col>1</xdr:col>
      <xdr:colOff>25401</xdr:colOff>
      <xdr:row>292</xdr:row>
      <xdr:rowOff>5346</xdr:rowOff>
    </xdr:from>
    <xdr:to>
      <xdr:col>13</xdr:col>
      <xdr:colOff>24164</xdr:colOff>
      <xdr:row>302</xdr:row>
      <xdr:rowOff>173791</xdr:rowOff>
    </xdr:to>
    <xdr:sp macro="" textlink="">
      <xdr:nvSpPr>
        <xdr:cNvPr id="369" name="TextBox 368">
          <a:extLst>
            <a:ext uri="{FF2B5EF4-FFF2-40B4-BE49-F238E27FC236}">
              <a16:creationId xmlns:a16="http://schemas.microsoft.com/office/drawing/2014/main" xmlns="" id="{46A4A569-8876-44CD-86AC-AC32017132DB}"/>
            </a:ext>
          </a:extLst>
        </xdr:cNvPr>
        <xdr:cNvSpPr txBox="1"/>
      </xdr:nvSpPr>
      <xdr:spPr>
        <a:xfrm>
          <a:off x="145717" y="60236767"/>
          <a:ext cx="5934342" cy="2106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ASSESS, then AUDIT, and then AVOW</a:t>
          </a:r>
        </a:p>
        <a:p>
          <a:pPr>
            <a:spcAft>
              <a:spcPts val="300"/>
            </a:spcAft>
          </a:pP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This process helps to </a:t>
          </a:r>
          <a:r>
            <a:rPr lang="en-US" sz="1200" b="0" i="1" baseline="0">
              <a:solidFill>
                <a:schemeClr val="dk1"/>
              </a:solidFill>
              <a:latin typeface="Tahoma" panose="020B0604030504040204" pitchFamily="34" charset="0"/>
              <a:ea typeface="Tahoma" panose="020B0604030504040204" pitchFamily="34" charset="0"/>
              <a:cs typeface="Tahoma" panose="020B0604030504040204" pitchFamily="34" charset="0"/>
            </a:rPr>
            <a:t>identify</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b="0" i="1" baseline="0">
              <a:solidFill>
                <a:schemeClr val="dk1"/>
              </a:solidFill>
              <a:latin typeface="Tahoma" panose="020B0604030504040204" pitchFamily="34" charset="0"/>
              <a:ea typeface="Tahoma" panose="020B0604030504040204" pitchFamily="34" charset="0"/>
              <a:cs typeface="Tahoma" panose="020B0604030504040204" pitchFamily="34" charset="0"/>
            </a:rPr>
            <a:t>express</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and </a:t>
          </a:r>
          <a:r>
            <a:rPr lang="en-US" sz="1200" b="0" i="1" baseline="0">
              <a:solidFill>
                <a:schemeClr val="dk1"/>
              </a:solidFill>
              <a:latin typeface="Tahoma" panose="020B0604030504040204" pitchFamily="34" charset="0"/>
              <a:ea typeface="Tahoma" panose="020B0604030504040204" pitchFamily="34" charset="0"/>
              <a:cs typeface="Tahoma" panose="020B0604030504040204" pitchFamily="34" charset="0"/>
            </a:rPr>
            <a:t>address</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politically impacted needs. </a:t>
          </a:r>
        </a:p>
        <a:p>
          <a:pPr>
            <a:spcAft>
              <a:spcPts val="300"/>
            </a:spcAft>
          </a:pP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1)  </a:t>
          </a:r>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We first identify which of your specific needs they impact, using an </a:t>
          </a:r>
          <a:r>
            <a:rPr lang="en-US" sz="1200" b="0" i="1" spc="-20"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assessment</a:t>
          </a:r>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 tool. </a:t>
          </a:r>
        </a:p>
        <a:p>
          <a:pPr>
            <a:spcAft>
              <a:spcPts val="300"/>
            </a:spcAft>
          </a:pP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2)  We then express to others how they impact such needs, with an </a:t>
          </a:r>
          <a:r>
            <a:rPr lang="en-US" sz="1200" b="0" i="1"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audit</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a:t>
          </a:r>
        </a:p>
        <a:p>
          <a:pPr>
            <a:spcAft>
              <a:spcPts val="300"/>
            </a:spcAft>
          </a:pP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3)  Finally, we </a:t>
          </a:r>
          <a:r>
            <a:rPr lang="en-US" sz="1200" b="0" i="1" spc="-10"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avow</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 to </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address such needs with or without their cooperation. </a:t>
          </a:r>
        </a:p>
        <a:p>
          <a:pPr>
            <a:spcBef>
              <a:spcPts val="600"/>
            </a:spcBef>
          </a:pPr>
          <a:r>
            <a:rPr lang="en-US" sz="1200" b="0" spc="-30" baseline="0">
              <a:solidFill>
                <a:schemeClr val="dk1"/>
              </a:solidFill>
              <a:latin typeface="Tahoma" panose="020B0604030504040204" pitchFamily="34" charset="0"/>
              <a:ea typeface="Tahoma" panose="020B0604030504040204" pitchFamily="34" charset="0"/>
              <a:cs typeface="Tahoma" panose="020B0604030504040204" pitchFamily="34" charset="0"/>
            </a:rPr>
            <a:t>We lead with the love of affirming each others needs, along with a commitment to resolve these needs. No political excuses. Harmony Politics leads with the higher good of love.</a:t>
          </a:r>
        </a:p>
        <a:p>
          <a:pPr>
            <a:spcBef>
              <a:spcPts val="6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We tend to think our political position is good while the opposition is bad. But according to nature-based anankelogy, there is no good nor bad except for need. </a:t>
          </a:r>
        </a:p>
      </xdr:txBody>
    </xdr:sp>
    <xdr:clientData/>
  </xdr:twoCellAnchor>
  <xdr:twoCellAnchor>
    <xdr:from>
      <xdr:col>24</xdr:col>
      <xdr:colOff>417096</xdr:colOff>
      <xdr:row>302</xdr:row>
      <xdr:rowOff>16040</xdr:rowOff>
    </xdr:from>
    <xdr:to>
      <xdr:col>26</xdr:col>
      <xdr:colOff>433673</xdr:colOff>
      <xdr:row>303</xdr:row>
      <xdr:rowOff>6684</xdr:rowOff>
    </xdr:to>
    <xdr:sp macro="" textlink="">
      <xdr:nvSpPr>
        <xdr:cNvPr id="379" name="TextBox 378">
          <a:hlinkClick xmlns:r="http://schemas.openxmlformats.org/officeDocument/2006/relationships" r:id="rId17" tooltip="Lay Rationalism: Individual Differences in using Reason versus Feelings to Guide Decisions "/>
          <a:extLst>
            <a:ext uri="{FF2B5EF4-FFF2-40B4-BE49-F238E27FC236}">
              <a16:creationId xmlns:a16="http://schemas.microsoft.com/office/drawing/2014/main" xmlns="" id="{EEE7F75D-48E8-442D-B4ED-C8A36E50EAC1}"/>
            </a:ext>
          </a:extLst>
        </xdr:cNvPr>
        <xdr:cNvSpPr txBox="1"/>
      </xdr:nvSpPr>
      <xdr:spPr>
        <a:xfrm>
          <a:off x="11165307" y="62185882"/>
          <a:ext cx="1005840" cy="191170"/>
        </a:xfrm>
        <a:prstGeom prst="rect">
          <a:avLst/>
        </a:prstGeom>
        <a:noFill/>
        <a:ln w="9525"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latin typeface="Times New Roman" panose="02020603050405020304" pitchFamily="18" charset="0"/>
              <a:ea typeface="Tahoma" panose="020B0604030504040204" pitchFamily="34" charset="0"/>
              <a:cs typeface="Times New Roman" panose="02020603050405020304" pitchFamily="18" charset="0"/>
            </a:rPr>
            <a:t>lay rationalism? </a:t>
          </a:r>
        </a:p>
      </xdr:txBody>
    </xdr:sp>
    <xdr:clientData/>
  </xdr:twoCellAnchor>
  <xdr:twoCellAnchor>
    <xdr:from>
      <xdr:col>15</xdr:col>
      <xdr:colOff>33419</xdr:colOff>
      <xdr:row>341</xdr:row>
      <xdr:rowOff>13365</xdr:rowOff>
    </xdr:from>
    <xdr:to>
      <xdr:col>27</xdr:col>
      <xdr:colOff>32182</xdr:colOff>
      <xdr:row>353</xdr:row>
      <xdr:rowOff>167104</xdr:rowOff>
    </xdr:to>
    <xdr:sp macro="" textlink="">
      <xdr:nvSpPr>
        <xdr:cNvPr id="390" name="TextBox 389">
          <a:extLst>
            <a:ext uri="{FF2B5EF4-FFF2-40B4-BE49-F238E27FC236}">
              <a16:creationId xmlns:a16="http://schemas.microsoft.com/office/drawing/2014/main" xmlns="" id="{908DD3FB-404E-4051-B86E-BA0CE2EB6272}"/>
            </a:ext>
          </a:extLst>
        </xdr:cNvPr>
        <xdr:cNvSpPr txBox="1"/>
      </xdr:nvSpPr>
      <xdr:spPr>
        <a:xfrm>
          <a:off x="6329945" y="69255102"/>
          <a:ext cx="5934342" cy="2259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Bef>
              <a:spcPts val="600"/>
            </a:spcBef>
          </a:pPr>
          <a:r>
            <a:rPr lang="en-US" sz="1200" b="0" baseline="0">
              <a:solidFill>
                <a:schemeClr val="dk1"/>
              </a:solidFill>
              <a:latin typeface="Times New Roman" panose="02020603050405020304" pitchFamily="18" charset="0"/>
              <a:ea typeface="Tahoma" panose="020B0604030504040204" pitchFamily="34" charset="0"/>
              <a:cs typeface="Times New Roman" panose="02020603050405020304" pitchFamily="18" charset="0"/>
            </a:rPr>
            <a:t>By</a:t>
          </a:r>
          <a:r>
            <a:rPr lang="en-US" sz="1200" b="1" baseline="0">
              <a:solidFill>
                <a:schemeClr val="dk1"/>
              </a:solidFill>
              <a:latin typeface="Times New Roman" panose="02020603050405020304" pitchFamily="18" charset="0"/>
              <a:ea typeface="Tahoma" panose="020B0604030504040204" pitchFamily="34" charset="0"/>
              <a:cs typeface="Times New Roman" panose="02020603050405020304" pitchFamily="18" charset="0"/>
            </a:rPr>
            <a:t> auditing </a:t>
          </a:r>
          <a:r>
            <a:rPr lang="en-US" sz="1200" b="0" baseline="0">
              <a:solidFill>
                <a:schemeClr val="dk1"/>
              </a:solidFill>
              <a:latin typeface="Times New Roman" panose="02020603050405020304" pitchFamily="18" charset="0"/>
              <a:ea typeface="Tahoma" panose="020B0604030504040204" pitchFamily="34" charset="0"/>
              <a:cs typeface="Times New Roman" panose="02020603050405020304" pitchFamily="18" charset="0"/>
            </a:rPr>
            <a:t>your impact as a               leader, </a:t>
          </a:r>
          <a:r>
            <a:rPr lang="en-US" sz="1200" b="0" i="1" baseline="0">
              <a:solidFill>
                <a:schemeClr val="dk1"/>
              </a:solidFill>
              <a:latin typeface="Times New Roman" panose="02020603050405020304" pitchFamily="18" charset="0"/>
              <a:ea typeface="Tahoma" panose="020B0604030504040204" pitchFamily="34" charset="0"/>
              <a:cs typeface="Times New Roman" panose="02020603050405020304" pitchFamily="18" charset="0"/>
            </a:rPr>
            <a:t>we replace arbitrary beliefs with measurable outcomes and impacts to raise accountability to all needs impacted</a:t>
          </a:r>
          <a:r>
            <a:rPr lang="en-US" sz="1200" b="0" baseline="0">
              <a:solidFill>
                <a:schemeClr val="dk1"/>
              </a:solidFill>
              <a:latin typeface="Times New Roman" panose="02020603050405020304" pitchFamily="18" charset="0"/>
              <a:ea typeface="Tahoma" panose="020B0604030504040204" pitchFamily="34" charset="0"/>
              <a:cs typeface="Times New Roman" panose="02020603050405020304" pitchFamily="18" charset="0"/>
            </a:rPr>
            <a:t>. The more you rely on such accountable measures and less on untested beliefs, the greater your competitive advantage can be over others without such accountable measures. </a:t>
          </a:r>
        </a:p>
        <a:p>
          <a:pPr>
            <a:spcBef>
              <a:spcPts val="900"/>
            </a:spcBef>
          </a:pPr>
          <a:r>
            <a:rPr lang="en-US" sz="1200" b="0" baseline="0">
              <a:solidFill>
                <a:schemeClr val="dk1"/>
              </a:solidFill>
              <a:latin typeface="Times New Roman" panose="02020603050405020304" pitchFamily="18" charset="0"/>
              <a:ea typeface="Tahoma" panose="020B0604030504040204" pitchFamily="34" charset="0"/>
              <a:cs typeface="Times New Roman" panose="02020603050405020304" pitchFamily="18" charset="0"/>
            </a:rPr>
            <a:t>Each accountability measure includes three elements:</a:t>
          </a:r>
        </a:p>
        <a:p>
          <a:pPr>
            <a:spcBef>
              <a:spcPts val="0"/>
            </a:spcBef>
          </a:pPr>
          <a:r>
            <a:rPr lang="en-US" sz="1200" b="0" baseline="0">
              <a:solidFill>
                <a:schemeClr val="dk1"/>
              </a:solidFill>
              <a:latin typeface="Times New Roman" panose="02020603050405020304" pitchFamily="18" charset="0"/>
              <a:ea typeface="Tahoma" panose="020B0604030504040204" pitchFamily="34" charset="0"/>
              <a:cs typeface="Times New Roman" panose="02020603050405020304" pitchFamily="18" charset="0"/>
            </a:rPr>
            <a:t>1) Independent variable you can directly affect: "The more or less of this..."</a:t>
          </a:r>
        </a:p>
        <a:p>
          <a:pPr>
            <a:spcBef>
              <a:spcPts val="0"/>
            </a:spcBef>
          </a:pPr>
          <a:r>
            <a:rPr lang="en-US" sz="1200" b="0" baseline="0">
              <a:solidFill>
                <a:schemeClr val="dk1"/>
              </a:solidFill>
              <a:latin typeface="Times New Roman" panose="02020603050405020304" pitchFamily="18" charset="0"/>
              <a:ea typeface="Tahoma" panose="020B0604030504040204" pitchFamily="34" charset="0"/>
              <a:cs typeface="Times New Roman" panose="02020603050405020304" pitchFamily="18" charset="0"/>
            </a:rPr>
            <a:t>2) Dependent variable you indirectly affect: "...then the more or less of that."</a:t>
          </a:r>
        </a:p>
        <a:p>
          <a:pPr>
            <a:spcBef>
              <a:spcPts val="0"/>
            </a:spcBef>
          </a:pPr>
          <a:r>
            <a:rPr lang="en-US" sz="1200" b="0" baseline="0">
              <a:solidFill>
                <a:schemeClr val="dk1"/>
              </a:solidFill>
              <a:latin typeface="Times New Roman" panose="02020603050405020304" pitchFamily="18" charset="0"/>
              <a:ea typeface="Tahoma" panose="020B0604030504040204" pitchFamily="34" charset="0"/>
              <a:cs typeface="Times New Roman" panose="02020603050405020304" pitchFamily="18" charset="0"/>
            </a:rPr>
            <a:t>3) Empirical basis: "as indicated by..." what data can help test the expected correlation.</a:t>
          </a:r>
        </a:p>
        <a:p>
          <a:pPr>
            <a:spcBef>
              <a:spcPts val="900"/>
            </a:spcBef>
          </a:pPr>
          <a:r>
            <a:rPr lang="en-US" sz="1200" b="0" baseline="0">
              <a:solidFill>
                <a:schemeClr val="dk1"/>
              </a:solidFill>
              <a:latin typeface="Times New Roman" panose="02020603050405020304" pitchFamily="18" charset="0"/>
              <a:ea typeface="Tahoma" panose="020B0604030504040204" pitchFamily="34" charset="0"/>
              <a:cs typeface="Times New Roman" panose="02020603050405020304" pitchFamily="18" charset="0"/>
            </a:rPr>
            <a:t>Each accountability measure covers an undesireable outcome and a preferred outcome. These measures suggest how the correlations can be tested, but until you hire our team we of course do not have access to this (in)validating data.</a:t>
          </a:r>
        </a:p>
      </xdr:txBody>
    </xdr:sp>
    <xdr:clientData/>
  </xdr:twoCellAnchor>
  <xdr:twoCellAnchor>
    <xdr:from>
      <xdr:col>1</xdr:col>
      <xdr:colOff>25401</xdr:colOff>
      <xdr:row>306</xdr:row>
      <xdr:rowOff>40106</xdr:rowOff>
    </xdr:from>
    <xdr:to>
      <xdr:col>13</xdr:col>
      <xdr:colOff>24164</xdr:colOff>
      <xdr:row>312</xdr:row>
      <xdr:rowOff>20055</xdr:rowOff>
    </xdr:to>
    <xdr:sp macro="" textlink="">
      <xdr:nvSpPr>
        <xdr:cNvPr id="392" name="TextBox 391">
          <a:extLst>
            <a:ext uri="{FF2B5EF4-FFF2-40B4-BE49-F238E27FC236}">
              <a16:creationId xmlns:a16="http://schemas.microsoft.com/office/drawing/2014/main" xmlns="" id="{89E37C21-BC47-4450-970E-4C851546C132}"/>
            </a:ext>
          </a:extLst>
        </xdr:cNvPr>
        <xdr:cNvSpPr txBox="1"/>
      </xdr:nvSpPr>
      <xdr:spPr>
        <a:xfrm>
          <a:off x="145717" y="63012053"/>
          <a:ext cx="5934342" cy="895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Bef>
              <a:spcPts val="600"/>
            </a:spcBef>
          </a:pPr>
          <a:r>
            <a:rPr lang="en-US" sz="1200" b="0" spc="-30" baseline="0">
              <a:solidFill>
                <a:schemeClr val="dk1"/>
              </a:solidFill>
              <a:latin typeface="Tahoma" panose="020B0604030504040204" pitchFamily="34" charset="0"/>
              <a:ea typeface="Tahoma" panose="020B0604030504040204" pitchFamily="34" charset="0"/>
              <a:cs typeface="Tahoma" panose="020B0604030504040204" pitchFamily="34" charset="0"/>
            </a:rPr>
            <a:t>Politics exist to serve needs. But whose needs are best served by the leader's politics? If only intending to serve a narrow population, then Harmony Politics may not be for them.</a:t>
          </a:r>
        </a:p>
        <a:p>
          <a:pPr>
            <a:spcBef>
              <a:spcPts val="6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For those seeking to expand their reach, we offer the following free assessment. Fill in these white fields to create a sample assessment, to get a taste of this service.</a:t>
          </a:r>
        </a:p>
      </xdr:txBody>
    </xdr:sp>
    <xdr:clientData/>
  </xdr:twoCellAnchor>
  <xdr:twoCellAnchor>
    <xdr:from>
      <xdr:col>1</xdr:col>
      <xdr:colOff>13369</xdr:colOff>
      <xdr:row>339</xdr:row>
      <xdr:rowOff>120315</xdr:rowOff>
    </xdr:from>
    <xdr:to>
      <xdr:col>13</xdr:col>
      <xdr:colOff>12132</xdr:colOff>
      <xdr:row>349</xdr:row>
      <xdr:rowOff>113632</xdr:rowOff>
    </xdr:to>
    <xdr:sp macro="" textlink="">
      <xdr:nvSpPr>
        <xdr:cNvPr id="394" name="TextBox 393">
          <a:extLst>
            <a:ext uri="{FF2B5EF4-FFF2-40B4-BE49-F238E27FC236}">
              <a16:creationId xmlns:a16="http://schemas.microsoft.com/office/drawing/2014/main" xmlns="" id="{C36A6D93-D6EA-4591-B287-5BBD27CA6118}"/>
            </a:ext>
          </a:extLst>
        </xdr:cNvPr>
        <xdr:cNvSpPr txBox="1"/>
      </xdr:nvSpPr>
      <xdr:spPr>
        <a:xfrm>
          <a:off x="133685" y="68974368"/>
          <a:ext cx="5934342" cy="1731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By now, the thought leader or political leader should appreciate the team's ideolical diversity, and its noble example of rising above political differences to resolve needs. </a:t>
          </a:r>
        </a:p>
        <a:p>
          <a:endPar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The ongoing assessments and audits inform leaders of what they do not know, and do not </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know that they do not know. How can they know if politics remains largely a one-way conversation? This turns politics into an ongoing dialogue. </a:t>
          </a:r>
        </a:p>
        <a:p>
          <a:endPar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spc="-20" baseline="0">
              <a:solidFill>
                <a:schemeClr val="dk1"/>
              </a:solidFill>
              <a:latin typeface="Tahoma" panose="020B0604030504040204" pitchFamily="34" charset="0"/>
              <a:ea typeface="Tahoma" panose="020B0604030504040204" pitchFamily="34" charset="0"/>
              <a:cs typeface="Tahoma" panose="020B0604030504040204" pitchFamily="34" charset="0"/>
            </a:rPr>
            <a:t>Politics-as-usual relies on generalizations that easily overlook your specific needs No political generalizing can capture all of your public-facing needs yet to be resolved. </a:t>
          </a:r>
          <a:endPar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xdr:colOff>
      <xdr:row>355</xdr:row>
      <xdr:rowOff>20053</xdr:rowOff>
    </xdr:from>
    <xdr:to>
      <xdr:col>12</xdr:col>
      <xdr:colOff>493396</xdr:colOff>
      <xdr:row>358</xdr:row>
      <xdr:rowOff>106948</xdr:rowOff>
    </xdr:to>
    <xdr:sp macro="" textlink="">
      <xdr:nvSpPr>
        <xdr:cNvPr id="398" name="TextBox 397">
          <a:extLst>
            <a:ext uri="{FF2B5EF4-FFF2-40B4-BE49-F238E27FC236}">
              <a16:creationId xmlns:a16="http://schemas.microsoft.com/office/drawing/2014/main" xmlns="" id="{368CD69B-2198-48A7-A7CA-58696659E016}"/>
            </a:ext>
          </a:extLst>
        </xdr:cNvPr>
        <xdr:cNvSpPr txBox="1"/>
      </xdr:nvSpPr>
      <xdr:spPr>
        <a:xfrm>
          <a:off x="120317" y="71714895"/>
          <a:ext cx="5934342" cy="608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Audits let you report your specific needs. You relate to others how their actions impact your needs, and invite them to reciprocate. You frame it as a testable association: the more of this then the more of that happens, or the less of this then the more of that.</a:t>
          </a:r>
        </a:p>
        <a:p>
          <a:endPar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40107</xdr:colOff>
      <xdr:row>373</xdr:row>
      <xdr:rowOff>100266</xdr:rowOff>
    </xdr:from>
    <xdr:to>
      <xdr:col>13</xdr:col>
      <xdr:colOff>38870</xdr:colOff>
      <xdr:row>382</xdr:row>
      <xdr:rowOff>46791</xdr:rowOff>
    </xdr:to>
    <xdr:sp macro="" textlink="">
      <xdr:nvSpPr>
        <xdr:cNvPr id="404" name="TextBox 403">
          <a:extLst>
            <a:ext uri="{FF2B5EF4-FFF2-40B4-BE49-F238E27FC236}">
              <a16:creationId xmlns:a16="http://schemas.microsoft.com/office/drawing/2014/main" xmlns="" id="{6F7E51D1-37AD-4531-9D2E-4A1A72F42803}"/>
            </a:ext>
          </a:extLst>
        </xdr:cNvPr>
        <xdr:cNvSpPr txBox="1"/>
      </xdr:nvSpPr>
      <xdr:spPr>
        <a:xfrm>
          <a:off x="160423" y="75043634"/>
          <a:ext cx="5934342" cy="1537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Along the way, you replace arbitary beliefs with measurable outcomes and impacts. Along the way, this raises accountability to all needs impacted. Along the way, this attracts more constituents to your client as one who takes them seriously, and not objectifying them for views or votes.</a:t>
          </a:r>
        </a:p>
        <a:p>
          <a:endPar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Review this sample audit and imagine sending it to a thought leader or political leader. Can you envision its value to them, for which you and your team could be handsomely paid?</a:t>
          </a:r>
        </a:p>
      </xdr:txBody>
    </xdr:sp>
    <xdr:clientData/>
  </xdr:twoCellAnchor>
  <xdr:twoCellAnchor>
    <xdr:from>
      <xdr:col>1</xdr:col>
      <xdr:colOff>45454</xdr:colOff>
      <xdr:row>408</xdr:row>
      <xdr:rowOff>225925</xdr:rowOff>
    </xdr:from>
    <xdr:to>
      <xdr:col>12</xdr:col>
      <xdr:colOff>456667</xdr:colOff>
      <xdr:row>412</xdr:row>
      <xdr:rowOff>38100</xdr:rowOff>
    </xdr:to>
    <xdr:sp macro="" textlink="">
      <xdr:nvSpPr>
        <xdr:cNvPr id="132" name="TextBox 131">
          <a:hlinkClick xmlns:r="http://schemas.openxmlformats.org/officeDocument/2006/relationships" r:id="rId18" tooltip="sample Declaration of Liberty as PDF"/>
          <a:extLst>
            <a:ext uri="{FF2B5EF4-FFF2-40B4-BE49-F238E27FC236}">
              <a16:creationId xmlns:a16="http://schemas.microsoft.com/office/drawing/2014/main" xmlns="" id="{2AFA8A30-7E8A-4817-B816-489FE9B53AED}"/>
            </a:ext>
          </a:extLst>
        </xdr:cNvPr>
        <xdr:cNvSpPr txBox="1"/>
      </xdr:nvSpPr>
      <xdr:spPr>
        <a:xfrm>
          <a:off x="167374" y="82620985"/>
          <a:ext cx="5859513" cy="810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Avowal asserts the higher authority of resolving needs. Avowal to resolve needs was boldly modeled by Socrates, Jesus, Gandhi, MLK, and our founding fathers with the Declaration of Independence. That sacred document provides the template for this bold step. </a:t>
          </a:r>
          <a:r>
            <a:rPr lang="en-US" sz="1200" b="0" u="none" baseline="0">
              <a:solidFill>
                <a:srgbClr val="0070C0"/>
              </a:solidFill>
              <a:latin typeface="Tahoma" panose="020B0604030504040204" pitchFamily="34" charset="0"/>
              <a:ea typeface="Tahoma" panose="020B0604030504040204" pitchFamily="34" charset="0"/>
              <a:cs typeface="Tahoma" panose="020B0604030504040204" pitchFamily="34" charset="0"/>
            </a:rPr>
            <a:t>Click here</a:t>
          </a:r>
          <a:r>
            <a:rPr lang="en-US" sz="1200" b="0" u="none" baseline="0">
              <a:solidFill>
                <a:schemeClr val="dk1"/>
              </a:solidFill>
              <a:latin typeface="Tahoma" panose="020B0604030504040204" pitchFamily="34" charset="0"/>
              <a:ea typeface="Tahoma" panose="020B0604030504040204" pitchFamily="34" charset="0"/>
              <a:cs typeface="Tahoma" panose="020B0604030504040204" pitchFamily="34" charset="0"/>
            </a:rPr>
            <a:t> </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to see a sample crafted in response to criminal justice failings.</a:t>
          </a:r>
        </a:p>
      </xdr:txBody>
    </xdr:sp>
    <xdr:clientData/>
  </xdr:twoCellAnchor>
  <xdr:twoCellAnchor>
    <xdr:from>
      <xdr:col>1</xdr:col>
      <xdr:colOff>29412</xdr:colOff>
      <xdr:row>417</xdr:row>
      <xdr:rowOff>203196</xdr:rowOff>
    </xdr:from>
    <xdr:to>
      <xdr:col>13</xdr:col>
      <xdr:colOff>28175</xdr:colOff>
      <xdr:row>419</xdr:row>
      <xdr:rowOff>106945</xdr:rowOff>
    </xdr:to>
    <xdr:sp macro="" textlink="">
      <xdr:nvSpPr>
        <xdr:cNvPr id="283" name="TextBox 282">
          <a:extLst>
            <a:ext uri="{FF2B5EF4-FFF2-40B4-BE49-F238E27FC236}">
              <a16:creationId xmlns:a16="http://schemas.microsoft.com/office/drawing/2014/main" xmlns="" id="{8ADA291C-4366-488A-98EA-A29D4F9DB9E7}"/>
            </a:ext>
          </a:extLst>
        </xdr:cNvPr>
        <xdr:cNvSpPr txBox="1"/>
      </xdr:nvSpPr>
      <xdr:spPr>
        <a:xfrm>
          <a:off x="149728" y="84718354"/>
          <a:ext cx="5934342" cy="445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300" b="1" baseline="0">
              <a:ln>
                <a:solidFill>
                  <a:srgbClr val="00F587"/>
                </a:solidFill>
              </a:ln>
              <a:gradFill flip="none" rotWithShape="1">
                <a:gsLst>
                  <a:gs pos="0">
                    <a:srgbClr val="00F587">
                      <a:shade val="30000"/>
                      <a:satMod val="115000"/>
                    </a:srgbClr>
                  </a:gs>
                  <a:gs pos="50000">
                    <a:srgbClr val="00F587">
                      <a:shade val="67500"/>
                      <a:satMod val="115000"/>
                    </a:srgbClr>
                  </a:gs>
                  <a:gs pos="100000">
                    <a:srgbClr val="00F587">
                      <a:shade val="100000"/>
                      <a:satMod val="115000"/>
                    </a:srgbClr>
                  </a:gs>
                </a:gsLst>
                <a:lin ang="16200000" scaled="1"/>
                <a:tileRect/>
              </a:gradFill>
              <a:latin typeface="Tahoma" panose="020B0604030504040204" pitchFamily="34" charset="0"/>
              <a:ea typeface="Tahoma" panose="020B0604030504040204" pitchFamily="34" charset="0"/>
              <a:cs typeface="Tahoma" panose="020B0604030504040204" pitchFamily="34" charset="0"/>
            </a:rPr>
            <a:t>If you have any further question, write us at valuerelating@gmail.com</a:t>
          </a:r>
          <a:r>
            <a:rPr lang="en-US" sz="1300" b="0" baseline="0">
              <a:ln>
                <a:solidFill>
                  <a:srgbClr val="00F587"/>
                </a:solidFill>
              </a:ln>
              <a:gradFill flip="none" rotWithShape="1">
                <a:gsLst>
                  <a:gs pos="0">
                    <a:srgbClr val="00F587">
                      <a:shade val="30000"/>
                      <a:satMod val="115000"/>
                    </a:srgbClr>
                  </a:gs>
                  <a:gs pos="50000">
                    <a:srgbClr val="00F587">
                      <a:shade val="67500"/>
                      <a:satMod val="115000"/>
                    </a:srgbClr>
                  </a:gs>
                  <a:gs pos="100000">
                    <a:srgbClr val="00F587">
                      <a:shade val="100000"/>
                      <a:satMod val="115000"/>
                    </a:srgbClr>
                  </a:gs>
                </a:gsLst>
                <a:lin ang="16200000" scaled="1"/>
                <a:tileRect/>
              </a:gradFill>
              <a:latin typeface="Tahoma" panose="020B0604030504040204" pitchFamily="34" charset="0"/>
              <a:ea typeface="Tahoma" panose="020B0604030504040204" pitchFamily="34" charset="0"/>
              <a:cs typeface="Tahoma" panose="020B0604030504040204" pitchFamily="34" charset="0"/>
            </a:rPr>
            <a:t>. </a:t>
          </a:r>
        </a:p>
        <a:p>
          <a:r>
            <a:rPr lang="en-US" sz="1100" b="0" spc="10" baseline="0">
              <a:ln>
                <a:solidFill>
                  <a:srgbClr val="00F587"/>
                </a:solidFill>
              </a:ln>
              <a:gradFill flip="none" rotWithShape="1">
                <a:gsLst>
                  <a:gs pos="0">
                    <a:srgbClr val="00F587">
                      <a:shade val="30000"/>
                      <a:satMod val="115000"/>
                    </a:srgbClr>
                  </a:gs>
                  <a:gs pos="50000">
                    <a:srgbClr val="00F587">
                      <a:shade val="67500"/>
                      <a:satMod val="115000"/>
                    </a:srgbClr>
                  </a:gs>
                  <a:gs pos="100000">
                    <a:srgbClr val="00F587">
                      <a:shade val="100000"/>
                      <a:satMod val="115000"/>
                    </a:srgbClr>
                  </a:gs>
                </a:gsLst>
                <a:lin ang="16200000" scaled="1"/>
                <a:tileRect/>
              </a:gradFill>
              <a:latin typeface="Tahoma" panose="020B0604030504040204" pitchFamily="34" charset="0"/>
              <a:ea typeface="Tahoma" panose="020B0604030504040204" pitchFamily="34" charset="0"/>
              <a:cs typeface="Tahoma" panose="020B0604030504040204" pitchFamily="34" charset="0"/>
            </a:rPr>
            <a:t>We will be glad to satisfy your questions, to bring you along on this amazing journey of love.</a:t>
          </a:r>
          <a:endParaRPr lang="en-US" sz="1200" b="1" spc="10" baseline="0">
            <a:ln>
              <a:solidFill>
                <a:srgbClr val="00F587"/>
              </a:solidFill>
            </a:ln>
            <a:gradFill flip="none" rotWithShape="1">
              <a:gsLst>
                <a:gs pos="0">
                  <a:srgbClr val="00F587">
                    <a:shade val="30000"/>
                    <a:satMod val="115000"/>
                  </a:srgbClr>
                </a:gs>
                <a:gs pos="50000">
                  <a:srgbClr val="00F587">
                    <a:shade val="67500"/>
                    <a:satMod val="115000"/>
                  </a:srgbClr>
                </a:gs>
                <a:gs pos="100000">
                  <a:srgbClr val="00F587">
                    <a:shade val="100000"/>
                    <a:satMod val="115000"/>
                  </a:srgbClr>
                </a:gs>
              </a:gsLst>
              <a:lin ang="16200000" scaled="1"/>
              <a:tileRect/>
            </a:gra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40105</xdr:colOff>
      <xdr:row>405</xdr:row>
      <xdr:rowOff>120314</xdr:rowOff>
    </xdr:from>
    <xdr:to>
      <xdr:col>12</xdr:col>
      <xdr:colOff>451318</xdr:colOff>
      <xdr:row>408</xdr:row>
      <xdr:rowOff>124325</xdr:rowOff>
    </xdr:to>
    <xdr:grpSp>
      <xdr:nvGrpSpPr>
        <xdr:cNvPr id="342" name="Group 341">
          <a:extLst>
            <a:ext uri="{FF2B5EF4-FFF2-40B4-BE49-F238E27FC236}">
              <a16:creationId xmlns:a16="http://schemas.microsoft.com/office/drawing/2014/main" xmlns="" id="{C8639256-26C4-4097-9985-D6F91313A9ED}"/>
            </a:ext>
          </a:extLst>
        </xdr:cNvPr>
        <xdr:cNvGrpSpPr/>
      </xdr:nvGrpSpPr>
      <xdr:grpSpPr>
        <a:xfrm>
          <a:off x="154405" y="80092214"/>
          <a:ext cx="5754738" cy="689811"/>
          <a:chOff x="6296526" y="32505316"/>
          <a:chExt cx="5852160" cy="685800"/>
        </a:xfrm>
      </xdr:grpSpPr>
      <xdr:sp macro="" textlink="">
        <xdr:nvSpPr>
          <xdr:cNvPr id="343" name="Rectangle: Rounded Corners 342">
            <a:extLst>
              <a:ext uri="{FF2B5EF4-FFF2-40B4-BE49-F238E27FC236}">
                <a16:creationId xmlns:a16="http://schemas.microsoft.com/office/drawing/2014/main" xmlns="" id="{BFCED650-6D85-4746-BC88-A81033A0B3BC}"/>
              </a:ext>
            </a:extLst>
          </xdr:cNvPr>
          <xdr:cNvSpPr/>
        </xdr:nvSpPr>
        <xdr:spPr>
          <a:xfrm>
            <a:off x="6296526" y="32505316"/>
            <a:ext cx="5852160" cy="685800"/>
          </a:xfrm>
          <a:prstGeom prst="roundRect">
            <a:avLst>
              <a:gd name="adj" fmla="val 50000"/>
            </a:avLst>
          </a:prstGeom>
          <a:solidFill>
            <a:srgbClr val="004623"/>
          </a:solidFill>
          <a:ln w="9525" cmpd="sng">
            <a:solidFill>
              <a:schemeClr val="lt1">
                <a:shade val="50000"/>
              </a:schemeClr>
            </a:solidFill>
          </a:ln>
          <a:effectLst>
            <a:outerShdw blurRad="76200" dist="25400" algn="ctr" rotWithShape="0">
              <a:srgbClr val="00C864">
                <a:alpha val="70000"/>
              </a:srgbClr>
            </a:outerShdw>
          </a:effectLst>
        </xdr:spPr>
        <xdr:style>
          <a:lnRef idx="0">
            <a:scrgbClr r="0" g="0" b="0"/>
          </a:lnRef>
          <a:fillRef idx="0">
            <a:scrgbClr r="0" g="0" b="0"/>
          </a:fillRef>
          <a:effectRef idx="0">
            <a:scrgbClr r="0" g="0" b="0"/>
          </a:effectRef>
          <a:fontRef idx="minor">
            <a:schemeClr val="dk1"/>
          </a:fontRef>
        </xdr:style>
        <xdr:txBody>
          <a:bodyPr vertOverflow="overflow" horzOverflow="overflow" wrap="square" lIns="1097280" tIns="0" rIns="1097280" bIns="0" rtlCol="0" anchor="ctr"/>
          <a:lstStyle/>
          <a:p>
            <a:pPr marL="0" indent="0" algn="ctr">
              <a:lnSpc>
                <a:spcPts val="1900"/>
              </a:lnSpc>
            </a:pPr>
            <a:r>
              <a:rPr lang="en-US" sz="1600" b="1" spc="-3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There is no such thing as </a:t>
            </a:r>
            <a:r>
              <a:rPr lang="en-US" sz="1600" b="1" spc="-30" baseline="0">
                <a:gradFill flip="none" rotWithShape="1">
                  <a:gsLst>
                    <a:gs pos="70000">
                      <a:srgbClr val="F7C882"/>
                    </a:gs>
                    <a:gs pos="0">
                      <a:srgbClr val="FFFF00">
                        <a:tint val="66000"/>
                        <a:satMod val="160000"/>
                      </a:srgbClr>
                    </a:gs>
                    <a:gs pos="100000">
                      <a:schemeClr val="accent2">
                        <a:lumMod val="60000"/>
                        <a:lumOff val="40000"/>
                      </a:schemeClr>
                    </a:gs>
                  </a:gsLst>
                  <a:lin ang="5400000" scaled="1"/>
                  <a:tileRect/>
                </a:gra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pain</a:t>
            </a:r>
            <a:r>
              <a:rPr lang="en-US" sz="1600" b="1" spc="-3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 </a:t>
            </a:r>
            <a:r>
              <a:rPr lang="en-US" sz="1600" b="1" spc="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outside of </a:t>
            </a:r>
            <a:r>
              <a:rPr lang="en-US" sz="1600" b="1" spc="0" baseline="0">
                <a:gradFill>
                  <a:gsLst>
                    <a:gs pos="70000">
                      <a:srgbClr val="F7C882"/>
                    </a:gs>
                    <a:gs pos="0">
                      <a:srgbClr val="FF0066"/>
                    </a:gs>
                    <a:gs pos="100000">
                      <a:schemeClr val="accent2">
                        <a:lumMod val="60000"/>
                        <a:lumOff val="40000"/>
                      </a:schemeClr>
                    </a:gs>
                  </a:gsLst>
                  <a:lin ang="5400000" scaled="1"/>
                </a:gra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unresolved needs</a:t>
            </a:r>
            <a:r>
              <a:rPr lang="en-US" sz="1600" b="1" spc="0" baseline="0">
                <a:solidFill>
                  <a:srgbClr val="FFCCCC"/>
                </a:solidFill>
                <a:effectLst>
                  <a:innerShdw blurRad="63500" dist="50800" dir="5400000">
                    <a:prstClr val="black">
                      <a:alpha val="50000"/>
                    </a:prstClr>
                  </a:innerShdw>
                </a:effectLst>
                <a:latin typeface="Arial Black" panose="020B0A04020102020204" pitchFamily="34" charset="0"/>
                <a:ea typeface="Tahoma" panose="020B0604030504040204" pitchFamily="34" charset="0"/>
                <a:cs typeface="Tahoma" panose="020B0604030504040204" pitchFamily="34" charset="0"/>
              </a:rPr>
              <a:t>.</a:t>
            </a:r>
          </a:p>
        </xdr:txBody>
      </xdr:sp>
      <xdr:sp macro="" textlink="">
        <xdr:nvSpPr>
          <xdr:cNvPr id="344" name="Rectangle: Rounded Corners 343">
            <a:extLst>
              <a:ext uri="{FF2B5EF4-FFF2-40B4-BE49-F238E27FC236}">
                <a16:creationId xmlns:a16="http://schemas.microsoft.com/office/drawing/2014/main" xmlns="" id="{4320E853-20F8-423A-B0E8-BD171C95AC4D}"/>
              </a:ext>
            </a:extLst>
          </xdr:cNvPr>
          <xdr:cNvSpPr/>
        </xdr:nvSpPr>
        <xdr:spPr>
          <a:xfrm rot="17257093">
            <a:off x="6777786" y="32498630"/>
            <a:ext cx="228600" cy="688474"/>
          </a:xfrm>
          <a:prstGeom prst="roundRect">
            <a:avLst>
              <a:gd name="adj" fmla="val 50000"/>
            </a:avLst>
          </a:prstGeom>
          <a:gradFill flip="none" rotWithShape="1">
            <a:gsLst>
              <a:gs pos="0">
                <a:srgbClr val="FF0066">
                  <a:shade val="67500"/>
                  <a:satMod val="115000"/>
                </a:srgbClr>
              </a:gs>
              <a:gs pos="51000">
                <a:srgbClr val="00B0F0"/>
              </a:gs>
              <a:gs pos="49000">
                <a:srgbClr val="EA0053"/>
              </a:gs>
              <a:gs pos="100000">
                <a:srgbClr val="00B0F0"/>
              </a:gs>
            </a:gsLst>
            <a:lin ang="16200000" scaled="1"/>
            <a:tileRect/>
          </a:gradFill>
          <a:ln>
            <a:solidFill>
              <a:srgbClr val="CC66FF"/>
            </a:solidFill>
          </a:ln>
          <a:effectLst>
            <a:outerShdw blurRad="50800" dist="25400" dir="8100000" algn="tr" rotWithShape="0">
              <a:srgbClr val="EBDCFF">
                <a:alpha val="70000"/>
              </a:srgbClr>
            </a:outerShdw>
          </a:effectLst>
          <a:scene3d>
            <a:camera prst="orthographicFront"/>
            <a:lightRig rig="threePt" dir="t"/>
          </a:scene3d>
          <a:sp3d>
            <a:bevelT w="635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345" name="Rectangle: Rounded Corners 344">
            <a:extLst>
              <a:ext uri="{FF2B5EF4-FFF2-40B4-BE49-F238E27FC236}">
                <a16:creationId xmlns:a16="http://schemas.microsoft.com/office/drawing/2014/main" xmlns="" id="{3F7E7FB0-CCCE-49AC-8883-AFBD4C90D9FD}"/>
              </a:ext>
            </a:extLst>
          </xdr:cNvPr>
          <xdr:cNvSpPr/>
        </xdr:nvSpPr>
        <xdr:spPr>
          <a:xfrm rot="4342907" flipH="1">
            <a:off x="11463423" y="32498630"/>
            <a:ext cx="228600" cy="688474"/>
          </a:xfrm>
          <a:prstGeom prst="roundRect">
            <a:avLst>
              <a:gd name="adj" fmla="val 50000"/>
            </a:avLst>
          </a:prstGeom>
          <a:gradFill flip="none" rotWithShape="1">
            <a:gsLst>
              <a:gs pos="0">
                <a:srgbClr val="FF0066">
                  <a:shade val="67500"/>
                  <a:satMod val="115000"/>
                </a:srgbClr>
              </a:gs>
              <a:gs pos="51000">
                <a:srgbClr val="00B0F0"/>
              </a:gs>
              <a:gs pos="49000">
                <a:srgbClr val="EA0053"/>
              </a:gs>
              <a:gs pos="100000">
                <a:srgbClr val="00B0F0"/>
              </a:gs>
            </a:gsLst>
            <a:lin ang="16200000" scaled="1"/>
            <a:tileRect/>
          </a:gradFill>
          <a:ln>
            <a:solidFill>
              <a:srgbClr val="CC66FF"/>
            </a:solidFill>
          </a:ln>
          <a:effectLst>
            <a:outerShdw blurRad="50800" dist="25400" dir="2700000" algn="tr" rotWithShape="0">
              <a:srgbClr val="EBDCFF">
                <a:alpha val="70000"/>
              </a:srgbClr>
            </a:outerShdw>
          </a:effectLst>
          <a:scene3d>
            <a:camera prst="orthographicFront"/>
            <a:lightRig rig="threePt" dir="t"/>
          </a:scene3d>
          <a:sp3d>
            <a:bevelT w="635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xdr:from>
      <xdr:col>1</xdr:col>
      <xdr:colOff>38768</xdr:colOff>
      <xdr:row>401</xdr:row>
      <xdr:rowOff>125657</xdr:rowOff>
    </xdr:from>
    <xdr:to>
      <xdr:col>13</xdr:col>
      <xdr:colOff>37531</xdr:colOff>
      <xdr:row>405</xdr:row>
      <xdr:rowOff>33416</xdr:rowOff>
    </xdr:to>
    <xdr:sp macro="" textlink="">
      <xdr:nvSpPr>
        <xdr:cNvPr id="273" name="TextBox 272">
          <a:extLst>
            <a:ext uri="{FF2B5EF4-FFF2-40B4-BE49-F238E27FC236}">
              <a16:creationId xmlns:a16="http://schemas.microsoft.com/office/drawing/2014/main" xmlns="" id="{0E70C782-9035-4FA6-A344-0A546198D9B9}"/>
            </a:ext>
          </a:extLst>
        </xdr:cNvPr>
        <xdr:cNvSpPr txBox="1"/>
      </xdr:nvSpPr>
      <xdr:spPr>
        <a:xfrm>
          <a:off x="159084" y="81004604"/>
          <a:ext cx="5934342" cy="816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indent="0"/>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You lead these leaders stuck following the crowd stuck in pain of unresolved needs. You as grassroots leaders present yourselves ready, willing and able to prioritize need resolving over pain relieving. With each other' support, you endure the pain of any resistance. You draw inspiration from Dr. King and Gandhi to remove sources of pain.</a:t>
          </a:r>
          <a:endPar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rPr>
            <a:t> </a:t>
          </a:r>
        </a:p>
        <a:p>
          <a:endPar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385</xdr:row>
      <xdr:rowOff>173786</xdr:rowOff>
    </xdr:from>
    <xdr:to>
      <xdr:col>12</xdr:col>
      <xdr:colOff>493395</xdr:colOff>
      <xdr:row>398</xdr:row>
      <xdr:rowOff>173789</xdr:rowOff>
    </xdr:to>
    <xdr:sp macro="" textlink="">
      <xdr:nvSpPr>
        <xdr:cNvPr id="370" name="TextBox 369">
          <a:extLst>
            <a:ext uri="{FF2B5EF4-FFF2-40B4-BE49-F238E27FC236}">
              <a16:creationId xmlns:a16="http://schemas.microsoft.com/office/drawing/2014/main" xmlns="" id="{3FE38361-4721-4648-AF24-ABDD87EB744A}"/>
            </a:ext>
          </a:extLst>
        </xdr:cNvPr>
        <xdr:cNvSpPr txBox="1"/>
      </xdr:nvSpPr>
      <xdr:spPr>
        <a:xfrm>
          <a:off x="120316" y="77316260"/>
          <a:ext cx="5934342" cy="3054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spcAft>
              <a:spcPts val="600"/>
            </a:spcAft>
          </a:pPr>
          <a:r>
            <a:rPr lang="en-US" sz="1300" b="1" baseline="0">
              <a:solidFill>
                <a:schemeClr val="dk1"/>
              </a:solidFill>
              <a:latin typeface="Tahoma" panose="020B0604030504040204" pitchFamily="34" charset="0"/>
              <a:ea typeface="Tahoma" panose="020B0604030504040204" pitchFamily="34" charset="0"/>
              <a:cs typeface="Tahoma" panose="020B0604030504040204" pitchFamily="34" charset="0"/>
            </a:rPr>
            <a:t>When you must act</a:t>
          </a:r>
        </a:p>
        <a:p>
          <a:pPr>
            <a:spcBef>
              <a:spcPts val="6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You're cordial to this point. While waiting for their responsiveness to your needs, your needs could not wait. </a:t>
          </a:r>
        </a:p>
        <a:p>
          <a:pPr>
            <a:spcBef>
              <a:spcPts val="6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Responses of leaders fall along a predictable adoption curve:</a:t>
          </a:r>
        </a:p>
        <a:p>
          <a:pPr>
            <a:spcBef>
              <a:spcPts val="2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5.   </a:t>
          </a:r>
          <a:r>
            <a:rPr lang="en-US" sz="1200" b="0" spc="-10"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Strong yes</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Enthusiastically innovative and eager to strart. </a:t>
          </a:r>
          <a:r>
            <a:rPr lang="en-US" sz="1200" b="0" i="1" spc="-10" baseline="0">
              <a:solidFill>
                <a:schemeClr val="dk1"/>
              </a:solidFill>
              <a:latin typeface="Tahoma" panose="020B0604030504040204" pitchFamily="34" charset="0"/>
              <a:ea typeface="Tahoma" panose="020B0604030504040204" pitchFamily="34" charset="0"/>
              <a:cs typeface="Tahoma" panose="020B0604030504040204" pitchFamily="34" charset="0"/>
            </a:rPr>
            <a:t>Innovators</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a:t>
          </a:r>
        </a:p>
        <a:p>
          <a:pPr>
            <a:spcBef>
              <a:spcPts val="2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4.   </a:t>
          </a:r>
          <a:r>
            <a:rPr lang="en-US" sz="1200" b="0" spc="-10"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Weak yes</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Hesitent to start. Wait-and-see approach. </a:t>
          </a:r>
          <a:r>
            <a:rPr lang="en-US" sz="1200" b="0" i="1" spc="-10" baseline="0">
              <a:solidFill>
                <a:schemeClr val="dk1"/>
              </a:solidFill>
              <a:latin typeface="Tahoma" panose="020B0604030504040204" pitchFamily="34" charset="0"/>
              <a:ea typeface="Tahoma" panose="020B0604030504040204" pitchFamily="34" charset="0"/>
              <a:cs typeface="Tahoma" panose="020B0604030504040204" pitchFamily="34" charset="0"/>
            </a:rPr>
            <a:t>Early adoptors</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a:t>
          </a:r>
        </a:p>
        <a:p>
          <a:pPr>
            <a:spcBef>
              <a:spcPts val="2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3.   </a:t>
          </a:r>
          <a:r>
            <a:rPr lang="en-US" sz="1200" b="0" spc="-10"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Equivocating</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Require assurances. Not quite ready. </a:t>
          </a:r>
          <a:r>
            <a:rPr lang="en-US" sz="1200" b="0" i="1" spc="-10" baseline="0">
              <a:solidFill>
                <a:schemeClr val="dk1"/>
              </a:solidFill>
              <a:latin typeface="Tahoma" panose="020B0604030504040204" pitchFamily="34" charset="0"/>
              <a:ea typeface="Tahoma" panose="020B0604030504040204" pitchFamily="34" charset="0"/>
              <a:cs typeface="Tahoma" panose="020B0604030504040204" pitchFamily="34" charset="0"/>
            </a:rPr>
            <a:t>Early majority</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a:t>
          </a:r>
        </a:p>
        <a:p>
          <a:pPr>
            <a:spcBef>
              <a:spcPts val="2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2.   </a:t>
          </a:r>
          <a:r>
            <a:rPr lang="en-US" sz="1200" b="0" spc="-10"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Soft no</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Must address other needs first. Revisit later. </a:t>
          </a:r>
          <a:r>
            <a:rPr lang="en-US" sz="1200" b="0" i="1" spc="-10" baseline="0">
              <a:solidFill>
                <a:schemeClr val="dk1"/>
              </a:solidFill>
              <a:latin typeface="Tahoma" panose="020B0604030504040204" pitchFamily="34" charset="0"/>
              <a:ea typeface="Tahoma" panose="020B0604030504040204" pitchFamily="34" charset="0"/>
              <a:cs typeface="Tahoma" panose="020B0604030504040204" pitchFamily="34" charset="0"/>
            </a:rPr>
            <a:t>Late majority</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a:t>
          </a:r>
        </a:p>
        <a:p>
          <a:pPr>
            <a:spcBef>
              <a:spcPts val="2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1.   </a:t>
          </a:r>
          <a:r>
            <a:rPr lang="en-US" sz="1200" b="0" spc="-10"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Hard no</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Clearly opting out. Saves you time. Next? </a:t>
          </a:r>
          <a:r>
            <a:rPr lang="en-US" sz="1200" b="0" i="1" spc="-10" baseline="0">
              <a:solidFill>
                <a:schemeClr val="dk1"/>
              </a:solidFill>
              <a:latin typeface="Tahoma" panose="020B0604030504040204" pitchFamily="34" charset="0"/>
              <a:ea typeface="Tahoma" panose="020B0604030504040204" pitchFamily="34" charset="0"/>
              <a:cs typeface="Tahoma" panose="020B0604030504040204" pitchFamily="34" charset="0"/>
            </a:rPr>
            <a:t>Laggards</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a:t>
          </a:r>
        </a:p>
        <a:p>
          <a:pPr>
            <a:spcBef>
              <a:spcPts val="200"/>
            </a:spcBef>
          </a:pP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0.   </a:t>
          </a:r>
          <a:r>
            <a:rPr lang="en-US" sz="1200" b="0" spc="-10" baseline="0">
              <a:ln>
                <a:solidFill>
                  <a:srgbClr val="004623"/>
                </a:solidFill>
              </a:ln>
              <a:solidFill>
                <a:schemeClr val="dk1"/>
              </a:solidFill>
              <a:latin typeface="Tahoma" panose="020B0604030504040204" pitchFamily="34" charset="0"/>
              <a:ea typeface="Tahoma" panose="020B0604030504040204" pitchFamily="34" charset="0"/>
              <a:cs typeface="Tahoma" panose="020B0604030504040204" pitchFamily="34" charset="0"/>
            </a:rPr>
            <a:t>No response</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 After repeated attempts, no reply. Lump with </a:t>
          </a:r>
          <a:r>
            <a:rPr lang="en-US" sz="1200" b="0" i="1" spc="-10" baseline="0">
              <a:solidFill>
                <a:schemeClr val="dk1"/>
              </a:solidFill>
              <a:latin typeface="Tahoma" panose="020B0604030504040204" pitchFamily="34" charset="0"/>
              <a:ea typeface="Tahoma" panose="020B0604030504040204" pitchFamily="34" charset="0"/>
              <a:cs typeface="Tahoma" panose="020B0604030504040204" pitchFamily="34" charset="0"/>
            </a:rPr>
            <a:t>laggards</a:t>
          </a:r>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a:t>
          </a:r>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endParaRPr lang="en-US" sz="11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What can you do if thought leaders and political leaders remain unresponsive? We lead them. First, you gage their level of responsiveness. Then choose how to put it bluntly, to grap their attention</a:t>
          </a:r>
          <a:r>
            <a:rPr lang="en-US" sz="1100">
              <a:solidFill>
                <a:schemeClr val="dk1"/>
              </a:solidFill>
              <a:effectLst/>
              <a:latin typeface="+mn-lt"/>
              <a:ea typeface="+mn-ea"/>
              <a:cs typeface="+mn-cs"/>
            </a:rPr>
            <a:t>—</a:t>
          </a:r>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and the attention of anyone else who dare get in nature's way.</a:t>
          </a:r>
        </a:p>
        <a:p>
          <a:endPar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412</xdr:row>
      <xdr:rowOff>64303</xdr:rowOff>
    </xdr:from>
    <xdr:to>
      <xdr:col>7</xdr:col>
      <xdr:colOff>0</xdr:colOff>
      <xdr:row>414</xdr:row>
      <xdr:rowOff>70988</xdr:rowOff>
    </xdr:to>
    <xdr:sp macro="" textlink="">
      <xdr:nvSpPr>
        <xdr:cNvPr id="15" name="Rectangle: Beveled 14">
          <a:hlinkClick xmlns:r="http://schemas.openxmlformats.org/officeDocument/2006/relationships" r:id="rId19" tooltip="sample DoL on LinkedIn"/>
          <a:extLst>
            <a:ext uri="{FF2B5EF4-FFF2-40B4-BE49-F238E27FC236}">
              <a16:creationId xmlns:a16="http://schemas.microsoft.com/office/drawing/2014/main" xmlns="" id="{B3E4800D-A02D-4DEF-BCF3-5E9C846F1555}"/>
            </a:ext>
          </a:extLst>
        </xdr:cNvPr>
        <xdr:cNvSpPr/>
      </xdr:nvSpPr>
      <xdr:spPr>
        <a:xfrm>
          <a:off x="121920" y="83457583"/>
          <a:ext cx="2971800" cy="463885"/>
        </a:xfrm>
        <a:prstGeom prst="bevel">
          <a:avLst/>
        </a:prstGeom>
        <a:gradFill flip="none" rotWithShape="1">
          <a:gsLst>
            <a:gs pos="0">
              <a:srgbClr val="CC66FF">
                <a:shade val="30000"/>
                <a:satMod val="115000"/>
              </a:srgbClr>
            </a:gs>
            <a:gs pos="50000">
              <a:srgbClr val="CC66FF">
                <a:shade val="67500"/>
                <a:satMod val="115000"/>
              </a:srgbClr>
            </a:gs>
            <a:gs pos="100000">
              <a:srgbClr val="CC66FF">
                <a:shade val="100000"/>
                <a:satMod val="115000"/>
              </a:srgbClr>
            </a:gs>
          </a:gsLst>
          <a:lin ang="16200000" scaled="1"/>
          <a:tileRect/>
        </a:gradFill>
        <a:ln w="3175">
          <a:solidFill>
            <a:srgbClr val="DCC8FF"/>
          </a:solidFill>
        </a:ln>
        <a:effectLst>
          <a:outerShdw blurRad="50800" dist="38100" dir="5400000" algn="t" rotWithShape="0">
            <a:prstClr val="black">
              <a:alpha val="40000"/>
            </a:prstClr>
          </a:outerShdw>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effectLst>
                <a:innerShdw blurRad="63500" dist="50800" dir="5400000">
                  <a:prstClr val="black">
                    <a:alpha val="50000"/>
                  </a:prstClr>
                </a:innerShdw>
              </a:effectLst>
              <a:latin typeface="Arial" panose="020B0604020202020204" pitchFamily="34" charset="0"/>
              <a:cs typeface="Arial" panose="020B0604020202020204" pitchFamily="34" charset="0"/>
            </a:rPr>
            <a:t>Declaration of Liberty</a:t>
          </a:r>
          <a:r>
            <a:rPr lang="en-US" sz="1400" baseline="0">
              <a:latin typeface="Arial" panose="020B0604020202020204" pitchFamily="34" charset="0"/>
              <a:cs typeface="Arial" panose="020B0604020202020204" pitchFamily="34" charset="0"/>
            </a:rPr>
            <a:t> </a:t>
          </a:r>
          <a:r>
            <a:rPr lang="en-US" sz="1200" baseline="0">
              <a:solidFill>
                <a:srgbClr val="DCC8FF"/>
              </a:solidFill>
              <a:latin typeface="Arial" panose="020B0604020202020204" pitchFamily="34" charset="0"/>
              <a:cs typeface="Arial" panose="020B0604020202020204" pitchFamily="34" charset="0"/>
            </a:rPr>
            <a:t>(LinkedIn)</a:t>
          </a:r>
          <a:endParaRPr lang="en-US" sz="1400">
            <a:solidFill>
              <a:srgbClr val="DCC8FF"/>
            </a:solidFill>
            <a:latin typeface="Arial" panose="020B0604020202020204" pitchFamily="34" charset="0"/>
            <a:cs typeface="Arial" panose="020B0604020202020204" pitchFamily="34" charset="0"/>
          </a:endParaRPr>
        </a:p>
      </xdr:txBody>
    </xdr:sp>
    <xdr:clientData/>
  </xdr:twoCellAnchor>
  <xdr:twoCellAnchor>
    <xdr:from>
      <xdr:col>7</xdr:col>
      <xdr:colOff>13369</xdr:colOff>
      <xdr:row>412</xdr:row>
      <xdr:rowOff>64303</xdr:rowOff>
    </xdr:from>
    <xdr:to>
      <xdr:col>13</xdr:col>
      <xdr:colOff>13368</xdr:colOff>
      <xdr:row>414</xdr:row>
      <xdr:rowOff>70988</xdr:rowOff>
    </xdr:to>
    <xdr:sp macro="" textlink="">
      <xdr:nvSpPr>
        <xdr:cNvPr id="396" name="Rectangle: Beveled 395">
          <a:hlinkClick xmlns:r="http://schemas.openxmlformats.org/officeDocument/2006/relationships" r:id="rId20" tooltip="sample DoL on YouTube"/>
          <a:extLst>
            <a:ext uri="{FF2B5EF4-FFF2-40B4-BE49-F238E27FC236}">
              <a16:creationId xmlns:a16="http://schemas.microsoft.com/office/drawing/2014/main" xmlns="" id="{B3C8E236-0090-47B1-BA58-F8784188B76C}"/>
            </a:ext>
          </a:extLst>
        </xdr:cNvPr>
        <xdr:cNvSpPr/>
      </xdr:nvSpPr>
      <xdr:spPr>
        <a:xfrm>
          <a:off x="3107089" y="83457583"/>
          <a:ext cx="2971799" cy="463885"/>
        </a:xfrm>
        <a:prstGeom prst="bevel">
          <a:avLst/>
        </a:prstGeom>
        <a:gradFill flip="none" rotWithShape="1">
          <a:gsLst>
            <a:gs pos="0">
              <a:srgbClr val="00F587">
                <a:shade val="30000"/>
                <a:satMod val="115000"/>
              </a:srgbClr>
            </a:gs>
            <a:gs pos="50000">
              <a:srgbClr val="00F587">
                <a:shade val="67500"/>
                <a:satMod val="115000"/>
              </a:srgbClr>
            </a:gs>
            <a:gs pos="100000">
              <a:srgbClr val="00F587">
                <a:shade val="100000"/>
                <a:satMod val="115000"/>
              </a:srgbClr>
            </a:gs>
          </a:gsLst>
          <a:lin ang="16200000" scaled="1"/>
          <a:tileRect/>
        </a:gradFill>
        <a:ln w="3175">
          <a:solidFill>
            <a:srgbClr val="64FFA5"/>
          </a:solidFill>
        </a:ln>
        <a:effectLst>
          <a:outerShdw blurRad="50800" dist="38100" dir="5400000" algn="t" rotWithShape="0">
            <a:prstClr val="black">
              <a:alpha val="40000"/>
            </a:prstClr>
          </a:outerShdw>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effectLst>
                <a:innerShdw blurRad="63500" dist="50800" dir="5400000">
                  <a:prstClr val="black">
                    <a:alpha val="50000"/>
                  </a:prstClr>
                </a:innerShdw>
              </a:effectLst>
              <a:latin typeface="Arial" panose="020B0604020202020204" pitchFamily="34" charset="0"/>
              <a:cs typeface="Arial" panose="020B0604020202020204" pitchFamily="34" charset="0"/>
            </a:rPr>
            <a:t>Declaration of Liberty</a:t>
          </a:r>
          <a:r>
            <a:rPr lang="en-US" sz="1400" baseline="0">
              <a:latin typeface="Arial" panose="020B0604020202020204" pitchFamily="34" charset="0"/>
              <a:cs typeface="Arial" panose="020B0604020202020204" pitchFamily="34" charset="0"/>
            </a:rPr>
            <a:t> </a:t>
          </a:r>
          <a:r>
            <a:rPr lang="en-US" sz="1200" baseline="0">
              <a:solidFill>
                <a:srgbClr val="C8FFD2"/>
              </a:solidFill>
              <a:latin typeface="Arial" panose="020B0604020202020204" pitchFamily="34" charset="0"/>
              <a:cs typeface="Arial" panose="020B0604020202020204" pitchFamily="34" charset="0"/>
            </a:rPr>
            <a:t>(YouTube)</a:t>
          </a:r>
          <a:endParaRPr lang="en-US" sz="1400">
            <a:solidFill>
              <a:srgbClr val="C8FFD2"/>
            </a:solidFill>
            <a:latin typeface="Arial" panose="020B0604020202020204" pitchFamily="34" charset="0"/>
            <a:cs typeface="Arial" panose="020B0604020202020204" pitchFamily="34" charset="0"/>
          </a:endParaRPr>
        </a:p>
      </xdr:txBody>
    </xdr:sp>
    <xdr:clientData/>
  </xdr:twoCellAnchor>
  <xdr:twoCellAnchor>
    <xdr:from>
      <xdr:col>1</xdr:col>
      <xdr:colOff>52139</xdr:colOff>
      <xdr:row>415</xdr:row>
      <xdr:rowOff>6815</xdr:rowOff>
    </xdr:from>
    <xdr:to>
      <xdr:col>13</xdr:col>
      <xdr:colOff>50902</xdr:colOff>
      <xdr:row>417</xdr:row>
      <xdr:rowOff>207344</xdr:rowOff>
    </xdr:to>
    <xdr:sp macro="" textlink="">
      <xdr:nvSpPr>
        <xdr:cNvPr id="419" name="TextBox 418">
          <a:extLst>
            <a:ext uri="{FF2B5EF4-FFF2-40B4-BE49-F238E27FC236}">
              <a16:creationId xmlns:a16="http://schemas.microsoft.com/office/drawing/2014/main" xmlns="" id="{E9D087A4-1689-4128-93B9-B01677CE1698}"/>
            </a:ext>
          </a:extLst>
        </xdr:cNvPr>
        <xdr:cNvSpPr txBox="1"/>
      </xdr:nvSpPr>
      <xdr:spPr>
        <a:xfrm>
          <a:off x="174059" y="84085895"/>
          <a:ext cx="5942363" cy="657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spc="-10" baseline="0">
              <a:solidFill>
                <a:schemeClr val="dk1"/>
              </a:solidFill>
              <a:latin typeface="Tahoma" panose="020B0604030504040204" pitchFamily="34" charset="0"/>
              <a:ea typeface="Tahoma" panose="020B0604030504040204" pitchFamily="34" charset="0"/>
              <a:cs typeface="Tahoma" panose="020B0604030504040204" pitchFamily="34" charset="0"/>
            </a:rPr>
            <a:t>Review this sample avowal and imagine sending it to a thought leader or political leader. Then delare your team will publish it with or without their support. Because no one's needs can wait. Let those ready to invest in your higher vision rush to your side.</a:t>
          </a:r>
        </a:p>
      </xdr:txBody>
    </xdr:sp>
    <xdr:clientData/>
  </xdr:twoCellAnchor>
  <xdr:twoCellAnchor>
    <xdr:from>
      <xdr:col>27</xdr:col>
      <xdr:colOff>51733</xdr:colOff>
      <xdr:row>291</xdr:row>
      <xdr:rowOff>1</xdr:rowOff>
    </xdr:from>
    <xdr:to>
      <xdr:col>28</xdr:col>
      <xdr:colOff>3340</xdr:colOff>
      <xdr:row>291</xdr:row>
      <xdr:rowOff>100264</xdr:rowOff>
    </xdr:to>
    <xdr:sp macro="" textlink="">
      <xdr:nvSpPr>
        <xdr:cNvPr id="16" name="Right Triangle 15">
          <a:extLst>
            <a:ext uri="{FF2B5EF4-FFF2-40B4-BE49-F238E27FC236}">
              <a16:creationId xmlns:a16="http://schemas.microsoft.com/office/drawing/2014/main" xmlns="" id="{69F16E62-957D-43DB-B8EC-8F0E3CF04859}"/>
            </a:ext>
          </a:extLst>
        </xdr:cNvPr>
        <xdr:cNvSpPr/>
      </xdr:nvSpPr>
      <xdr:spPr>
        <a:xfrm flipH="1" flipV="1">
          <a:off x="12304693" y="59938921"/>
          <a:ext cx="73527" cy="100263"/>
        </a:xfrm>
        <a:prstGeom prst="rtTriangle">
          <a:avLst/>
        </a:prstGeom>
        <a:solidFill>
          <a:srgbClr val="E1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45450</xdr:colOff>
      <xdr:row>73</xdr:row>
      <xdr:rowOff>379663</xdr:rowOff>
    </xdr:from>
    <xdr:to>
      <xdr:col>27</xdr:col>
      <xdr:colOff>118977</xdr:colOff>
      <xdr:row>74</xdr:row>
      <xdr:rowOff>98926</xdr:rowOff>
    </xdr:to>
    <xdr:sp macro="" textlink="">
      <xdr:nvSpPr>
        <xdr:cNvPr id="276" name="Right Triangle 275">
          <a:extLst>
            <a:ext uri="{FF2B5EF4-FFF2-40B4-BE49-F238E27FC236}">
              <a16:creationId xmlns:a16="http://schemas.microsoft.com/office/drawing/2014/main" xmlns="" id="{B2E98A6E-4CC8-4065-BB1A-9118BC3471BA}"/>
            </a:ext>
          </a:extLst>
        </xdr:cNvPr>
        <xdr:cNvSpPr/>
      </xdr:nvSpPr>
      <xdr:spPr>
        <a:xfrm flipH="1" flipV="1">
          <a:off x="12277555" y="17424400"/>
          <a:ext cx="73527" cy="100263"/>
        </a:xfrm>
        <a:prstGeom prst="rtTriangle">
          <a:avLst/>
        </a:prstGeom>
        <a:solidFill>
          <a:srgbClr val="E1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45450</xdr:colOff>
      <xdr:row>86</xdr:row>
      <xdr:rowOff>45453</xdr:rowOff>
    </xdr:from>
    <xdr:to>
      <xdr:col>13</xdr:col>
      <xdr:colOff>118977</xdr:colOff>
      <xdr:row>87</xdr:row>
      <xdr:rowOff>85558</xdr:rowOff>
    </xdr:to>
    <xdr:sp macro="" textlink="">
      <xdr:nvSpPr>
        <xdr:cNvPr id="277" name="Right Triangle 276">
          <a:extLst>
            <a:ext uri="{FF2B5EF4-FFF2-40B4-BE49-F238E27FC236}">
              <a16:creationId xmlns:a16="http://schemas.microsoft.com/office/drawing/2014/main" xmlns="" id="{9683789A-D2B5-4F5A-989B-D5F9118D6E5C}"/>
            </a:ext>
          </a:extLst>
        </xdr:cNvPr>
        <xdr:cNvSpPr/>
      </xdr:nvSpPr>
      <xdr:spPr>
        <a:xfrm flipH="1" flipV="1">
          <a:off x="6101345" y="20178295"/>
          <a:ext cx="73527" cy="100263"/>
        </a:xfrm>
        <a:prstGeom prst="rtTriangle">
          <a:avLst/>
        </a:prstGeom>
        <a:solidFill>
          <a:srgbClr val="E1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45449</xdr:colOff>
      <xdr:row>1</xdr:row>
      <xdr:rowOff>5347</xdr:rowOff>
    </xdr:from>
    <xdr:to>
      <xdr:col>13</xdr:col>
      <xdr:colOff>118976</xdr:colOff>
      <xdr:row>1</xdr:row>
      <xdr:rowOff>105610</xdr:rowOff>
    </xdr:to>
    <xdr:sp macro="" textlink="">
      <xdr:nvSpPr>
        <xdr:cNvPr id="280" name="Right Triangle 279">
          <a:extLst>
            <a:ext uri="{FF2B5EF4-FFF2-40B4-BE49-F238E27FC236}">
              <a16:creationId xmlns:a16="http://schemas.microsoft.com/office/drawing/2014/main" xmlns="" id="{03E4506C-9D13-4D21-BDB5-4F44B72DDE82}"/>
            </a:ext>
          </a:extLst>
        </xdr:cNvPr>
        <xdr:cNvSpPr/>
      </xdr:nvSpPr>
      <xdr:spPr>
        <a:xfrm flipH="1" flipV="1">
          <a:off x="6101344" y="386347"/>
          <a:ext cx="73527" cy="100263"/>
        </a:xfrm>
        <a:prstGeom prst="rtTriangle">
          <a:avLst/>
        </a:prstGeom>
        <a:solidFill>
          <a:srgbClr val="A0FFC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45450</xdr:colOff>
      <xdr:row>37</xdr:row>
      <xdr:rowOff>5347</xdr:rowOff>
    </xdr:from>
    <xdr:to>
      <xdr:col>13</xdr:col>
      <xdr:colOff>118977</xdr:colOff>
      <xdr:row>37</xdr:row>
      <xdr:rowOff>105610</xdr:rowOff>
    </xdr:to>
    <xdr:sp macro="" textlink="">
      <xdr:nvSpPr>
        <xdr:cNvPr id="285" name="Right Triangle 284">
          <a:extLst>
            <a:ext uri="{FF2B5EF4-FFF2-40B4-BE49-F238E27FC236}">
              <a16:creationId xmlns:a16="http://schemas.microsoft.com/office/drawing/2014/main" xmlns="" id="{E4DAB4AA-684C-4B5C-91F2-E6F814E040C7}"/>
            </a:ext>
          </a:extLst>
        </xdr:cNvPr>
        <xdr:cNvSpPr/>
      </xdr:nvSpPr>
      <xdr:spPr>
        <a:xfrm flipH="1" flipV="1">
          <a:off x="6101345" y="8948821"/>
          <a:ext cx="73527" cy="100263"/>
        </a:xfrm>
        <a:prstGeom prst="rtTriangle">
          <a:avLst/>
        </a:prstGeom>
        <a:solidFill>
          <a:srgbClr val="E1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45449</xdr:colOff>
      <xdr:row>116</xdr:row>
      <xdr:rowOff>5348</xdr:rowOff>
    </xdr:from>
    <xdr:to>
      <xdr:col>27</xdr:col>
      <xdr:colOff>118976</xdr:colOff>
      <xdr:row>116</xdr:row>
      <xdr:rowOff>105611</xdr:rowOff>
    </xdr:to>
    <xdr:sp macro="" textlink="">
      <xdr:nvSpPr>
        <xdr:cNvPr id="291" name="Right Triangle 290">
          <a:extLst>
            <a:ext uri="{FF2B5EF4-FFF2-40B4-BE49-F238E27FC236}">
              <a16:creationId xmlns:a16="http://schemas.microsoft.com/office/drawing/2014/main" xmlns="" id="{19BB59F3-F07C-4830-913C-DD27B0195B94}"/>
            </a:ext>
          </a:extLst>
        </xdr:cNvPr>
        <xdr:cNvSpPr/>
      </xdr:nvSpPr>
      <xdr:spPr>
        <a:xfrm flipH="1" flipV="1">
          <a:off x="12277554" y="25826453"/>
          <a:ext cx="73527" cy="100263"/>
        </a:xfrm>
        <a:prstGeom prst="rtTriangle">
          <a:avLst/>
        </a:prstGeom>
        <a:solidFill>
          <a:srgbClr val="E1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44112</xdr:colOff>
      <xdr:row>115</xdr:row>
      <xdr:rowOff>378327</xdr:rowOff>
    </xdr:from>
    <xdr:to>
      <xdr:col>13</xdr:col>
      <xdr:colOff>117639</xdr:colOff>
      <xdr:row>116</xdr:row>
      <xdr:rowOff>97590</xdr:rowOff>
    </xdr:to>
    <xdr:sp macro="" textlink="">
      <xdr:nvSpPr>
        <xdr:cNvPr id="337" name="Right Triangle 336">
          <a:extLst>
            <a:ext uri="{FF2B5EF4-FFF2-40B4-BE49-F238E27FC236}">
              <a16:creationId xmlns:a16="http://schemas.microsoft.com/office/drawing/2014/main" xmlns="" id="{AA8564D6-94BB-4589-ACC8-7FD747E24AD7}"/>
            </a:ext>
          </a:extLst>
        </xdr:cNvPr>
        <xdr:cNvSpPr/>
      </xdr:nvSpPr>
      <xdr:spPr>
        <a:xfrm flipH="1" flipV="1">
          <a:off x="6100007" y="25818432"/>
          <a:ext cx="73527" cy="100263"/>
        </a:xfrm>
        <a:prstGeom prst="rtTriangle">
          <a:avLst/>
        </a:prstGeom>
        <a:solidFill>
          <a:srgbClr val="E1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44112</xdr:colOff>
      <xdr:row>137</xdr:row>
      <xdr:rowOff>251326</xdr:rowOff>
    </xdr:from>
    <xdr:to>
      <xdr:col>27</xdr:col>
      <xdr:colOff>117639</xdr:colOff>
      <xdr:row>138</xdr:row>
      <xdr:rowOff>97589</xdr:rowOff>
    </xdr:to>
    <xdr:sp macro="" textlink="">
      <xdr:nvSpPr>
        <xdr:cNvPr id="341" name="Right Triangle 340">
          <a:extLst>
            <a:ext uri="{FF2B5EF4-FFF2-40B4-BE49-F238E27FC236}">
              <a16:creationId xmlns:a16="http://schemas.microsoft.com/office/drawing/2014/main" xmlns="" id="{BB4C27BC-F24B-4785-900C-661E9E851529}"/>
            </a:ext>
          </a:extLst>
        </xdr:cNvPr>
        <xdr:cNvSpPr/>
      </xdr:nvSpPr>
      <xdr:spPr>
        <a:xfrm flipH="1" flipV="1">
          <a:off x="12276217" y="30684537"/>
          <a:ext cx="73527" cy="100263"/>
        </a:xfrm>
        <a:prstGeom prst="rtTriangle">
          <a:avLst/>
        </a:prstGeom>
        <a:solidFill>
          <a:srgbClr val="E1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417091</xdr:colOff>
      <xdr:row>136</xdr:row>
      <xdr:rowOff>249989</xdr:rowOff>
    </xdr:from>
    <xdr:to>
      <xdr:col>22</xdr:col>
      <xdr:colOff>490618</xdr:colOff>
      <xdr:row>137</xdr:row>
      <xdr:rowOff>96252</xdr:rowOff>
    </xdr:to>
    <xdr:sp macro="" textlink="">
      <xdr:nvSpPr>
        <xdr:cNvPr id="346" name="Right Triangle 345">
          <a:extLst>
            <a:ext uri="{FF2B5EF4-FFF2-40B4-BE49-F238E27FC236}">
              <a16:creationId xmlns:a16="http://schemas.microsoft.com/office/drawing/2014/main" xmlns="" id="{F73285AE-D9FF-4467-B74D-8C416E819139}"/>
            </a:ext>
          </a:extLst>
        </xdr:cNvPr>
        <xdr:cNvSpPr/>
      </xdr:nvSpPr>
      <xdr:spPr>
        <a:xfrm flipH="1" flipV="1">
          <a:off x="10176038" y="30429200"/>
          <a:ext cx="73527" cy="100263"/>
        </a:xfrm>
        <a:prstGeom prst="rtTriangle">
          <a:avLst/>
        </a:prstGeom>
        <a:solidFill>
          <a:srgbClr val="E1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464817</xdr:colOff>
      <xdr:row>157</xdr:row>
      <xdr:rowOff>20454</xdr:rowOff>
    </xdr:from>
    <xdr:to>
      <xdr:col>13</xdr:col>
      <xdr:colOff>43044</xdr:colOff>
      <xdr:row>157</xdr:row>
      <xdr:rowOff>120717</xdr:rowOff>
    </xdr:to>
    <xdr:sp macro="" textlink="">
      <xdr:nvSpPr>
        <xdr:cNvPr id="373" name="Right Triangle 372">
          <a:extLst>
            <a:ext uri="{FF2B5EF4-FFF2-40B4-BE49-F238E27FC236}">
              <a16:creationId xmlns:a16="http://schemas.microsoft.com/office/drawing/2014/main" xmlns="" id="{D4948716-210B-4102-9C3B-450FCF55F610}"/>
            </a:ext>
          </a:extLst>
        </xdr:cNvPr>
        <xdr:cNvSpPr/>
      </xdr:nvSpPr>
      <xdr:spPr>
        <a:xfrm flipH="1" flipV="1">
          <a:off x="6035037" y="34264734"/>
          <a:ext cx="73527" cy="100263"/>
        </a:xfrm>
        <a:prstGeom prst="rtTriangle">
          <a:avLst/>
        </a:prstGeom>
        <a:solidFill>
          <a:srgbClr val="EBD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44113</xdr:colOff>
      <xdr:row>156</xdr:row>
      <xdr:rowOff>378327</xdr:rowOff>
    </xdr:from>
    <xdr:to>
      <xdr:col>27</xdr:col>
      <xdr:colOff>117640</xdr:colOff>
      <xdr:row>157</xdr:row>
      <xdr:rowOff>97590</xdr:rowOff>
    </xdr:to>
    <xdr:sp macro="" textlink="">
      <xdr:nvSpPr>
        <xdr:cNvPr id="374" name="Right Triangle 373">
          <a:extLst>
            <a:ext uri="{FF2B5EF4-FFF2-40B4-BE49-F238E27FC236}">
              <a16:creationId xmlns:a16="http://schemas.microsoft.com/office/drawing/2014/main" xmlns="" id="{626C239A-370F-4FE7-A261-C146E1E5C53E}"/>
            </a:ext>
          </a:extLst>
        </xdr:cNvPr>
        <xdr:cNvSpPr/>
      </xdr:nvSpPr>
      <xdr:spPr>
        <a:xfrm flipH="1" flipV="1">
          <a:off x="12276218" y="34273959"/>
          <a:ext cx="73527" cy="100263"/>
        </a:xfrm>
        <a:prstGeom prst="rtTriangle">
          <a:avLst/>
        </a:prstGeom>
        <a:solidFill>
          <a:srgbClr val="F0CD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44113</xdr:colOff>
      <xdr:row>197</xdr:row>
      <xdr:rowOff>4012</xdr:rowOff>
    </xdr:from>
    <xdr:to>
      <xdr:col>27</xdr:col>
      <xdr:colOff>117640</xdr:colOff>
      <xdr:row>197</xdr:row>
      <xdr:rowOff>104275</xdr:rowOff>
    </xdr:to>
    <xdr:sp macro="" textlink="">
      <xdr:nvSpPr>
        <xdr:cNvPr id="375" name="Right Triangle 374">
          <a:extLst>
            <a:ext uri="{FF2B5EF4-FFF2-40B4-BE49-F238E27FC236}">
              <a16:creationId xmlns:a16="http://schemas.microsoft.com/office/drawing/2014/main" xmlns="" id="{C1D25257-692F-4099-941D-1EB4E9BB9236}"/>
            </a:ext>
          </a:extLst>
        </xdr:cNvPr>
        <xdr:cNvSpPr/>
      </xdr:nvSpPr>
      <xdr:spPr>
        <a:xfrm flipH="1" flipV="1">
          <a:off x="12276218" y="42896591"/>
          <a:ext cx="73527" cy="100263"/>
        </a:xfrm>
        <a:prstGeom prst="rtTriangle">
          <a:avLst/>
        </a:prstGeom>
        <a:solidFill>
          <a:srgbClr val="F0CD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49461</xdr:colOff>
      <xdr:row>244</xdr:row>
      <xdr:rowOff>9359</xdr:rowOff>
    </xdr:from>
    <xdr:to>
      <xdr:col>28</xdr:col>
      <xdr:colOff>2672</xdr:colOff>
      <xdr:row>244</xdr:row>
      <xdr:rowOff>109622</xdr:rowOff>
    </xdr:to>
    <xdr:sp macro="" textlink="">
      <xdr:nvSpPr>
        <xdr:cNvPr id="377" name="Right Triangle 376">
          <a:extLst>
            <a:ext uri="{FF2B5EF4-FFF2-40B4-BE49-F238E27FC236}">
              <a16:creationId xmlns:a16="http://schemas.microsoft.com/office/drawing/2014/main" xmlns="" id="{7F07F95E-A8EE-4CF4-A0D9-A6B5BABD331B}"/>
            </a:ext>
          </a:extLst>
        </xdr:cNvPr>
        <xdr:cNvSpPr/>
      </xdr:nvSpPr>
      <xdr:spPr>
        <a:xfrm flipH="1" flipV="1">
          <a:off x="12281566" y="51451043"/>
          <a:ext cx="73527" cy="100263"/>
        </a:xfrm>
        <a:prstGeom prst="rtTriangle">
          <a:avLst/>
        </a:prstGeom>
        <a:solidFill>
          <a:srgbClr val="F0CD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16880</xdr:colOff>
      <xdr:row>409</xdr:row>
      <xdr:rowOff>180205</xdr:rowOff>
    </xdr:from>
    <xdr:to>
      <xdr:col>7</xdr:col>
      <xdr:colOff>106681</xdr:colOff>
      <xdr:row>410</xdr:row>
      <xdr:rowOff>83820</xdr:rowOff>
    </xdr:to>
    <xdr:sp macro="" textlink="">
      <xdr:nvSpPr>
        <xdr:cNvPr id="272" name="TextBox 271">
          <a:hlinkClick xmlns:r="http://schemas.openxmlformats.org/officeDocument/2006/relationships" r:id="rId21" tooltip="&quot; I refuse to pay bail.&quot; - Mahatma Gandhi [YouTube]"/>
          <a:extLst>
            <a:ext uri="{FF2B5EF4-FFF2-40B4-BE49-F238E27FC236}">
              <a16:creationId xmlns:a16="http://schemas.microsoft.com/office/drawing/2014/main" xmlns="" id="{1FCD6E22-9C01-4901-A3D2-21BA1787EB8E}"/>
            </a:ext>
          </a:extLst>
        </xdr:cNvPr>
        <xdr:cNvSpPr txBox="1"/>
      </xdr:nvSpPr>
      <xdr:spPr>
        <a:xfrm>
          <a:off x="2560055" y="81066505"/>
          <a:ext cx="575576" cy="21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0" baseline="0">
              <a:solidFill>
                <a:schemeClr val="dk1"/>
              </a:solidFill>
              <a:latin typeface="Tahoma" panose="020B0604030504040204" pitchFamily="34" charset="0"/>
              <a:ea typeface="Tahoma" panose="020B0604030504040204" pitchFamily="34" charset="0"/>
              <a:cs typeface="Tahoma" panose="020B0604030504040204" pitchFamily="34" charset="0"/>
            </a:rPr>
            <a:t>Gandhi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aluerelating.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valuerelating.com/book-it/good-fit-for-you-2" TargetMode="External"/><Relationship Id="rId7" Type="http://schemas.openxmlformats.org/officeDocument/2006/relationships/drawing" Target="../drawings/drawing2.xml"/><Relationship Id="rId2" Type="http://schemas.openxmlformats.org/officeDocument/2006/relationships/hyperlink" Target="https://www.valuerelating.com/sttp-hp" TargetMode="External"/><Relationship Id="rId1" Type="http://schemas.openxmlformats.org/officeDocument/2006/relationships/hyperlink" Target="https://www.valuerelating.com/sttp-hp" TargetMode="External"/><Relationship Id="rId6" Type="http://schemas.openxmlformats.org/officeDocument/2006/relationships/printerSettings" Target="../printerSettings/printerSettings2.bin"/><Relationship Id="rId5" Type="http://schemas.openxmlformats.org/officeDocument/2006/relationships/hyperlink" Target="https://www.valuerelating.com/book-it/good-fit-for-you-2" TargetMode="External"/><Relationship Id="rId4" Type="http://schemas.openxmlformats.org/officeDocument/2006/relationships/hyperlink" Target="https://www.valuerelating.com/sttp-hp"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1635"/>
  <sheetViews>
    <sheetView tabSelected="1" zoomScaleNormal="100" zoomScaleSheetLayoutView="100" workbookViewId="0">
      <selection sqref="A1:N2"/>
    </sheetView>
  </sheetViews>
  <sheetFormatPr defaultColWidth="8.85546875" defaultRowHeight="13.5"/>
  <cols>
    <col min="1" max="1" width="1.7109375" style="190" customWidth="1"/>
    <col min="2" max="7" width="7.28515625" style="2" customWidth="1"/>
    <col min="8" max="8" width="7.28515625" style="207" customWidth="1"/>
    <col min="9" max="13" width="7.28515625" style="2" customWidth="1"/>
    <col min="14" max="14" width="1.7109375" style="190" customWidth="1"/>
    <col min="15" max="15" width="1.7109375" style="2" customWidth="1"/>
    <col min="16" max="27" width="7.28515625" style="2" customWidth="1"/>
    <col min="28" max="29" width="1.7109375" style="2" customWidth="1"/>
    <col min="30" max="52" width="8.85546875" style="2" customWidth="1"/>
    <col min="53" max="71" width="8.85546875" style="2" hidden="1" customWidth="1"/>
    <col min="72" max="73" width="15.7109375" style="2" hidden="1" customWidth="1"/>
    <col min="74" max="83" width="8.85546875" style="2" hidden="1" customWidth="1"/>
    <col min="84" max="123" width="8.85546875" style="2" customWidth="1"/>
    <col min="124" max="16384" width="8.85546875" style="2"/>
  </cols>
  <sheetData>
    <row r="1" spans="1:14" ht="30" customHeight="1">
      <c r="A1" s="619" t="s">
        <v>431</v>
      </c>
      <c r="B1" s="620"/>
      <c r="C1" s="620"/>
      <c r="D1" s="620"/>
      <c r="E1" s="620"/>
      <c r="F1" s="620"/>
      <c r="G1" s="620"/>
      <c r="H1" s="620"/>
      <c r="I1" s="620"/>
      <c r="J1" s="620"/>
      <c r="K1" s="620"/>
      <c r="L1" s="620"/>
      <c r="M1" s="620"/>
      <c r="N1" s="621"/>
    </row>
    <row r="2" spans="1:14" ht="34.9" customHeight="1">
      <c r="A2" s="622"/>
      <c r="B2" s="623"/>
      <c r="C2" s="623"/>
      <c r="D2" s="623"/>
      <c r="E2" s="623"/>
      <c r="F2" s="623"/>
      <c r="G2" s="623"/>
      <c r="H2" s="623"/>
      <c r="I2" s="623"/>
      <c r="J2" s="623"/>
      <c r="K2" s="623"/>
      <c r="L2" s="623"/>
      <c r="M2" s="623"/>
      <c r="N2" s="624"/>
    </row>
    <row r="3" spans="1:14" ht="30" customHeight="1">
      <c r="A3" s="616"/>
      <c r="B3" s="617"/>
      <c r="C3" s="617"/>
      <c r="D3" s="617"/>
      <c r="E3" s="617"/>
      <c r="F3" s="617"/>
      <c r="G3" s="617"/>
      <c r="H3" s="617"/>
      <c r="I3" s="617"/>
      <c r="J3" s="617"/>
      <c r="K3" s="617"/>
      <c r="L3" s="617"/>
      <c r="M3" s="617"/>
      <c r="N3" s="618"/>
    </row>
    <row r="4" spans="1:14" ht="13.9" customHeight="1">
      <c r="A4" s="616" t="s">
        <v>1217</v>
      </c>
      <c r="B4" s="617"/>
      <c r="C4" s="617"/>
      <c r="D4" s="617"/>
      <c r="E4" s="617"/>
      <c r="F4" s="617"/>
      <c r="G4" s="617"/>
      <c r="H4" s="617"/>
      <c r="I4" s="617"/>
      <c r="J4" s="617"/>
      <c r="K4" s="617"/>
      <c r="L4" s="617"/>
      <c r="M4" s="617"/>
      <c r="N4" s="618"/>
    </row>
    <row r="5" spans="1:14" ht="13.9" customHeight="1">
      <c r="A5" s="616"/>
      <c r="B5" s="617"/>
      <c r="C5" s="617"/>
      <c r="D5" s="617"/>
      <c r="E5" s="617"/>
      <c r="F5" s="617"/>
      <c r="G5" s="617"/>
      <c r="H5" s="617"/>
      <c r="I5" s="617"/>
      <c r="J5" s="617"/>
      <c r="K5" s="617"/>
      <c r="L5" s="617"/>
      <c r="M5" s="617"/>
      <c r="N5" s="618"/>
    </row>
    <row r="6" spans="1:14" ht="13.9" customHeight="1">
      <c r="A6" s="363"/>
      <c r="B6" s="168"/>
      <c r="C6" s="168"/>
      <c r="D6" s="168"/>
      <c r="E6" s="168"/>
      <c r="F6" s="168"/>
      <c r="G6" s="168"/>
      <c r="H6" s="823"/>
      <c r="I6" s="168"/>
      <c r="J6" s="168"/>
      <c r="K6" s="168"/>
      <c r="L6" s="168"/>
      <c r="M6" s="168"/>
      <c r="N6" s="364"/>
    </row>
    <row r="7" spans="1:14" ht="13.9" customHeight="1">
      <c r="A7" s="363"/>
      <c r="B7" s="655" t="s">
        <v>1146</v>
      </c>
      <c r="C7" s="656"/>
      <c r="D7" s="656"/>
      <c r="E7" s="656"/>
      <c r="F7" s="656"/>
      <c r="G7" s="745" t="s">
        <v>1147</v>
      </c>
      <c r="H7" s="745"/>
      <c r="I7" s="745"/>
      <c r="J7" s="745"/>
      <c r="K7" s="745"/>
      <c r="L7" s="180"/>
      <c r="M7" s="170">
        <v>1</v>
      </c>
      <c r="N7" s="364"/>
    </row>
    <row r="8" spans="1:14" ht="13.9" customHeight="1">
      <c r="A8" s="363"/>
      <c r="B8" s="175"/>
      <c r="C8" s="176"/>
      <c r="D8" s="177"/>
      <c r="E8" s="177"/>
      <c r="F8" s="177"/>
      <c r="G8" s="654" t="s">
        <v>1216</v>
      </c>
      <c r="H8" s="654"/>
      <c r="I8" s="654"/>
      <c r="J8" s="654"/>
      <c r="K8" s="654"/>
      <c r="L8" s="181" t="s">
        <v>1134</v>
      </c>
      <c r="M8" s="179">
        <v>2</v>
      </c>
      <c r="N8" s="364"/>
    </row>
    <row r="9" spans="1:14" ht="13.9" customHeight="1">
      <c r="A9" s="363"/>
      <c r="B9" s="655" t="s">
        <v>1136</v>
      </c>
      <c r="C9" s="656"/>
      <c r="D9" s="656"/>
      <c r="E9" s="656"/>
      <c r="F9" s="656"/>
      <c r="G9" s="745" t="s">
        <v>1150</v>
      </c>
      <c r="H9" s="745"/>
      <c r="I9" s="745"/>
      <c r="J9" s="745"/>
      <c r="K9" s="745"/>
      <c r="L9" s="180"/>
      <c r="M9" s="170">
        <v>3</v>
      </c>
      <c r="N9" s="364"/>
    </row>
    <row r="10" spans="1:14" ht="13.9" customHeight="1">
      <c r="A10" s="363"/>
      <c r="B10" s="175"/>
      <c r="C10" s="176"/>
      <c r="D10" s="177"/>
      <c r="E10" s="177"/>
      <c r="F10" s="177"/>
      <c r="G10" s="746" t="s">
        <v>65</v>
      </c>
      <c r="H10" s="746"/>
      <c r="I10" s="746"/>
      <c r="J10" s="746"/>
      <c r="K10" s="746"/>
      <c r="L10" s="194" t="s">
        <v>1134</v>
      </c>
      <c r="M10" s="173">
        <v>4</v>
      </c>
      <c r="N10" s="364"/>
    </row>
    <row r="11" spans="1:14" ht="15">
      <c r="A11" s="363"/>
      <c r="B11" s="655" t="s">
        <v>1139</v>
      </c>
      <c r="C11" s="656"/>
      <c r="D11" s="656"/>
      <c r="E11" s="656"/>
      <c r="F11" s="656"/>
      <c r="G11" s="592" t="s">
        <v>1141</v>
      </c>
      <c r="H11" s="592"/>
      <c r="I11" s="592"/>
      <c r="J11" s="592"/>
      <c r="K11" s="592"/>
      <c r="L11" s="182" t="s">
        <v>1134</v>
      </c>
      <c r="M11" s="170">
        <v>5</v>
      </c>
      <c r="N11" s="364"/>
    </row>
    <row r="12" spans="1:14" ht="13.9" customHeight="1">
      <c r="A12" s="363"/>
      <c r="B12" s="171"/>
      <c r="C12" s="172"/>
      <c r="D12" s="168"/>
      <c r="E12" s="168"/>
      <c r="F12" s="168"/>
      <c r="G12" s="591" t="s">
        <v>2</v>
      </c>
      <c r="H12" s="591"/>
      <c r="I12" s="591"/>
      <c r="J12" s="591"/>
      <c r="K12" s="591"/>
      <c r="L12" s="181" t="s">
        <v>1134</v>
      </c>
      <c r="M12" s="173">
        <v>6</v>
      </c>
      <c r="N12" s="364"/>
    </row>
    <row r="13" spans="1:14" ht="12.75">
      <c r="A13" s="363"/>
      <c r="B13" s="171"/>
      <c r="C13" s="172"/>
      <c r="D13" s="168"/>
      <c r="E13" s="168"/>
      <c r="F13" s="168"/>
      <c r="G13" s="592" t="s">
        <v>1153</v>
      </c>
      <c r="H13" s="592"/>
      <c r="I13" s="592"/>
      <c r="J13" s="592"/>
      <c r="K13" s="592"/>
      <c r="L13" s="182" t="s">
        <v>1134</v>
      </c>
      <c r="M13" s="174">
        <v>7</v>
      </c>
      <c r="N13" s="364"/>
    </row>
    <row r="14" spans="1:14" ht="12.75">
      <c r="A14" s="363"/>
      <c r="B14" s="171"/>
      <c r="C14" s="172"/>
      <c r="D14" s="168"/>
      <c r="E14" s="168"/>
      <c r="F14" s="168"/>
      <c r="G14" s="591" t="s">
        <v>640</v>
      </c>
      <c r="H14" s="591"/>
      <c r="I14" s="591"/>
      <c r="J14" s="591"/>
      <c r="K14" s="591"/>
      <c r="L14" s="181"/>
      <c r="M14" s="173">
        <v>8</v>
      </c>
      <c r="N14" s="364"/>
    </row>
    <row r="15" spans="1:14" ht="12.75">
      <c r="A15" s="363"/>
      <c r="B15" s="171"/>
      <c r="C15" s="172"/>
      <c r="D15" s="168"/>
      <c r="E15" s="168"/>
      <c r="F15" s="168"/>
      <c r="G15" s="592" t="s">
        <v>1155</v>
      </c>
      <c r="H15" s="592"/>
      <c r="I15" s="592"/>
      <c r="J15" s="592"/>
      <c r="K15" s="592"/>
      <c r="L15" s="182"/>
      <c r="M15" s="174">
        <v>9</v>
      </c>
      <c r="N15" s="364"/>
    </row>
    <row r="16" spans="1:14" ht="12.75">
      <c r="A16" s="363"/>
      <c r="B16" s="171"/>
      <c r="C16" s="172"/>
      <c r="D16" s="168"/>
      <c r="E16" s="168"/>
      <c r="F16" s="168"/>
      <c r="G16" s="591" t="s">
        <v>1712</v>
      </c>
      <c r="H16" s="591"/>
      <c r="I16" s="591"/>
      <c r="J16" s="591"/>
      <c r="K16" s="591"/>
      <c r="L16" s="181"/>
      <c r="M16" s="173">
        <v>10</v>
      </c>
      <c r="N16" s="364"/>
    </row>
    <row r="17" spans="1:14" ht="12.75">
      <c r="A17" s="363"/>
      <c r="B17" s="171"/>
      <c r="C17" s="172"/>
      <c r="D17" s="168"/>
      <c r="E17" s="168"/>
      <c r="F17" s="168"/>
      <c r="G17" s="592" t="s">
        <v>1218</v>
      </c>
      <c r="H17" s="592"/>
      <c r="I17" s="592"/>
      <c r="J17" s="592"/>
      <c r="K17" s="592"/>
      <c r="L17" s="182"/>
      <c r="M17" s="174">
        <v>11</v>
      </c>
      <c r="N17" s="364"/>
    </row>
    <row r="18" spans="1:14" ht="12.75">
      <c r="A18" s="363"/>
      <c r="B18" s="171"/>
      <c r="C18" s="172"/>
      <c r="D18" s="168"/>
      <c r="E18" s="168"/>
      <c r="F18" s="168"/>
      <c r="G18" s="591" t="s">
        <v>1131</v>
      </c>
      <c r="H18" s="591"/>
      <c r="I18" s="591"/>
      <c r="J18" s="591"/>
      <c r="K18" s="591"/>
      <c r="L18" s="181"/>
      <c r="M18" s="173">
        <v>12</v>
      </c>
      <c r="N18" s="364"/>
    </row>
    <row r="19" spans="1:14" ht="12.75">
      <c r="A19" s="363"/>
      <c r="B19" s="171"/>
      <c r="C19" s="172"/>
      <c r="D19" s="168"/>
      <c r="E19" s="168"/>
      <c r="F19" s="168"/>
      <c r="G19" s="592" t="s">
        <v>952</v>
      </c>
      <c r="H19" s="592"/>
      <c r="I19" s="592"/>
      <c r="J19" s="592"/>
      <c r="K19" s="592"/>
      <c r="L19" s="182"/>
      <c r="M19" s="174">
        <v>13</v>
      </c>
      <c r="N19" s="364"/>
    </row>
    <row r="20" spans="1:14" ht="12.75">
      <c r="A20" s="363"/>
      <c r="B20" s="171"/>
      <c r="C20" s="172"/>
      <c r="D20" s="168"/>
      <c r="E20" s="168"/>
      <c r="F20" s="168"/>
      <c r="G20" s="591" t="s">
        <v>554</v>
      </c>
      <c r="H20" s="591"/>
      <c r="I20" s="591"/>
      <c r="J20" s="591"/>
      <c r="K20" s="591"/>
      <c r="L20" s="181"/>
      <c r="M20" s="173">
        <v>14</v>
      </c>
      <c r="N20" s="364"/>
    </row>
    <row r="21" spans="1:14" ht="12.75">
      <c r="A21" s="363"/>
      <c r="B21" s="171"/>
      <c r="C21" s="172"/>
      <c r="D21" s="168"/>
      <c r="E21" s="168"/>
      <c r="F21" s="168"/>
      <c r="G21" s="592" t="s">
        <v>972</v>
      </c>
      <c r="H21" s="592"/>
      <c r="I21" s="592"/>
      <c r="J21" s="592"/>
      <c r="K21" s="592"/>
      <c r="L21" s="182" t="s">
        <v>1134</v>
      </c>
      <c r="M21" s="174">
        <v>15</v>
      </c>
      <c r="N21" s="364"/>
    </row>
    <row r="22" spans="1:14" ht="12.75">
      <c r="A22" s="363"/>
      <c r="B22" s="175"/>
      <c r="C22" s="176"/>
      <c r="D22" s="177"/>
      <c r="E22" s="177"/>
      <c r="F22" s="177"/>
      <c r="G22" s="746" t="s">
        <v>951</v>
      </c>
      <c r="H22" s="746"/>
      <c r="I22" s="746"/>
      <c r="J22" s="746"/>
      <c r="K22" s="746"/>
      <c r="L22" s="183"/>
      <c r="M22" s="179">
        <v>16</v>
      </c>
      <c r="N22" s="364"/>
    </row>
    <row r="23" spans="1:14" ht="15">
      <c r="A23" s="363"/>
      <c r="B23" s="655" t="s">
        <v>1138</v>
      </c>
      <c r="C23" s="656"/>
      <c r="D23" s="656"/>
      <c r="E23" s="656"/>
      <c r="F23" s="656"/>
      <c r="G23" s="592" t="s">
        <v>1142</v>
      </c>
      <c r="H23" s="592"/>
      <c r="I23" s="592"/>
      <c r="J23" s="592"/>
      <c r="K23" s="592"/>
      <c r="L23" s="180"/>
      <c r="M23" s="174">
        <v>17</v>
      </c>
      <c r="N23" s="364"/>
    </row>
    <row r="24" spans="1:14" ht="12.75">
      <c r="A24" s="363"/>
      <c r="B24" s="171"/>
      <c r="C24" s="172"/>
      <c r="D24" s="168"/>
      <c r="E24" s="168"/>
      <c r="F24" s="168"/>
      <c r="G24" s="591" t="s">
        <v>51</v>
      </c>
      <c r="H24" s="591"/>
      <c r="I24" s="591"/>
      <c r="J24" s="591"/>
      <c r="K24" s="591"/>
      <c r="L24" s="181" t="s">
        <v>1134</v>
      </c>
      <c r="M24" s="173">
        <v>18</v>
      </c>
      <c r="N24" s="364"/>
    </row>
    <row r="25" spans="1:14" ht="12.75">
      <c r="A25" s="363"/>
      <c r="B25" s="171"/>
      <c r="C25" s="172"/>
      <c r="D25" s="168"/>
      <c r="E25" s="168"/>
      <c r="F25" s="168"/>
      <c r="G25" s="592" t="s">
        <v>1132</v>
      </c>
      <c r="H25" s="592"/>
      <c r="I25" s="592"/>
      <c r="J25" s="592"/>
      <c r="K25" s="592"/>
      <c r="L25" s="182"/>
      <c r="M25" s="174">
        <v>19</v>
      </c>
      <c r="N25" s="364"/>
    </row>
    <row r="26" spans="1:14" ht="12.75">
      <c r="A26" s="363"/>
      <c r="B26" s="171"/>
      <c r="C26" s="172"/>
      <c r="D26" s="168"/>
      <c r="E26" s="168"/>
      <c r="F26" s="168"/>
      <c r="G26" s="591" t="s">
        <v>459</v>
      </c>
      <c r="H26" s="591"/>
      <c r="I26" s="591"/>
      <c r="J26" s="591"/>
      <c r="K26" s="591"/>
      <c r="L26" s="181"/>
      <c r="M26" s="173">
        <v>20</v>
      </c>
      <c r="N26" s="364"/>
    </row>
    <row r="27" spans="1:14" ht="12.75">
      <c r="A27" s="363"/>
      <c r="B27" s="171"/>
      <c r="C27" s="172"/>
      <c r="D27" s="168"/>
      <c r="E27" s="168"/>
      <c r="F27" s="168"/>
      <c r="G27" s="592" t="s">
        <v>1133</v>
      </c>
      <c r="H27" s="592"/>
      <c r="I27" s="592"/>
      <c r="J27" s="592"/>
      <c r="K27" s="592"/>
      <c r="L27" s="182"/>
      <c r="M27" s="174">
        <v>21</v>
      </c>
      <c r="N27" s="364"/>
    </row>
    <row r="28" spans="1:14" ht="12.75">
      <c r="A28" s="363"/>
      <c r="B28" s="171"/>
      <c r="C28" s="172"/>
      <c r="D28" s="168"/>
      <c r="E28" s="168"/>
      <c r="F28" s="168"/>
      <c r="G28" s="591" t="s">
        <v>1219</v>
      </c>
      <c r="H28" s="591"/>
      <c r="I28" s="591"/>
      <c r="J28" s="591"/>
      <c r="K28" s="591"/>
      <c r="L28" s="181"/>
      <c r="M28" s="173">
        <v>22</v>
      </c>
      <c r="N28" s="364"/>
    </row>
    <row r="29" spans="1:14" ht="12.75">
      <c r="A29" s="363"/>
      <c r="B29" s="175"/>
      <c r="C29" s="176"/>
      <c r="D29" s="177"/>
      <c r="E29" s="177"/>
      <c r="F29" s="177"/>
      <c r="G29" s="673" t="s">
        <v>1713</v>
      </c>
      <c r="H29" s="673"/>
      <c r="I29" s="673"/>
      <c r="J29" s="673"/>
      <c r="K29" s="673"/>
      <c r="L29" s="182" t="s">
        <v>1134</v>
      </c>
      <c r="M29" s="178">
        <v>23</v>
      </c>
      <c r="N29" s="364"/>
    </row>
    <row r="30" spans="1:14" ht="15">
      <c r="A30" s="363"/>
      <c r="B30" s="655" t="s">
        <v>1137</v>
      </c>
      <c r="C30" s="656"/>
      <c r="D30" s="656"/>
      <c r="E30" s="656"/>
      <c r="F30" s="656"/>
      <c r="G30" s="591" t="s">
        <v>1143</v>
      </c>
      <c r="H30" s="591"/>
      <c r="I30" s="591"/>
      <c r="J30" s="591"/>
      <c r="K30" s="591"/>
      <c r="L30" s="184"/>
      <c r="M30" s="173">
        <v>24</v>
      </c>
      <c r="N30" s="364"/>
    </row>
    <row r="31" spans="1:14" ht="12.75">
      <c r="A31" s="363"/>
      <c r="B31" s="171"/>
      <c r="C31" s="172"/>
      <c r="D31" s="168"/>
      <c r="E31" s="168"/>
      <c r="F31" s="168"/>
      <c r="G31" s="592" t="s">
        <v>1144</v>
      </c>
      <c r="H31" s="592"/>
      <c r="I31" s="592"/>
      <c r="J31" s="592"/>
      <c r="K31" s="592"/>
      <c r="L31" s="182" t="s">
        <v>1134</v>
      </c>
      <c r="M31" s="174">
        <v>25</v>
      </c>
      <c r="N31" s="364"/>
    </row>
    <row r="32" spans="1:14" ht="12.75">
      <c r="A32" s="363"/>
      <c r="B32" s="171"/>
      <c r="C32" s="172"/>
      <c r="D32" s="168"/>
      <c r="E32" s="168"/>
      <c r="F32" s="168"/>
      <c r="G32" s="591" t="s">
        <v>1145</v>
      </c>
      <c r="H32" s="591"/>
      <c r="I32" s="591"/>
      <c r="J32" s="591"/>
      <c r="K32" s="591"/>
      <c r="L32" s="181" t="s">
        <v>1134</v>
      </c>
      <c r="M32" s="173">
        <v>26</v>
      </c>
      <c r="N32" s="364"/>
    </row>
    <row r="33" spans="1:14" ht="12.75">
      <c r="A33" s="363"/>
      <c r="B33" s="171"/>
      <c r="C33" s="172"/>
      <c r="D33" s="168"/>
      <c r="E33" s="168"/>
      <c r="F33" s="168"/>
      <c r="G33" s="592" t="s">
        <v>24</v>
      </c>
      <c r="H33" s="592"/>
      <c r="I33" s="592"/>
      <c r="J33" s="592"/>
      <c r="K33" s="592"/>
      <c r="L33" s="182" t="s">
        <v>1134</v>
      </c>
      <c r="M33" s="174">
        <v>27</v>
      </c>
      <c r="N33" s="364"/>
    </row>
    <row r="34" spans="1:14" ht="12.75">
      <c r="A34" s="363"/>
      <c r="B34" s="171"/>
      <c r="C34" s="172"/>
      <c r="D34" s="168"/>
      <c r="E34" s="168"/>
      <c r="F34" s="168"/>
      <c r="G34" s="591" t="s">
        <v>1046</v>
      </c>
      <c r="H34" s="591"/>
      <c r="I34" s="591"/>
      <c r="J34" s="591"/>
      <c r="K34" s="591"/>
      <c r="L34" s="181" t="s">
        <v>1134</v>
      </c>
      <c r="M34" s="173">
        <v>28</v>
      </c>
      <c r="N34" s="364"/>
    </row>
    <row r="35" spans="1:14" ht="12.75">
      <c r="A35" s="363"/>
      <c r="B35" s="171"/>
      <c r="C35" s="172"/>
      <c r="D35" s="168"/>
      <c r="E35" s="168"/>
      <c r="F35" s="168"/>
      <c r="G35" s="592" t="s">
        <v>1171</v>
      </c>
      <c r="H35" s="592"/>
      <c r="I35" s="592"/>
      <c r="J35" s="592"/>
      <c r="K35" s="592"/>
      <c r="L35" s="182" t="s">
        <v>1134</v>
      </c>
      <c r="M35" s="174">
        <v>29</v>
      </c>
      <c r="N35" s="364"/>
    </row>
    <row r="36" spans="1:14" ht="12.75">
      <c r="A36" s="363"/>
      <c r="B36" s="171"/>
      <c r="C36" s="172"/>
      <c r="D36" s="168"/>
      <c r="E36" s="168"/>
      <c r="F36" s="168"/>
      <c r="G36" s="591" t="s">
        <v>774</v>
      </c>
      <c r="H36" s="591"/>
      <c r="I36" s="591"/>
      <c r="J36" s="591"/>
      <c r="K36" s="591"/>
      <c r="L36" s="181"/>
      <c r="M36" s="173">
        <v>30</v>
      </c>
      <c r="N36" s="364"/>
    </row>
    <row r="37" spans="1:14" ht="12.75">
      <c r="A37" s="363"/>
      <c r="B37" s="171"/>
      <c r="C37" s="172"/>
      <c r="D37" s="168"/>
      <c r="E37" s="168"/>
      <c r="F37" s="168"/>
      <c r="G37" s="592" t="s">
        <v>1220</v>
      </c>
      <c r="H37" s="592"/>
      <c r="I37" s="592"/>
      <c r="J37" s="592"/>
      <c r="K37" s="592"/>
      <c r="L37" s="182" t="s">
        <v>1134</v>
      </c>
      <c r="M37" s="174">
        <v>31</v>
      </c>
      <c r="N37" s="364"/>
    </row>
    <row r="38" spans="1:14" ht="12.75">
      <c r="A38" s="363"/>
      <c r="B38" s="171"/>
      <c r="C38" s="172"/>
      <c r="D38" s="168"/>
      <c r="E38" s="168"/>
      <c r="F38" s="168"/>
      <c r="G38" s="591" t="s">
        <v>773</v>
      </c>
      <c r="H38" s="591"/>
      <c r="I38" s="591"/>
      <c r="J38" s="591"/>
      <c r="K38" s="591"/>
      <c r="L38" s="181"/>
      <c r="M38" s="173">
        <v>32</v>
      </c>
      <c r="N38" s="364"/>
    </row>
    <row r="39" spans="1:14" ht="12.75">
      <c r="A39" s="363"/>
      <c r="B39" s="171"/>
      <c r="C39" s="172"/>
      <c r="D39" s="168"/>
      <c r="E39" s="168"/>
      <c r="F39" s="168"/>
      <c r="G39" s="592" t="s">
        <v>1221</v>
      </c>
      <c r="H39" s="592"/>
      <c r="I39" s="592"/>
      <c r="J39" s="592"/>
      <c r="K39" s="592"/>
      <c r="L39" s="182" t="s">
        <v>1134</v>
      </c>
      <c r="M39" s="174">
        <v>33</v>
      </c>
      <c r="N39" s="364"/>
    </row>
    <row r="40" spans="1:14" ht="12.75">
      <c r="A40" s="363"/>
      <c r="B40" s="171"/>
      <c r="C40" s="172"/>
      <c r="D40" s="168"/>
      <c r="E40" s="168"/>
      <c r="F40" s="168"/>
      <c r="G40" s="591" t="s">
        <v>775</v>
      </c>
      <c r="H40" s="591"/>
      <c r="I40" s="591"/>
      <c r="J40" s="591"/>
      <c r="K40" s="591"/>
      <c r="L40" s="181"/>
      <c r="M40" s="173">
        <v>34</v>
      </c>
      <c r="N40" s="364"/>
    </row>
    <row r="41" spans="1:14" ht="12.75">
      <c r="A41" s="363"/>
      <c r="B41" s="175"/>
      <c r="C41" s="176"/>
      <c r="D41" s="177"/>
      <c r="E41" s="177"/>
      <c r="F41" s="177"/>
      <c r="G41" s="673" t="s">
        <v>1222</v>
      </c>
      <c r="H41" s="673"/>
      <c r="I41" s="673"/>
      <c r="J41" s="673"/>
      <c r="K41" s="673"/>
      <c r="L41" s="182" t="s">
        <v>1134</v>
      </c>
      <c r="M41" s="178">
        <v>35</v>
      </c>
      <c r="N41" s="364"/>
    </row>
    <row r="42" spans="1:14" ht="15">
      <c r="A42" s="363"/>
      <c r="B42" s="670" t="s">
        <v>1140</v>
      </c>
      <c r="C42" s="671"/>
      <c r="D42" s="671"/>
      <c r="E42" s="671"/>
      <c r="F42" s="671"/>
      <c r="G42" s="654" t="s">
        <v>1135</v>
      </c>
      <c r="H42" s="654"/>
      <c r="I42" s="654"/>
      <c r="J42" s="654"/>
      <c r="K42" s="654"/>
      <c r="L42" s="194" t="s">
        <v>1134</v>
      </c>
      <c r="M42" s="179">
        <v>36</v>
      </c>
      <c r="N42" s="364"/>
    </row>
    <row r="43" spans="1:14">
      <c r="A43" s="363"/>
      <c r="B43" s="168"/>
      <c r="C43" s="168"/>
      <c r="D43" s="168"/>
      <c r="E43" s="168"/>
      <c r="F43" s="168"/>
      <c r="G43" s="168"/>
      <c r="H43" s="823"/>
      <c r="I43" s="168"/>
      <c r="J43" s="168"/>
      <c r="K43" s="168"/>
      <c r="L43" s="168"/>
      <c r="M43" s="168"/>
      <c r="N43" s="364"/>
    </row>
    <row r="44" spans="1:14" ht="13.9" customHeight="1">
      <c r="A44" s="365"/>
      <c r="B44" s="366"/>
      <c r="C44" s="366"/>
      <c r="D44" s="366"/>
      <c r="E44" s="366"/>
      <c r="F44" s="366"/>
      <c r="G44" s="366"/>
      <c r="H44" s="824"/>
      <c r="I44" s="366"/>
      <c r="J44" s="366"/>
      <c r="K44" s="366"/>
      <c r="L44" s="366"/>
      <c r="M44" s="366"/>
      <c r="N44" s="367"/>
    </row>
    <row r="45" spans="1:14" ht="30" customHeight="1">
      <c r="A45" s="451" t="s">
        <v>431</v>
      </c>
      <c r="B45" s="452"/>
      <c r="C45" s="452"/>
      <c r="D45" s="452"/>
      <c r="E45" s="452"/>
      <c r="F45" s="452"/>
      <c r="G45" s="452"/>
      <c r="H45" s="452"/>
      <c r="I45" s="452"/>
      <c r="J45" s="452"/>
      <c r="K45" s="452"/>
      <c r="L45" s="452"/>
      <c r="M45" s="452"/>
      <c r="N45" s="453"/>
    </row>
    <row r="46" spans="1:14" ht="34.9" customHeight="1">
      <c r="A46" s="454"/>
      <c r="B46" s="455"/>
      <c r="C46" s="455"/>
      <c r="D46" s="455"/>
      <c r="E46" s="455"/>
      <c r="F46" s="455"/>
      <c r="G46" s="455"/>
      <c r="H46" s="455"/>
      <c r="I46" s="455"/>
      <c r="J46" s="455"/>
      <c r="K46" s="455"/>
      <c r="L46" s="455"/>
      <c r="M46" s="455"/>
      <c r="N46" s="456"/>
    </row>
    <row r="47" spans="1:14" ht="37.15" customHeight="1">
      <c r="A47" s="457" t="s">
        <v>1225</v>
      </c>
      <c r="B47" s="458"/>
      <c r="C47" s="458"/>
      <c r="D47" s="458"/>
      <c r="E47" s="458"/>
      <c r="F47" s="458"/>
      <c r="G47" s="458"/>
      <c r="H47" s="458"/>
      <c r="I47" s="458"/>
      <c r="J47" s="458"/>
      <c r="K47" s="458"/>
      <c r="L47" s="458"/>
      <c r="M47" s="458"/>
      <c r="N47" s="459"/>
    </row>
    <row r="48" spans="1:14" ht="37.15" customHeight="1">
      <c r="A48" s="457"/>
      <c r="B48" s="458"/>
      <c r="C48" s="458"/>
      <c r="D48" s="458"/>
      <c r="E48" s="458"/>
      <c r="F48" s="458"/>
      <c r="G48" s="458"/>
      <c r="H48" s="458"/>
      <c r="I48" s="458"/>
      <c r="J48" s="458"/>
      <c r="K48" s="458"/>
      <c r="L48" s="458"/>
      <c r="M48" s="458"/>
      <c r="N48" s="459"/>
    </row>
    <row r="49" spans="1:14" ht="4.9000000000000004" customHeight="1">
      <c r="A49" s="356"/>
      <c r="B49" s="357"/>
      <c r="C49" s="357"/>
      <c r="D49" s="357"/>
      <c r="E49" s="357"/>
      <c r="F49" s="357"/>
      <c r="G49" s="357"/>
      <c r="H49" s="825"/>
      <c r="I49" s="357"/>
      <c r="J49" s="357"/>
      <c r="K49" s="357"/>
      <c r="L49" s="357"/>
      <c r="M49" s="357"/>
      <c r="N49" s="358"/>
    </row>
    <row r="50" spans="1:14" ht="30" customHeight="1">
      <c r="A50" s="356"/>
      <c r="B50" s="672" t="s">
        <v>1224</v>
      </c>
      <c r="C50" s="672"/>
      <c r="D50" s="672"/>
      <c r="E50" s="672"/>
      <c r="F50" s="672"/>
      <c r="G50" s="672"/>
      <c r="H50" s="672"/>
      <c r="I50" s="672"/>
      <c r="J50" s="672"/>
      <c r="K50" s="672"/>
      <c r="L50" s="672"/>
      <c r="M50" s="672"/>
      <c r="N50" s="358"/>
    </row>
    <row r="51" spans="1:14" ht="15" customHeight="1">
      <c r="A51" s="356"/>
      <c r="B51" s="672"/>
      <c r="C51" s="672"/>
      <c r="D51" s="672"/>
      <c r="E51" s="672"/>
      <c r="F51" s="672"/>
      <c r="G51" s="672"/>
      <c r="H51" s="672"/>
      <c r="I51" s="672"/>
      <c r="J51" s="672"/>
      <c r="K51" s="672"/>
      <c r="L51" s="672"/>
      <c r="M51" s="672"/>
      <c r="N51" s="358"/>
    </row>
    <row r="52" spans="1:14" ht="4.9000000000000004" customHeight="1">
      <c r="A52" s="356"/>
      <c r="B52" s="359"/>
      <c r="C52" s="359"/>
      <c r="D52" s="359"/>
      <c r="E52" s="359"/>
      <c r="F52" s="359"/>
      <c r="G52" s="359"/>
      <c r="H52" s="826"/>
      <c r="I52" s="359"/>
      <c r="J52" s="359"/>
      <c r="K52" s="359"/>
      <c r="L52" s="359"/>
      <c r="M52" s="359"/>
      <c r="N52" s="358"/>
    </row>
    <row r="53" spans="1:14" ht="10.15" customHeight="1">
      <c r="A53" s="347"/>
      <c r="B53" s="31"/>
      <c r="C53" s="31"/>
      <c r="D53" s="31"/>
      <c r="E53" s="31"/>
      <c r="F53" s="31"/>
      <c r="G53" s="31"/>
      <c r="H53" s="827"/>
      <c r="I53" s="31"/>
      <c r="J53" s="31"/>
      <c r="K53" s="31"/>
      <c r="L53" s="31"/>
      <c r="M53" s="31"/>
      <c r="N53" s="348"/>
    </row>
    <row r="54" spans="1:14" ht="15" customHeight="1">
      <c r="A54" s="347"/>
      <c r="B54" s="644" t="s">
        <v>652</v>
      </c>
      <c r="C54" s="644"/>
      <c r="D54" s="644"/>
      <c r="E54" s="644"/>
      <c r="F54" s="644"/>
      <c r="G54" s="644"/>
      <c r="H54" s="644"/>
      <c r="I54" s="644"/>
      <c r="J54" s="644"/>
      <c r="K54" s="644"/>
      <c r="L54" s="644"/>
      <c r="M54" s="644"/>
      <c r="N54" s="348"/>
    </row>
    <row r="55" spans="1:14" ht="15" customHeight="1">
      <c r="A55" s="347"/>
      <c r="B55" s="644"/>
      <c r="C55" s="644"/>
      <c r="D55" s="644"/>
      <c r="E55" s="644"/>
      <c r="F55" s="644"/>
      <c r="G55" s="644"/>
      <c r="H55" s="644"/>
      <c r="I55" s="644"/>
      <c r="J55" s="644"/>
      <c r="K55" s="644"/>
      <c r="L55" s="644"/>
      <c r="M55" s="644"/>
      <c r="N55" s="348"/>
    </row>
    <row r="56" spans="1:14" ht="15" customHeight="1">
      <c r="A56" s="347"/>
      <c r="B56" s="360"/>
      <c r="C56" s="360"/>
      <c r="D56" s="360"/>
      <c r="E56" s="360"/>
      <c r="F56" s="360"/>
      <c r="G56" s="360"/>
      <c r="H56" s="828"/>
      <c r="I56" s="360"/>
      <c r="J56" s="360"/>
      <c r="K56" s="360"/>
      <c r="L56" s="360"/>
      <c r="M56" s="360"/>
      <c r="N56" s="348"/>
    </row>
    <row r="57" spans="1:14" ht="10.15" customHeight="1">
      <c r="A57" s="347"/>
      <c r="B57" s="818" t="s">
        <v>634</v>
      </c>
      <c r="C57" s="818"/>
      <c r="D57" s="818"/>
      <c r="E57" s="818"/>
      <c r="F57" s="818"/>
      <c r="G57" s="31"/>
      <c r="H57" s="827"/>
      <c r="I57" s="819" t="s">
        <v>636</v>
      </c>
      <c r="J57" s="819"/>
      <c r="K57" s="819"/>
      <c r="L57" s="819"/>
      <c r="M57" s="819"/>
      <c r="N57" s="348"/>
    </row>
    <row r="58" spans="1:14" ht="15" customHeight="1">
      <c r="A58" s="347"/>
      <c r="B58" s="818"/>
      <c r="C58" s="818"/>
      <c r="D58" s="818"/>
      <c r="E58" s="818"/>
      <c r="F58" s="818"/>
      <c r="G58" s="31"/>
      <c r="H58" s="827"/>
      <c r="I58" s="819"/>
      <c r="J58" s="819"/>
      <c r="K58" s="819"/>
      <c r="L58" s="819"/>
      <c r="M58" s="819"/>
      <c r="N58" s="348"/>
    </row>
    <row r="59" spans="1:14" ht="15" customHeight="1">
      <c r="A59" s="347"/>
      <c r="B59" s="818"/>
      <c r="C59" s="818"/>
      <c r="D59" s="818"/>
      <c r="E59" s="818"/>
      <c r="F59" s="818"/>
      <c r="G59" s="645" t="s">
        <v>635</v>
      </c>
      <c r="H59" s="645"/>
      <c r="I59" s="819"/>
      <c r="J59" s="819"/>
      <c r="K59" s="819"/>
      <c r="L59" s="819"/>
      <c r="M59" s="819"/>
      <c r="N59" s="348"/>
    </row>
    <row r="60" spans="1:14" ht="15" customHeight="1">
      <c r="A60" s="347"/>
      <c r="B60" s="818"/>
      <c r="C60" s="818"/>
      <c r="D60" s="818"/>
      <c r="E60" s="818"/>
      <c r="F60" s="818"/>
      <c r="G60" s="645"/>
      <c r="H60" s="645"/>
      <c r="I60" s="819"/>
      <c r="J60" s="819"/>
      <c r="K60" s="819"/>
      <c r="L60" s="819"/>
      <c r="M60" s="819"/>
      <c r="N60" s="348"/>
    </row>
    <row r="61" spans="1:14" ht="10.15" customHeight="1">
      <c r="A61" s="347"/>
      <c r="B61" s="818"/>
      <c r="C61" s="818"/>
      <c r="D61" s="818"/>
      <c r="E61" s="818"/>
      <c r="F61" s="818"/>
      <c r="G61" s="645"/>
      <c r="H61" s="645"/>
      <c r="I61" s="819"/>
      <c r="J61" s="819"/>
      <c r="K61" s="819"/>
      <c r="L61" s="819"/>
      <c r="M61" s="819"/>
      <c r="N61" s="348"/>
    </row>
    <row r="62" spans="1:14" ht="15" customHeight="1" thickBot="1">
      <c r="A62" s="347"/>
      <c r="B62" s="360"/>
      <c r="C62" s="360"/>
      <c r="D62" s="360"/>
      <c r="E62" s="360"/>
      <c r="F62" s="360"/>
      <c r="G62" s="360"/>
      <c r="H62" s="828"/>
      <c r="I62" s="360"/>
      <c r="J62" s="360"/>
      <c r="K62" s="360"/>
      <c r="L62" s="360"/>
      <c r="M62" s="360"/>
      <c r="N62" s="348"/>
    </row>
    <row r="63" spans="1:14" ht="15" customHeight="1" thickTop="1">
      <c r="A63" s="347"/>
      <c r="B63" s="361" t="s">
        <v>637</v>
      </c>
      <c r="C63" s="31"/>
      <c r="D63" s="31"/>
      <c r="E63" s="646" t="s">
        <v>643</v>
      </c>
      <c r="F63" s="647"/>
      <c r="G63" s="647"/>
      <c r="H63" s="647"/>
      <c r="I63" s="647"/>
      <c r="J63" s="647"/>
      <c r="K63" s="647"/>
      <c r="L63" s="647"/>
      <c r="M63" s="648"/>
      <c r="N63" s="348"/>
    </row>
    <row r="64" spans="1:14" ht="15" customHeight="1" thickBot="1">
      <c r="A64" s="347"/>
      <c r="B64" s="361" t="s">
        <v>638</v>
      </c>
      <c r="C64" s="31"/>
      <c r="D64" s="31"/>
      <c r="E64" s="649"/>
      <c r="F64" s="650"/>
      <c r="G64" s="650"/>
      <c r="H64" s="650"/>
      <c r="I64" s="650"/>
      <c r="J64" s="650"/>
      <c r="K64" s="650"/>
      <c r="L64" s="650"/>
      <c r="M64" s="651"/>
      <c r="N64" s="348"/>
    </row>
    <row r="65" spans="1:62" ht="10.15" customHeight="1" thickTop="1">
      <c r="A65" s="347"/>
      <c r="B65" s="360"/>
      <c r="C65" s="360"/>
      <c r="D65" s="360"/>
      <c r="E65" s="360"/>
      <c r="F65" s="360"/>
      <c r="G65" s="360"/>
      <c r="H65" s="828"/>
      <c r="I65" s="360"/>
      <c r="J65" s="360"/>
      <c r="K65" s="360"/>
      <c r="L65" s="360"/>
      <c r="M65" s="360"/>
      <c r="N65" s="348"/>
    </row>
    <row r="66" spans="1:62" ht="15" customHeight="1">
      <c r="A66" s="652" t="str">
        <f>IF(OR($E$63=$BF$74,$E$63=""),"+","")</f>
        <v>+</v>
      </c>
      <c r="B66" s="626" t="str">
        <f>IF(E63="","INSTRUCTIONS: How to get the most from this",BF67)</f>
        <v xml:space="preserve">INSTRUCTIONS: How to get the most from this </v>
      </c>
      <c r="C66" s="626"/>
      <c r="D66" s="626"/>
      <c r="E66" s="626"/>
      <c r="F66" s="626"/>
      <c r="G66" s="626"/>
      <c r="H66" s="626"/>
      <c r="I66" s="626"/>
      <c r="J66" s="626"/>
      <c r="K66" s="626"/>
      <c r="L66" s="626"/>
      <c r="M66" s="626"/>
      <c r="N66" s="625" t="str">
        <f>IF(OR($E$63=$BF$74,$E$63=""),"+","")</f>
        <v>+</v>
      </c>
    </row>
    <row r="67" spans="1:62" ht="15" customHeight="1">
      <c r="A67" s="652"/>
      <c r="B67" s="626"/>
      <c r="C67" s="626"/>
      <c r="D67" s="626"/>
      <c r="E67" s="626"/>
      <c r="F67" s="626"/>
      <c r="G67" s="626"/>
      <c r="H67" s="626"/>
      <c r="I67" s="626"/>
      <c r="J67" s="626"/>
      <c r="K67" s="626"/>
      <c r="L67" s="626"/>
      <c r="M67" s="626"/>
      <c r="N67" s="625"/>
      <c r="BF67" s="48" t="str">
        <f>IF($E$63=$BF$74,BH67,IF($E$63=$BF$75,BI67,IF($E$63=$BF$76,BJ67,"")))</f>
        <v xml:space="preserve">INSTRUCTIONS: How to get the most from this </v>
      </c>
      <c r="BH67" s="48" t="s">
        <v>644</v>
      </c>
      <c r="BI67" s="48" t="s">
        <v>645</v>
      </c>
      <c r="BJ67" s="48" t="s">
        <v>646</v>
      </c>
    </row>
    <row r="68" spans="1:62" ht="15" customHeight="1">
      <c r="A68" s="652"/>
      <c r="B68" s="915" t="str">
        <f>IF(E63="",BH70,BF70)</f>
        <v>This tool is interactive. Wherever you see a white field, select what best fits your experience. Then see how it changes the text below it. This text will be replaced when you select an option from the dropdown menu above.</v>
      </c>
      <c r="C68" s="915"/>
      <c r="D68" s="915"/>
      <c r="E68" s="915"/>
      <c r="F68" s="915"/>
      <c r="G68" s="915"/>
      <c r="H68" s="915"/>
      <c r="I68" s="915"/>
      <c r="J68" s="915"/>
      <c r="K68" s="915"/>
      <c r="L68" s="915"/>
      <c r="M68" s="915"/>
      <c r="N68" s="625"/>
    </row>
    <row r="69" spans="1:62" ht="10.15" customHeight="1">
      <c r="A69" s="652"/>
      <c r="B69" s="915"/>
      <c r="C69" s="915"/>
      <c r="D69" s="915"/>
      <c r="E69" s="915"/>
      <c r="F69" s="915"/>
      <c r="G69" s="915"/>
      <c r="H69" s="915"/>
      <c r="I69" s="915"/>
      <c r="J69" s="915"/>
      <c r="K69" s="915"/>
      <c r="L69" s="915"/>
      <c r="M69" s="915"/>
      <c r="N69" s="625"/>
    </row>
    <row r="70" spans="1:62" ht="15" customHeight="1">
      <c r="A70" s="652"/>
      <c r="B70" s="915"/>
      <c r="C70" s="915"/>
      <c r="D70" s="915"/>
      <c r="E70" s="915"/>
      <c r="F70" s="915"/>
      <c r="G70" s="915"/>
      <c r="H70" s="915"/>
      <c r="I70" s="915"/>
      <c r="J70" s="915"/>
      <c r="K70" s="915"/>
      <c r="L70" s="915"/>
      <c r="M70" s="915"/>
      <c r="N70" s="625"/>
      <c r="BF70" s="48" t="str">
        <f>IF($E$63=$BF$74,BH70,IF($E$63=$BF$75,BI70,IF($E$63=$BF$76,BJ70,"")))</f>
        <v>This tool is interactive. Wherever you see a white field, select what best fits your experience. Then see how it changes the text below it. This text will be replaced when you select an option from the dropdown menu above.</v>
      </c>
      <c r="BH70" s="48" t="s">
        <v>647</v>
      </c>
      <c r="BI70" s="48" t="s">
        <v>648</v>
      </c>
      <c r="BJ70" s="48" t="s">
        <v>649</v>
      </c>
    </row>
    <row r="71" spans="1:62" ht="15" customHeight="1">
      <c r="A71" s="652"/>
      <c r="B71" s="915"/>
      <c r="C71" s="915"/>
      <c r="D71" s="915"/>
      <c r="E71" s="915"/>
      <c r="F71" s="915"/>
      <c r="G71" s="915"/>
      <c r="H71" s="915"/>
      <c r="I71" s="915"/>
      <c r="J71" s="915"/>
      <c r="K71" s="915"/>
      <c r="L71" s="915"/>
      <c r="M71" s="915"/>
      <c r="N71" s="625"/>
      <c r="BF71" s="48" t="str">
        <f>IF($E$63=$BF$74,BH71,IF($E$63=$BF$75,BI71,IF($E$63=$BF$76,BJ71,"")))</f>
        <v>Look for the "I" in a green circle, at the right, to indicate each Interactive feature. Your input brings this information alive with your own lived experiences. We aim to be as specific as possible. This interactive feature lets its insights be more specific to your life.</v>
      </c>
      <c r="BH71" s="48" t="s">
        <v>1718</v>
      </c>
      <c r="BI71" s="48" t="s">
        <v>642</v>
      </c>
      <c r="BJ71" s="48" t="s">
        <v>651</v>
      </c>
    </row>
    <row r="72" spans="1:62" ht="15" customHeight="1">
      <c r="A72" s="652"/>
      <c r="B72" s="915"/>
      <c r="C72" s="915"/>
      <c r="D72" s="915"/>
      <c r="E72" s="915"/>
      <c r="F72" s="915"/>
      <c r="G72" s="915"/>
      <c r="H72" s="915"/>
      <c r="I72" s="915"/>
      <c r="J72" s="915"/>
      <c r="K72" s="915"/>
      <c r="L72" s="915"/>
      <c r="M72" s="915"/>
      <c r="N72" s="625"/>
      <c r="BF72" s="48" t="str">
        <f>IF($E$63=$BF$74,BH72,IF($E$63=$BF$75,BI72,IF($E$63=$BF$76,BJ72,"")))</f>
        <v xml:space="preserve">This is the first version of this tool. You can expect it to be revised, as we learn from each other. Remember, politics exist for you and your needs. You and your needs do not exist for politics. </v>
      </c>
      <c r="BH72" s="48" t="s">
        <v>1717</v>
      </c>
      <c r="BI72" s="48" t="s">
        <v>641</v>
      </c>
      <c r="BJ72" s="48" t="s">
        <v>650</v>
      </c>
    </row>
    <row r="73" spans="1:62" ht="10.15" customHeight="1">
      <c r="A73" s="652"/>
      <c r="B73" s="915"/>
      <c r="C73" s="915"/>
      <c r="D73" s="915"/>
      <c r="E73" s="915"/>
      <c r="F73" s="915"/>
      <c r="G73" s="915"/>
      <c r="H73" s="915"/>
      <c r="I73" s="915"/>
      <c r="J73" s="915"/>
      <c r="K73" s="915"/>
      <c r="L73" s="915"/>
      <c r="M73" s="915"/>
      <c r="N73" s="625"/>
    </row>
    <row r="74" spans="1:62" ht="15" customHeight="1">
      <c r="A74" s="652"/>
      <c r="B74" s="915" t="str">
        <f>IF(E63="",BH71,BF71)</f>
        <v>Look for the "I" in a green circle, at the right, to indicate each Interactive feature. Your input brings this information alive with your own lived experiences. We aim to be as specific as possible. This interactive feature lets its insights be more specific to your life.</v>
      </c>
      <c r="C74" s="915"/>
      <c r="D74" s="915"/>
      <c r="E74" s="915"/>
      <c r="F74" s="915"/>
      <c r="G74" s="915"/>
      <c r="H74" s="915"/>
      <c r="I74" s="915"/>
      <c r="J74" s="915"/>
      <c r="K74" s="915"/>
      <c r="L74" s="915"/>
      <c r="M74" s="915"/>
      <c r="N74" s="625"/>
      <c r="BF74" s="141" t="s">
        <v>643</v>
      </c>
    </row>
    <row r="75" spans="1:62" ht="15" customHeight="1">
      <c r="A75" s="652"/>
      <c r="B75" s="915"/>
      <c r="C75" s="915"/>
      <c r="D75" s="915"/>
      <c r="E75" s="915"/>
      <c r="F75" s="915"/>
      <c r="G75" s="915"/>
      <c r="H75" s="915"/>
      <c r="I75" s="915"/>
      <c r="J75" s="915"/>
      <c r="K75" s="915"/>
      <c r="L75" s="915"/>
      <c r="M75" s="915"/>
      <c r="N75" s="625"/>
      <c r="BF75" s="2" t="str">
        <f>B57</f>
        <v>We freely choose our political positions after carefully reasoning each option.</v>
      </c>
    </row>
    <row r="76" spans="1:62" ht="15" customHeight="1">
      <c r="A76" s="652"/>
      <c r="B76" s="915"/>
      <c r="C76" s="915"/>
      <c r="D76" s="915"/>
      <c r="E76" s="915"/>
      <c r="F76" s="915"/>
      <c r="G76" s="915"/>
      <c r="H76" s="915"/>
      <c r="I76" s="915"/>
      <c r="J76" s="915"/>
      <c r="K76" s="915"/>
      <c r="L76" s="915"/>
      <c r="M76" s="915"/>
      <c r="N76" s="625"/>
      <c r="BF76" s="2" t="str">
        <f>I57</f>
        <v>We're compelled to choose a political position that best fits our painful needs.</v>
      </c>
    </row>
    <row r="77" spans="1:62" ht="10.15" customHeight="1">
      <c r="A77" s="652"/>
      <c r="B77" s="915"/>
      <c r="C77" s="915"/>
      <c r="D77" s="915"/>
      <c r="E77" s="915"/>
      <c r="F77" s="915"/>
      <c r="G77" s="915"/>
      <c r="H77" s="915"/>
      <c r="I77" s="915"/>
      <c r="J77" s="915"/>
      <c r="K77" s="915"/>
      <c r="L77" s="915"/>
      <c r="M77" s="915"/>
      <c r="N77" s="625"/>
    </row>
    <row r="78" spans="1:62" ht="15" customHeight="1">
      <c r="A78" s="652"/>
      <c r="B78" s="915"/>
      <c r="C78" s="915"/>
      <c r="D78" s="915"/>
      <c r="E78" s="915"/>
      <c r="F78" s="915"/>
      <c r="G78" s="915"/>
      <c r="H78" s="915"/>
      <c r="I78" s="915"/>
      <c r="J78" s="915"/>
      <c r="K78" s="915"/>
      <c r="L78" s="915"/>
      <c r="M78" s="915"/>
      <c r="N78" s="625"/>
    </row>
    <row r="79" spans="1:62" ht="15" customHeight="1">
      <c r="A79" s="652"/>
      <c r="B79" s="915"/>
      <c r="C79" s="915"/>
      <c r="D79" s="915"/>
      <c r="E79" s="915"/>
      <c r="F79" s="915"/>
      <c r="G79" s="915"/>
      <c r="H79" s="915"/>
      <c r="I79" s="915"/>
      <c r="J79" s="915"/>
      <c r="K79" s="915"/>
      <c r="L79" s="915"/>
      <c r="M79" s="915"/>
      <c r="N79" s="625"/>
    </row>
    <row r="80" spans="1:62" ht="15" customHeight="1">
      <c r="A80" s="652"/>
      <c r="B80" s="915" t="str">
        <f>IF(E63="",BH72,BF72)</f>
        <v xml:space="preserve">This is the first version of this tool. You can expect it to be revised, as we learn from each other. Remember, politics exist for you and your needs. You and your needs do not exist for politics. </v>
      </c>
      <c r="C80" s="915"/>
      <c r="D80" s="915"/>
      <c r="E80" s="915"/>
      <c r="F80" s="915"/>
      <c r="G80" s="915"/>
      <c r="H80" s="915"/>
      <c r="I80" s="915"/>
      <c r="J80" s="915"/>
      <c r="K80" s="915"/>
      <c r="L80" s="915"/>
      <c r="M80" s="915"/>
      <c r="N80" s="625"/>
    </row>
    <row r="81" spans="1:30" ht="10.15" customHeight="1">
      <c r="A81" s="652"/>
      <c r="B81" s="915"/>
      <c r="C81" s="915"/>
      <c r="D81" s="915"/>
      <c r="E81" s="915"/>
      <c r="F81" s="915"/>
      <c r="G81" s="915"/>
      <c r="H81" s="915"/>
      <c r="I81" s="915"/>
      <c r="J81" s="915"/>
      <c r="K81" s="915"/>
      <c r="L81" s="915"/>
      <c r="M81" s="915"/>
      <c r="N81" s="625"/>
    </row>
    <row r="82" spans="1:30" ht="15" customHeight="1">
      <c r="A82" s="652"/>
      <c r="B82" s="915"/>
      <c r="C82" s="915"/>
      <c r="D82" s="915"/>
      <c r="E82" s="915"/>
      <c r="F82" s="915"/>
      <c r="G82" s="915"/>
      <c r="H82" s="915"/>
      <c r="I82" s="915"/>
      <c r="J82" s="915"/>
      <c r="K82" s="915"/>
      <c r="L82" s="915"/>
      <c r="M82" s="915"/>
      <c r="N82" s="625"/>
    </row>
    <row r="83" spans="1:30" ht="15" customHeight="1">
      <c r="A83" s="652"/>
      <c r="B83" s="915"/>
      <c r="C83" s="915"/>
      <c r="D83" s="915"/>
      <c r="E83" s="915"/>
      <c r="F83" s="915"/>
      <c r="G83" s="915"/>
      <c r="H83" s="915"/>
      <c r="I83" s="915"/>
      <c r="J83" s="915"/>
      <c r="K83" s="915"/>
      <c r="L83" s="915"/>
      <c r="M83" s="915"/>
      <c r="N83" s="625"/>
    </row>
    <row r="84" spans="1:30" ht="15" customHeight="1">
      <c r="A84" s="652"/>
      <c r="B84" s="915"/>
      <c r="C84" s="915"/>
      <c r="D84" s="915"/>
      <c r="E84" s="915"/>
      <c r="F84" s="915"/>
      <c r="G84" s="915"/>
      <c r="H84" s="915"/>
      <c r="I84" s="915"/>
      <c r="J84" s="915"/>
      <c r="K84" s="915"/>
      <c r="L84" s="915"/>
      <c r="M84" s="915"/>
      <c r="N84" s="625"/>
    </row>
    <row r="85" spans="1:30" ht="4.9000000000000004" customHeight="1">
      <c r="A85" s="347"/>
      <c r="B85" s="362"/>
      <c r="C85" s="362"/>
      <c r="D85" s="362"/>
      <c r="E85" s="362"/>
      <c r="F85" s="362"/>
      <c r="G85" s="362"/>
      <c r="H85" s="829"/>
      <c r="I85" s="362"/>
      <c r="J85" s="362"/>
      <c r="K85" s="362"/>
      <c r="L85" s="362"/>
      <c r="M85" s="362"/>
      <c r="N85" s="348"/>
    </row>
    <row r="86" spans="1:30" ht="15" customHeight="1">
      <c r="A86" s="347"/>
      <c r="B86" s="653" t="str">
        <f>IF(E63&lt;&gt;"","HARMONY POLITICS overcomes polarizing hate with love","")</f>
        <v>HARMONY POLITICS overcomes polarizing hate with love</v>
      </c>
      <c r="C86" s="653"/>
      <c r="D86" s="653"/>
      <c r="E86" s="653"/>
      <c r="F86" s="653"/>
      <c r="G86" s="653"/>
      <c r="H86" s="653"/>
      <c r="I86" s="653"/>
      <c r="J86" s="653"/>
      <c r="K86" s="653"/>
      <c r="L86" s="653"/>
      <c r="M86" s="653"/>
      <c r="N86" s="348"/>
    </row>
    <row r="87" spans="1:30" ht="15" customHeight="1">
      <c r="A87" s="347"/>
      <c r="B87" s="653"/>
      <c r="C87" s="653"/>
      <c r="D87" s="653"/>
      <c r="E87" s="653"/>
      <c r="F87" s="653"/>
      <c r="G87" s="653"/>
      <c r="H87" s="653"/>
      <c r="I87" s="653"/>
      <c r="J87" s="653"/>
      <c r="K87" s="653"/>
      <c r="L87" s="653"/>
      <c r="M87" s="653"/>
      <c r="N87" s="348"/>
    </row>
    <row r="88" spans="1:30" ht="4.9000000000000004" customHeight="1">
      <c r="A88" s="349"/>
      <c r="B88" s="350"/>
      <c r="C88" s="350"/>
      <c r="D88" s="350"/>
      <c r="E88" s="350"/>
      <c r="F88" s="350"/>
      <c r="G88" s="350"/>
      <c r="H88" s="830"/>
      <c r="I88" s="350"/>
      <c r="J88" s="350"/>
      <c r="K88" s="350"/>
      <c r="L88" s="350"/>
      <c r="M88" s="350"/>
      <c r="N88" s="351"/>
    </row>
    <row r="89" spans="1:30" ht="30" customHeight="1">
      <c r="A89" s="331" t="s">
        <v>1148</v>
      </c>
      <c r="B89" s="438" t="s">
        <v>68</v>
      </c>
      <c r="C89" s="438"/>
      <c r="D89" s="438"/>
      <c r="E89" s="438"/>
      <c r="F89" s="438"/>
      <c r="G89" s="438"/>
      <c r="H89" s="438"/>
      <c r="I89" s="438"/>
      <c r="J89" s="438"/>
      <c r="K89" s="438"/>
      <c r="L89" s="438"/>
      <c r="M89" s="337"/>
      <c r="N89" s="333" t="s">
        <v>1149</v>
      </c>
      <c r="AC89" s="1"/>
    </row>
    <row r="90" spans="1:30">
      <c r="A90" s="326"/>
      <c r="B90" s="30"/>
      <c r="C90" s="30"/>
      <c r="D90" s="30"/>
      <c r="E90" s="30"/>
      <c r="F90" s="30"/>
      <c r="G90" s="30"/>
      <c r="H90" s="831"/>
      <c r="I90" s="30"/>
      <c r="J90" s="30"/>
      <c r="K90" s="30"/>
      <c r="L90" s="30"/>
      <c r="M90" s="30"/>
      <c r="N90" s="327"/>
      <c r="AC90" s="1"/>
    </row>
    <row r="91" spans="1:30">
      <c r="A91" s="326"/>
      <c r="B91" s="30"/>
      <c r="C91" s="30"/>
      <c r="D91" s="30"/>
      <c r="E91" s="30"/>
      <c r="F91" s="30"/>
      <c r="G91" s="30"/>
      <c r="H91" s="831"/>
      <c r="I91" s="30"/>
      <c r="J91" s="30"/>
      <c r="K91" s="30"/>
      <c r="L91" s="30"/>
      <c r="M91" s="30"/>
      <c r="N91" s="327"/>
      <c r="AC91" s="1"/>
    </row>
    <row r="92" spans="1:30" ht="45" customHeight="1">
      <c r="A92" s="326"/>
      <c r="B92" s="30"/>
      <c r="C92" s="30"/>
      <c r="D92" s="30"/>
      <c r="E92" s="30"/>
      <c r="F92" s="30"/>
      <c r="G92" s="30"/>
      <c r="H92" s="831"/>
      <c r="I92" s="30"/>
      <c r="J92" s="30"/>
      <c r="K92" s="30"/>
      <c r="L92" s="30"/>
      <c r="M92" s="30"/>
      <c r="N92" s="327"/>
      <c r="AC92" s="1"/>
    </row>
    <row r="93" spans="1:30">
      <c r="A93" s="326"/>
      <c r="B93" s="30"/>
      <c r="C93" s="30"/>
      <c r="D93" s="30"/>
      <c r="E93" s="30"/>
      <c r="F93" s="30"/>
      <c r="G93" s="30"/>
      <c r="H93" s="831"/>
      <c r="I93" s="30"/>
      <c r="J93" s="30"/>
      <c r="K93" s="30"/>
      <c r="L93" s="30"/>
      <c r="M93" s="30"/>
      <c r="N93" s="327"/>
      <c r="AC93" s="1"/>
    </row>
    <row r="94" spans="1:30" ht="30" customHeight="1">
      <c r="A94" s="326"/>
      <c r="B94" s="30"/>
      <c r="C94" s="30"/>
      <c r="D94" s="30"/>
      <c r="E94" s="30"/>
      <c r="F94" s="30"/>
      <c r="G94" s="30"/>
      <c r="H94" s="831"/>
      <c r="I94" s="30"/>
      <c r="J94" s="30"/>
      <c r="K94" s="30"/>
      <c r="L94" s="30"/>
      <c r="M94" s="30"/>
      <c r="N94" s="327"/>
      <c r="AC94" s="1"/>
      <c r="AD94" s="47"/>
    </row>
    <row r="95" spans="1:30" ht="30" customHeight="1">
      <c r="A95" s="326"/>
      <c r="B95" s="30"/>
      <c r="C95" s="30"/>
      <c r="D95" s="30"/>
      <c r="E95" s="30"/>
      <c r="F95" s="30"/>
      <c r="G95" s="30"/>
      <c r="H95" s="831"/>
      <c r="I95" s="30"/>
      <c r="J95" s="30"/>
      <c r="K95" s="30"/>
      <c r="L95" s="30"/>
      <c r="M95" s="30"/>
      <c r="N95" s="327"/>
      <c r="AC95" s="1"/>
    </row>
    <row r="96" spans="1:30" ht="30" customHeight="1">
      <c r="A96" s="326"/>
      <c r="B96" s="30"/>
      <c r="C96" s="30"/>
      <c r="D96" s="30"/>
      <c r="E96" s="30"/>
      <c r="F96" s="30"/>
      <c r="G96" s="30"/>
      <c r="H96" s="831"/>
      <c r="I96" s="30"/>
      <c r="J96" s="30"/>
      <c r="K96" s="30"/>
      <c r="L96" s="30"/>
      <c r="M96" s="30"/>
      <c r="N96" s="327"/>
      <c r="AC96" s="1"/>
    </row>
    <row r="97" spans="1:69">
      <c r="A97" s="326"/>
      <c r="B97" s="42"/>
      <c r="C97" s="30"/>
      <c r="D97" s="30"/>
      <c r="E97" s="30"/>
      <c r="F97" s="30"/>
      <c r="G97" s="30"/>
      <c r="H97" s="831"/>
      <c r="I97" s="30"/>
      <c r="J97" s="30"/>
      <c r="K97" s="30"/>
      <c r="L97" s="30"/>
      <c r="M97" s="30"/>
      <c r="N97" s="327"/>
      <c r="AC97" s="1"/>
    </row>
    <row r="98" spans="1:69">
      <c r="A98" s="326"/>
      <c r="B98" s="30"/>
      <c r="C98" s="30"/>
      <c r="D98" s="30"/>
      <c r="E98" s="30"/>
      <c r="F98" s="30"/>
      <c r="G98" s="30"/>
      <c r="H98" s="831"/>
      <c r="I98" s="30"/>
      <c r="J98" s="30"/>
      <c r="K98" s="30"/>
      <c r="L98" s="30"/>
      <c r="M98" s="30"/>
      <c r="N98" s="327"/>
      <c r="AC98" s="1"/>
    </row>
    <row r="99" spans="1:69" ht="30" customHeight="1">
      <c r="A99" s="326"/>
      <c r="B99" s="30"/>
      <c r="C99" s="30"/>
      <c r="D99" s="30"/>
      <c r="E99" s="30"/>
      <c r="F99" s="30"/>
      <c r="G99" s="30"/>
      <c r="H99" s="831"/>
      <c r="I99" s="30"/>
      <c r="J99" s="30"/>
      <c r="K99" s="30"/>
      <c r="L99" s="30"/>
      <c r="M99" s="30"/>
      <c r="N99" s="327"/>
      <c r="AC99" s="1"/>
    </row>
    <row r="100" spans="1:69" ht="30" customHeight="1">
      <c r="A100" s="326"/>
      <c r="B100" s="30"/>
      <c r="C100" s="30"/>
      <c r="D100" s="30"/>
      <c r="E100" s="30"/>
      <c r="F100" s="30"/>
      <c r="G100" s="30"/>
      <c r="H100" s="831"/>
      <c r="I100" s="30"/>
      <c r="J100" s="30"/>
      <c r="K100" s="30"/>
      <c r="L100" s="30"/>
      <c r="M100" s="30"/>
      <c r="N100" s="327"/>
      <c r="AC100" s="1"/>
      <c r="BB100" s="39" t="s">
        <v>66</v>
      </c>
      <c r="BC100" s="39" t="s">
        <v>67</v>
      </c>
    </row>
    <row r="101" spans="1:69">
      <c r="A101" s="326"/>
      <c r="B101" s="30"/>
      <c r="C101" s="30"/>
      <c r="D101" s="30"/>
      <c r="E101" s="30"/>
      <c r="F101" s="30"/>
      <c r="G101" s="30"/>
      <c r="H101" s="831"/>
      <c r="I101" s="30"/>
      <c r="J101" s="30"/>
      <c r="K101" s="30"/>
      <c r="L101" s="30"/>
      <c r="M101" s="30"/>
      <c r="N101" s="327"/>
      <c r="AC101" s="1"/>
      <c r="BB101" s="204" t="s">
        <v>557</v>
      </c>
      <c r="BC101" s="205" t="s">
        <v>571</v>
      </c>
      <c r="BD101" s="158" t="str">
        <f>CONCATENATE(BE101,BF101,BG101,BI101)</f>
        <v>Resolving this more than resolving that</v>
      </c>
      <c r="BE101" s="2" t="s">
        <v>555</v>
      </c>
      <c r="BF101" s="2" t="str">
        <f>IF(B173="","this",$B$173)</f>
        <v>this</v>
      </c>
      <c r="BG101" s="2" t="s">
        <v>556</v>
      </c>
      <c r="BI101" s="2" t="str">
        <f>IF(H173="","that",$H$173)</f>
        <v>that</v>
      </c>
      <c r="BL101" s="39" t="str">
        <f>CONCATENATE(BM101,BN101,BO101,BQ101)</f>
        <v>My need for this tends to be more resolved than my need for that</v>
      </c>
      <c r="BM101" s="2" t="s">
        <v>950</v>
      </c>
      <c r="BN101" s="2" t="str">
        <f>BF101</f>
        <v>this</v>
      </c>
      <c r="BO101" s="2" t="s">
        <v>1239</v>
      </c>
      <c r="BQ101" s="2" t="str">
        <f>BI101</f>
        <v>that</v>
      </c>
    </row>
    <row r="102" spans="1:69">
      <c r="A102" s="326"/>
      <c r="B102" s="30"/>
      <c r="C102" s="30"/>
      <c r="D102" s="30"/>
      <c r="E102" s="30"/>
      <c r="F102" s="30"/>
      <c r="G102" s="30"/>
      <c r="H102" s="831"/>
      <c r="I102" s="30"/>
      <c r="J102" s="30"/>
      <c r="K102" s="30"/>
      <c r="L102" s="30"/>
      <c r="M102" s="30"/>
      <c r="N102" s="327"/>
      <c r="AC102" s="1"/>
      <c r="BB102" s="204" t="s">
        <v>558</v>
      </c>
      <c r="BC102" s="205" t="s">
        <v>572</v>
      </c>
      <c r="BD102" s="158" t="str">
        <f>CONCATENATE(BE102,BI102,BG102,BF102)</f>
        <v>Resolving this more than resolving that</v>
      </c>
      <c r="BE102" s="2" t="s">
        <v>555</v>
      </c>
      <c r="BF102" s="2" t="str">
        <f>IF(H173="","that",$H$173)</f>
        <v>that</v>
      </c>
      <c r="BG102" s="2" t="s">
        <v>556</v>
      </c>
      <c r="BI102" s="2" t="str">
        <f>IF(B173="","this",$B$173)</f>
        <v>this</v>
      </c>
      <c r="BL102" s="39" t="str">
        <f>CONCATENATE(BM102,BN102,BO102,BQ102)</f>
        <v>My need for that tends to be more resolved than my need for this</v>
      </c>
      <c r="BM102" s="2" t="s">
        <v>950</v>
      </c>
      <c r="BN102" s="2" t="str">
        <f>BF102</f>
        <v>that</v>
      </c>
      <c r="BO102" s="2" t="s">
        <v>1239</v>
      </c>
      <c r="BQ102" s="2" t="str">
        <f>BI102</f>
        <v>this</v>
      </c>
    </row>
    <row r="103" spans="1:69" ht="19.899999999999999" customHeight="1">
      <c r="A103" s="326"/>
      <c r="B103" s="30"/>
      <c r="C103" s="30"/>
      <c r="D103" s="30"/>
      <c r="E103" s="30"/>
      <c r="F103" s="30"/>
      <c r="G103" s="30"/>
      <c r="H103" s="831"/>
      <c r="I103" s="30"/>
      <c r="J103" s="30"/>
      <c r="K103" s="30"/>
      <c r="L103" s="30"/>
      <c r="M103" s="30"/>
      <c r="N103" s="327"/>
      <c r="AC103" s="1"/>
      <c r="BB103" s="204" t="s">
        <v>559</v>
      </c>
      <c r="BC103" s="205" t="s">
        <v>573</v>
      </c>
    </row>
    <row r="104" spans="1:69" ht="19.899999999999999" customHeight="1">
      <c r="A104" s="326"/>
      <c r="B104" s="30"/>
      <c r="C104" s="30"/>
      <c r="D104" s="30"/>
      <c r="E104" s="30"/>
      <c r="F104" s="30"/>
      <c r="G104" s="30"/>
      <c r="H104" s="831"/>
      <c r="I104" s="30"/>
      <c r="J104" s="30"/>
      <c r="K104" s="30"/>
      <c r="L104" s="30"/>
      <c r="M104" s="30"/>
      <c r="N104" s="327"/>
      <c r="AC104" s="1"/>
      <c r="BB104" s="204" t="s">
        <v>560</v>
      </c>
      <c r="BC104" s="205" t="s">
        <v>574</v>
      </c>
    </row>
    <row r="105" spans="1:69" ht="19.899999999999999" customHeight="1">
      <c r="A105" s="326"/>
      <c r="B105" s="30"/>
      <c r="C105" s="30"/>
      <c r="D105" s="30"/>
      <c r="E105" s="30"/>
      <c r="F105" s="30"/>
      <c r="G105" s="30"/>
      <c r="H105" s="831"/>
      <c r="I105" s="30"/>
      <c r="J105" s="30"/>
      <c r="K105" s="30"/>
      <c r="L105" s="30"/>
      <c r="M105" s="30"/>
      <c r="N105" s="327"/>
      <c r="AC105" s="1"/>
      <c r="BB105" s="204" t="s">
        <v>561</v>
      </c>
      <c r="BC105" s="205" t="s">
        <v>575</v>
      </c>
    </row>
    <row r="106" spans="1:69" ht="19.899999999999999" customHeight="1">
      <c r="A106" s="326"/>
      <c r="B106" s="30"/>
      <c r="C106" s="30"/>
      <c r="D106" s="30"/>
      <c r="E106" s="30"/>
      <c r="F106" s="30"/>
      <c r="G106" s="30"/>
      <c r="H106" s="831"/>
      <c r="I106" s="30"/>
      <c r="J106" s="30"/>
      <c r="K106" s="30"/>
      <c r="L106" s="30"/>
      <c r="M106" s="30"/>
      <c r="N106" s="327"/>
      <c r="AC106" s="1"/>
      <c r="BB106" s="204" t="s">
        <v>562</v>
      </c>
      <c r="BC106" s="206" t="s">
        <v>181</v>
      </c>
      <c r="BE106" s="2" t="str">
        <f>IF($B$176=BL101,BF109,BF113)</f>
        <v xml:space="preserve">You demonstrate what anankelogy calls a "deep" psychosocial orientation. Your unmet self-needs pulls you to focus more on deeper relationships, like your nuclear family and devotion to God and country. You guard your more resolved social-needs, like group cohesion and loyalty. </v>
      </c>
    </row>
    <row r="107" spans="1:69" ht="19.899999999999999" customHeight="1">
      <c r="A107" s="326"/>
      <c r="B107" s="30"/>
      <c r="C107" s="30"/>
      <c r="D107" s="30"/>
      <c r="E107" s="30"/>
      <c r="F107" s="30"/>
      <c r="G107" s="30"/>
      <c r="H107" s="831"/>
      <c r="I107" s="30"/>
      <c r="J107" s="30"/>
      <c r="K107" s="30"/>
      <c r="L107" s="30"/>
      <c r="M107" s="30"/>
      <c r="N107" s="327"/>
      <c r="AC107" s="1"/>
      <c r="BB107" s="204" t="s">
        <v>563</v>
      </c>
      <c r="BC107" s="205" t="s">
        <v>576</v>
      </c>
      <c r="BE107" s="2" t="str">
        <f>IF($B$176=BL102,BF113,BF109)</f>
        <v xml:space="preserve">You demonstrate what anankelogy calls a "wide" psychosocial orientation. Your unmet social-needs pulls you to focus more on wider relationships, such as disadvantaged others you don't personally know. You guard your more resolved self-needs, like self-expression and authenticity. </v>
      </c>
    </row>
    <row r="108" spans="1:69" ht="19.899999999999999" customHeight="1">
      <c r="A108" s="326"/>
      <c r="B108" s="30"/>
      <c r="C108" s="30"/>
      <c r="D108" s="30"/>
      <c r="E108" s="30"/>
      <c r="F108" s="30"/>
      <c r="G108" s="30"/>
      <c r="H108" s="831"/>
      <c r="I108" s="30"/>
      <c r="J108" s="30"/>
      <c r="K108" s="30"/>
      <c r="L108" s="30"/>
      <c r="M108" s="30"/>
      <c r="N108" s="327"/>
      <c r="AC108" s="1"/>
      <c r="BB108" s="204" t="s">
        <v>564</v>
      </c>
      <c r="BC108" s="205" t="s">
        <v>577</v>
      </c>
    </row>
    <row r="109" spans="1:69" ht="19.899999999999999" customHeight="1">
      <c r="A109" s="326"/>
      <c r="B109" s="30"/>
      <c r="C109" s="30"/>
      <c r="D109" s="30"/>
      <c r="E109" s="30"/>
      <c r="F109" s="30"/>
      <c r="G109" s="30"/>
      <c r="H109" s="831"/>
      <c r="I109" s="30"/>
      <c r="J109" s="30"/>
      <c r="K109" s="30"/>
      <c r="L109" s="30"/>
      <c r="M109" s="30"/>
      <c r="N109" s="327"/>
      <c r="AC109" s="1"/>
      <c r="BB109" s="204" t="s">
        <v>565</v>
      </c>
      <c r="BC109" s="205" t="s">
        <v>578</v>
      </c>
      <c r="BF109" s="2" t="str">
        <f>CONCATENATE(BG110,BG111,BG112)</f>
        <v xml:space="preserve">You demonstrate what anankelogy calls a "wide" psychosocial orientation. Your unmet social-needs pulls you to focus more on wider relationships, such as disadvantaged others you don't personally know. You guard your more resolved self-needs, like self-expression and authenticity. </v>
      </c>
    </row>
    <row r="110" spans="1:69" ht="19.899999999999999" customHeight="1">
      <c r="A110" s="326"/>
      <c r="B110" s="30"/>
      <c r="C110" s="30"/>
      <c r="D110" s="30"/>
      <c r="E110" s="30"/>
      <c r="F110" s="30"/>
      <c r="G110" s="30"/>
      <c r="H110" s="831"/>
      <c r="I110" s="30"/>
      <c r="J110" s="30"/>
      <c r="K110" s="30"/>
      <c r="L110" s="30"/>
      <c r="M110" s="30"/>
      <c r="N110" s="327"/>
      <c r="AC110" s="1"/>
      <c r="BB110" s="204" t="s">
        <v>200</v>
      </c>
      <c r="BC110" s="205" t="s">
        <v>579</v>
      </c>
      <c r="BG110" s="2" t="s">
        <v>746</v>
      </c>
    </row>
    <row r="111" spans="1:69" ht="19.899999999999999" customHeight="1">
      <c r="A111" s="326"/>
      <c r="B111" s="30"/>
      <c r="C111" s="30"/>
      <c r="D111" s="30"/>
      <c r="E111" s="30"/>
      <c r="F111" s="30"/>
      <c r="G111" s="30"/>
      <c r="H111" s="831"/>
      <c r="I111" s="30"/>
      <c r="J111" s="30"/>
      <c r="K111" s="30"/>
      <c r="L111" s="30"/>
      <c r="M111" s="30"/>
      <c r="N111" s="327"/>
      <c r="AC111" s="1"/>
      <c r="BB111" s="204" t="s">
        <v>566</v>
      </c>
      <c r="BC111" s="205" t="s">
        <v>580</v>
      </c>
      <c r="BG111" s="2" t="s">
        <v>748</v>
      </c>
    </row>
    <row r="112" spans="1:69" ht="19.899999999999999" customHeight="1">
      <c r="A112" s="326"/>
      <c r="B112" s="30"/>
      <c r="C112" s="30"/>
      <c r="D112" s="30"/>
      <c r="E112" s="30"/>
      <c r="F112" s="30"/>
      <c r="G112" s="30"/>
      <c r="H112" s="831"/>
      <c r="I112" s="30"/>
      <c r="J112" s="30"/>
      <c r="K112" s="30"/>
      <c r="L112" s="30"/>
      <c r="M112" s="30"/>
      <c r="N112" s="327"/>
      <c r="AC112" s="1"/>
      <c r="BB112" s="204" t="s">
        <v>567</v>
      </c>
      <c r="BC112" s="205" t="s">
        <v>179</v>
      </c>
      <c r="BG112" s="2" t="s">
        <v>751</v>
      </c>
    </row>
    <row r="113" spans="1:60" ht="19.899999999999999" customHeight="1">
      <c r="A113" s="326"/>
      <c r="B113" s="30"/>
      <c r="C113" s="30"/>
      <c r="D113" s="30"/>
      <c r="E113" s="30"/>
      <c r="F113" s="30"/>
      <c r="G113" s="30"/>
      <c r="H113" s="831"/>
      <c r="I113" s="30"/>
      <c r="J113" s="30"/>
      <c r="K113" s="30"/>
      <c r="L113" s="30"/>
      <c r="M113" s="30"/>
      <c r="N113" s="327"/>
      <c r="AC113" s="1"/>
      <c r="BB113" s="204" t="s">
        <v>568</v>
      </c>
      <c r="BC113" s="205" t="s">
        <v>581</v>
      </c>
      <c r="BF113" s="2" t="str">
        <f>CONCATENATE(BG114,BG115,BG116)</f>
        <v xml:space="preserve">You demonstrate what anankelogy calls a "deep" psychosocial orientation. Your unmet self-needs pulls you to focus more on deeper relationships, like your nuclear family and devotion to God and country. You guard your more resolved social-needs, like group cohesion and loyalty. </v>
      </c>
    </row>
    <row r="114" spans="1:60" ht="19.899999999999999" customHeight="1">
      <c r="A114" s="326"/>
      <c r="B114" s="30"/>
      <c r="C114" s="30"/>
      <c r="D114" s="30"/>
      <c r="E114" s="30"/>
      <c r="F114" s="30"/>
      <c r="G114" s="30"/>
      <c r="H114" s="831"/>
      <c r="I114" s="30"/>
      <c r="J114" s="30"/>
      <c r="K114" s="30"/>
      <c r="L114" s="30"/>
      <c r="M114" s="30"/>
      <c r="N114" s="327"/>
      <c r="AC114" s="1"/>
      <c r="BB114" s="204" t="s">
        <v>198</v>
      </c>
      <c r="BC114" s="205" t="s">
        <v>582</v>
      </c>
      <c r="BG114" s="2" t="s">
        <v>747</v>
      </c>
    </row>
    <row r="115" spans="1:60" ht="19.899999999999999" customHeight="1">
      <c r="A115" s="326"/>
      <c r="B115" s="30"/>
      <c r="C115" s="30"/>
      <c r="D115" s="30"/>
      <c r="E115" s="30"/>
      <c r="F115" s="30"/>
      <c r="G115" s="30"/>
      <c r="H115" s="831"/>
      <c r="I115" s="30"/>
      <c r="J115" s="30"/>
      <c r="K115" s="30"/>
      <c r="L115" s="30"/>
      <c r="M115" s="30"/>
      <c r="N115" s="327"/>
      <c r="AC115" s="1"/>
      <c r="BB115" s="204" t="s">
        <v>569</v>
      </c>
      <c r="BC115" s="205" t="s">
        <v>583</v>
      </c>
      <c r="BG115" s="2" t="s">
        <v>749</v>
      </c>
    </row>
    <row r="116" spans="1:60" ht="19.899999999999999" customHeight="1">
      <c r="A116" s="326"/>
      <c r="B116" s="30"/>
      <c r="C116" s="30"/>
      <c r="D116" s="30"/>
      <c r="E116" s="30"/>
      <c r="F116" s="30"/>
      <c r="G116" s="30"/>
      <c r="H116" s="831"/>
      <c r="I116" s="30"/>
      <c r="J116" s="30"/>
      <c r="K116" s="30"/>
      <c r="L116" s="30"/>
      <c r="M116" s="30"/>
      <c r="N116" s="327"/>
      <c r="AC116" s="1"/>
      <c r="BB116" s="204" t="s">
        <v>570</v>
      </c>
      <c r="BC116" s="205" t="s">
        <v>197</v>
      </c>
      <c r="BG116" s="2" t="s">
        <v>750</v>
      </c>
    </row>
    <row r="117" spans="1:60" ht="19.899999999999999" customHeight="1">
      <c r="A117" s="326"/>
      <c r="B117" s="30"/>
      <c r="C117" s="30"/>
      <c r="D117" s="30"/>
      <c r="E117" s="30"/>
      <c r="F117" s="30"/>
      <c r="G117" s="30"/>
      <c r="H117" s="831"/>
      <c r="I117" s="30"/>
      <c r="J117" s="30"/>
      <c r="K117" s="30"/>
      <c r="L117" s="30"/>
      <c r="M117" s="30"/>
      <c r="N117" s="327"/>
      <c r="AC117" s="1"/>
    </row>
    <row r="118" spans="1:60" ht="19.899999999999999" customHeight="1">
      <c r="A118" s="326"/>
      <c r="B118" s="30"/>
      <c r="C118" s="30"/>
      <c r="D118" s="30"/>
      <c r="E118" s="30"/>
      <c r="F118" s="30"/>
      <c r="G118" s="30"/>
      <c r="H118" s="831"/>
      <c r="I118" s="30"/>
      <c r="J118" s="30"/>
      <c r="K118" s="30"/>
      <c r="L118" s="30"/>
      <c r="M118" s="30"/>
      <c r="N118" s="327"/>
      <c r="AC118" s="1"/>
    </row>
    <row r="119" spans="1:60">
      <c r="A119" s="326"/>
      <c r="B119" s="30"/>
      <c r="C119" s="30"/>
      <c r="D119" s="30"/>
      <c r="E119" s="30"/>
      <c r="F119" s="30"/>
      <c r="G119" s="30"/>
      <c r="H119" s="831"/>
      <c r="I119" s="30"/>
      <c r="J119" s="30"/>
      <c r="K119" s="30"/>
      <c r="L119" s="30"/>
      <c r="M119" s="30"/>
      <c r="N119" s="327"/>
      <c r="AC119" s="1"/>
    </row>
    <row r="120" spans="1:60">
      <c r="A120" s="328"/>
      <c r="B120" s="329"/>
      <c r="C120" s="329"/>
      <c r="D120" s="329"/>
      <c r="E120" s="329"/>
      <c r="F120" s="329"/>
      <c r="G120" s="329"/>
      <c r="H120" s="832"/>
      <c r="I120" s="329"/>
      <c r="J120" s="329"/>
      <c r="K120" s="329"/>
      <c r="L120" s="329"/>
      <c r="M120" s="329"/>
      <c r="N120" s="330"/>
      <c r="AC120" s="1"/>
    </row>
    <row r="121" spans="1:60" ht="30" customHeight="1">
      <c r="A121" s="323" t="s">
        <v>1148</v>
      </c>
      <c r="B121" s="439" t="s">
        <v>65</v>
      </c>
      <c r="C121" s="439"/>
      <c r="D121" s="439"/>
      <c r="E121" s="439"/>
      <c r="F121" s="439"/>
      <c r="G121" s="439"/>
      <c r="H121" s="439"/>
      <c r="I121" s="439"/>
      <c r="J121" s="439"/>
      <c r="K121" s="439"/>
      <c r="L121" s="439"/>
      <c r="M121" s="324"/>
      <c r="N121" s="325" t="s">
        <v>1149</v>
      </c>
      <c r="AC121" s="1"/>
    </row>
    <row r="122" spans="1:60">
      <c r="A122" s="326"/>
      <c r="B122" s="30"/>
      <c r="C122" s="30"/>
      <c r="D122" s="30"/>
      <c r="E122" s="30"/>
      <c r="F122" s="30"/>
      <c r="G122" s="30"/>
      <c r="H122" s="831"/>
      <c r="I122" s="30"/>
      <c r="J122" s="30"/>
      <c r="K122" s="30"/>
      <c r="L122" s="30"/>
      <c r="M122" s="30"/>
      <c r="N122" s="327"/>
      <c r="AC122" s="1"/>
    </row>
    <row r="123" spans="1:60" ht="12.75">
      <c r="A123" s="326"/>
      <c r="B123" s="465" t="str">
        <f>BB123</f>
        <v xml:space="preserve">To illustrate this point, consider your need for water. We all need water, but get it in different ways. Likewise, we all need protection from threats, but some of us depend more on government security services than others. And for different things. </v>
      </c>
      <c r="C123" s="465"/>
      <c r="D123" s="465"/>
      <c r="E123" s="465"/>
      <c r="F123" s="465"/>
      <c r="G123" s="465"/>
      <c r="H123" s="465"/>
      <c r="I123" s="465"/>
      <c r="J123" s="465"/>
      <c r="K123" s="465"/>
      <c r="L123" s="465"/>
      <c r="M123" s="465"/>
      <c r="N123" s="327"/>
      <c r="AC123" s="1"/>
      <c r="BB123" s="2" t="str">
        <f>CONCATENATE(BD123,BE123,BF123,BG123,BH123)</f>
        <v xml:space="preserve">To illustrate this point, consider your need for water. We all need water, but get it in different ways. Likewise, we all need protection from threats, but some of us depend more on government security services than others. And for different things. </v>
      </c>
      <c r="BD123" s="2" t="s">
        <v>1166</v>
      </c>
      <c r="BE123" s="2" t="str">
        <f>BN145</f>
        <v>water</v>
      </c>
      <c r="BF123" s="2" t="s">
        <v>1167</v>
      </c>
      <c r="BG123" s="2" t="str">
        <f>BE123</f>
        <v>water</v>
      </c>
      <c r="BH123" s="2" t="s">
        <v>1719</v>
      </c>
    </row>
    <row r="124" spans="1:60" ht="19.899999999999999" customHeight="1">
      <c r="A124" s="326"/>
      <c r="B124" s="465"/>
      <c r="C124" s="465"/>
      <c r="D124" s="465"/>
      <c r="E124" s="465"/>
      <c r="F124" s="465"/>
      <c r="G124" s="465"/>
      <c r="H124" s="465"/>
      <c r="I124" s="465"/>
      <c r="J124" s="465"/>
      <c r="K124" s="465"/>
      <c r="L124" s="465"/>
      <c r="M124" s="465"/>
      <c r="N124" s="327"/>
      <c r="AC124" s="1"/>
    </row>
    <row r="125" spans="1:60" ht="19.899999999999999" customHeight="1">
      <c r="A125" s="326"/>
      <c r="B125" s="465"/>
      <c r="C125" s="465"/>
      <c r="D125" s="465"/>
      <c r="E125" s="465"/>
      <c r="F125" s="465"/>
      <c r="G125" s="465"/>
      <c r="H125" s="465"/>
      <c r="I125" s="465"/>
      <c r="J125" s="465"/>
      <c r="K125" s="465"/>
      <c r="L125" s="465"/>
      <c r="M125" s="465"/>
      <c r="N125" s="327"/>
      <c r="AC125" s="1"/>
    </row>
    <row r="126" spans="1:60" ht="19.899999999999999" customHeight="1">
      <c r="A126" s="326"/>
      <c r="B126" s="465" t="str">
        <f>BB126</f>
        <v>Click on WATER in the white field below to change this illustration. See how we all share the same core-needs. But diverge in how we ease such needs.</v>
      </c>
      <c r="C126" s="465"/>
      <c r="D126" s="465"/>
      <c r="E126" s="465"/>
      <c r="F126" s="465"/>
      <c r="G126" s="465"/>
      <c r="H126" s="465"/>
      <c r="I126" s="465"/>
      <c r="J126" s="465"/>
      <c r="K126" s="465"/>
      <c r="L126" s="465"/>
      <c r="M126" s="465"/>
      <c r="N126" s="327"/>
      <c r="AC126" s="1"/>
      <c r="BB126" s="2" t="str">
        <f>CONCATENATE(BD126,BE126,BF126,BG126)</f>
        <v>Click on WATER in the white field below to change this illustration. See how we all share the same core-needs. But diverge in how we ease such needs.</v>
      </c>
      <c r="BD126" s="2" t="s">
        <v>1168</v>
      </c>
      <c r="BE126" s="2" t="str">
        <f>IF(E129="","the blank",E129)</f>
        <v>WATER</v>
      </c>
      <c r="BF126" s="2" t="str">
        <f>IF(NOT(E129="")," in the","")</f>
        <v xml:space="preserve"> in the</v>
      </c>
      <c r="BG126" s="2" t="s">
        <v>1169</v>
      </c>
    </row>
    <row r="127" spans="1:60" ht="19.899999999999999" customHeight="1">
      <c r="A127" s="326"/>
      <c r="B127" s="465"/>
      <c r="C127" s="465"/>
      <c r="D127" s="465"/>
      <c r="E127" s="465"/>
      <c r="F127" s="465"/>
      <c r="G127" s="465"/>
      <c r="H127" s="465"/>
      <c r="I127" s="465"/>
      <c r="J127" s="465"/>
      <c r="K127" s="465"/>
      <c r="L127" s="465"/>
      <c r="M127" s="465"/>
      <c r="N127" s="327"/>
      <c r="AC127" s="1"/>
    </row>
    <row r="128" spans="1:60" ht="19.899999999999999" customHeight="1" thickBot="1">
      <c r="A128" s="326"/>
      <c r="B128" s="465"/>
      <c r="C128" s="465"/>
      <c r="D128" s="465"/>
      <c r="E128" s="465"/>
      <c r="F128" s="465"/>
      <c r="G128" s="465"/>
      <c r="H128" s="465"/>
      <c r="I128" s="465"/>
      <c r="J128" s="465"/>
      <c r="K128" s="465"/>
      <c r="L128" s="465"/>
      <c r="M128" s="465"/>
      <c r="N128" s="327"/>
      <c r="AC128" s="1"/>
    </row>
    <row r="129" spans="1:29" ht="19.899999999999999" customHeight="1">
      <c r="A129" s="326"/>
      <c r="B129" s="676" t="s">
        <v>502</v>
      </c>
      <c r="C129" s="639"/>
      <c r="D129" s="639"/>
      <c r="E129" s="633" t="s">
        <v>388</v>
      </c>
      <c r="F129" s="634"/>
      <c r="G129" s="634"/>
      <c r="H129" s="635"/>
      <c r="I129" s="639" t="s">
        <v>503</v>
      </c>
      <c r="J129" s="639"/>
      <c r="K129" s="639"/>
      <c r="L129" s="639"/>
      <c r="M129" s="640"/>
      <c r="N129" s="327"/>
      <c r="AC129" s="1"/>
    </row>
    <row r="130" spans="1:29" ht="19.899999999999999" customHeight="1" thickBot="1">
      <c r="A130" s="326"/>
      <c r="B130" s="677"/>
      <c r="C130" s="641"/>
      <c r="D130" s="641"/>
      <c r="E130" s="636"/>
      <c r="F130" s="637"/>
      <c r="G130" s="637"/>
      <c r="H130" s="638"/>
      <c r="I130" s="641"/>
      <c r="J130" s="641"/>
      <c r="K130" s="641"/>
      <c r="L130" s="641"/>
      <c r="M130" s="642"/>
      <c r="N130" s="327"/>
      <c r="AC130" s="1"/>
    </row>
    <row r="131" spans="1:29" ht="19.899999999999999" customHeight="1" thickBot="1">
      <c r="A131" s="326"/>
      <c r="B131" s="30"/>
      <c r="C131" s="30"/>
      <c r="D131" s="30"/>
      <c r="E131" s="30"/>
      <c r="F131" s="30"/>
      <c r="G131" s="30"/>
      <c r="H131" s="831"/>
      <c r="I131" s="30"/>
      <c r="J131" s="30"/>
      <c r="K131" s="30"/>
      <c r="L131" s="30"/>
      <c r="M131" s="30"/>
      <c r="N131" s="327"/>
      <c r="AC131" s="1"/>
    </row>
    <row r="132" spans="1:29" ht="19.899999999999999" customHeight="1" thickTop="1">
      <c r="A132" s="326"/>
      <c r="B132" s="130" t="s">
        <v>54</v>
      </c>
      <c r="C132" s="98"/>
      <c r="D132" s="98"/>
      <c r="E132" s="96" t="s">
        <v>58</v>
      </c>
      <c r="F132" s="28"/>
      <c r="G132" s="28"/>
      <c r="H132" s="627" t="str">
        <f>BB150</f>
        <v>"I'm thirsty."</v>
      </c>
      <c r="I132" s="627"/>
      <c r="J132" s="627"/>
      <c r="K132" s="630" t="str">
        <f>BB151</f>
        <v>"I'm thirsty."</v>
      </c>
      <c r="L132" s="630"/>
      <c r="M132" s="630"/>
      <c r="N132" s="327"/>
      <c r="AC132" s="1"/>
    </row>
    <row r="133" spans="1:29" ht="19.899999999999999" customHeight="1">
      <c r="A133" s="326"/>
      <c r="B133" s="643" t="str">
        <f>BB146</f>
        <v>We all feel the same need for bodily fluid balance.</v>
      </c>
      <c r="C133" s="643"/>
      <c r="D133" s="643"/>
      <c r="E133" s="643"/>
      <c r="F133" s="643"/>
      <c r="G133" s="102"/>
      <c r="H133" s="628"/>
      <c r="I133" s="628"/>
      <c r="J133" s="628"/>
      <c r="K133" s="631"/>
      <c r="L133" s="631"/>
      <c r="M133" s="631"/>
      <c r="N133" s="327"/>
      <c r="AC133" s="1"/>
    </row>
    <row r="134" spans="1:29" ht="19.899999999999999" customHeight="1" thickBot="1">
      <c r="A134" s="326"/>
      <c r="B134" s="643"/>
      <c r="C134" s="643"/>
      <c r="D134" s="643"/>
      <c r="E134" s="643"/>
      <c r="F134" s="643"/>
      <c r="G134" s="102"/>
      <c r="H134" s="629"/>
      <c r="I134" s="629"/>
      <c r="J134" s="629"/>
      <c r="K134" s="632"/>
      <c r="L134" s="632"/>
      <c r="M134" s="632"/>
      <c r="N134" s="327"/>
      <c r="AC134" s="1"/>
    </row>
    <row r="135" spans="1:29" ht="19.899999999999999" customHeight="1" thickTop="1" thickBot="1">
      <c r="A135" s="326"/>
      <c r="B135" s="28"/>
      <c r="C135" s="28"/>
      <c r="D135" s="28"/>
      <c r="E135" s="28"/>
      <c r="F135" s="28"/>
      <c r="G135" s="28"/>
      <c r="H135" s="833"/>
      <c r="I135" s="28"/>
      <c r="J135" s="28"/>
      <c r="K135" s="28"/>
      <c r="L135" s="28"/>
      <c r="M135" s="28"/>
      <c r="N135" s="327"/>
      <c r="AC135" s="1"/>
    </row>
    <row r="136" spans="1:29" ht="19.899999999999999" customHeight="1" thickTop="1">
      <c r="A136" s="326"/>
      <c r="B136" s="130" t="s">
        <v>55</v>
      </c>
      <c r="C136" s="97"/>
      <c r="D136" s="97"/>
      <c r="E136" s="99" t="s">
        <v>59</v>
      </c>
      <c r="F136" s="29"/>
      <c r="G136" s="29"/>
      <c r="H136" s="627" t="str">
        <f>BB152</f>
        <v>“I need a drink of water, or iced latte.”</v>
      </c>
      <c r="I136" s="627"/>
      <c r="J136" s="627"/>
      <c r="K136" s="630" t="str">
        <f>BB153</f>
        <v>“I need a drink of water, or cold beer.”</v>
      </c>
      <c r="L136" s="630"/>
      <c r="M136" s="630"/>
      <c r="N136" s="327"/>
      <c r="AC136" s="1"/>
    </row>
    <row r="137" spans="1:29" ht="19.899999999999999" customHeight="1">
      <c r="A137" s="326"/>
      <c r="B137" s="678" t="str">
        <f>BB147</f>
        <v>We all rely on something with water to restore fluid balance.</v>
      </c>
      <c r="C137" s="678"/>
      <c r="D137" s="678"/>
      <c r="E137" s="678"/>
      <c r="F137" s="678"/>
      <c r="G137" s="32"/>
      <c r="H137" s="628"/>
      <c r="I137" s="628"/>
      <c r="J137" s="628"/>
      <c r="K137" s="631"/>
      <c r="L137" s="631"/>
      <c r="M137" s="631"/>
      <c r="N137" s="327"/>
      <c r="AC137" s="1"/>
    </row>
    <row r="138" spans="1:29" ht="19.899999999999999" customHeight="1" thickBot="1">
      <c r="A138" s="326"/>
      <c r="B138" s="678"/>
      <c r="C138" s="678"/>
      <c r="D138" s="678"/>
      <c r="E138" s="678"/>
      <c r="F138" s="678"/>
      <c r="G138" s="29"/>
      <c r="H138" s="629"/>
      <c r="I138" s="629"/>
      <c r="J138" s="629"/>
      <c r="K138" s="632"/>
      <c r="L138" s="632"/>
      <c r="M138" s="632"/>
      <c r="N138" s="327"/>
      <c r="AC138" s="1"/>
    </row>
    <row r="139" spans="1:29" ht="19.899999999999999" customHeight="1" thickTop="1" thickBot="1">
      <c r="A139" s="326"/>
      <c r="B139" s="29"/>
      <c r="C139" s="29"/>
      <c r="D139" s="29"/>
      <c r="E139" s="29"/>
      <c r="F139" s="29"/>
      <c r="G139" s="29"/>
      <c r="H139" s="834"/>
      <c r="I139" s="29"/>
      <c r="J139" s="29"/>
      <c r="K139" s="29"/>
      <c r="L139" s="29"/>
      <c r="M139" s="29"/>
      <c r="N139" s="327"/>
      <c r="AC139" s="1"/>
    </row>
    <row r="140" spans="1:29" ht="19.899999999999999" customHeight="1" thickTop="1">
      <c r="A140" s="326"/>
      <c r="B140" s="130" t="s">
        <v>56</v>
      </c>
      <c r="C140" s="97"/>
      <c r="D140" s="97"/>
      <c r="E140" s="100" t="s">
        <v>60</v>
      </c>
      <c r="F140" s="33"/>
      <c r="G140" s="33"/>
      <c r="H140" s="627" t="str">
        <f>BB154</f>
        <v>“Government serves the demand.”</v>
      </c>
      <c r="I140" s="627"/>
      <c r="J140" s="627"/>
      <c r="K140" s="630" t="str">
        <f>BB155</f>
        <v>“The market ensures efficient supply.”</v>
      </c>
      <c r="L140" s="630"/>
      <c r="M140" s="630"/>
      <c r="N140" s="327"/>
      <c r="AC140" s="1"/>
    </row>
    <row r="141" spans="1:29" ht="19.899999999999999" customHeight="1">
      <c r="A141" s="326"/>
      <c r="B141" s="679" t="str">
        <f>BB148</f>
        <v>You get your water from a bottle, while I from a tap.</v>
      </c>
      <c r="C141" s="679"/>
      <c r="D141" s="679"/>
      <c r="E141" s="679"/>
      <c r="F141" s="679"/>
      <c r="G141" s="33"/>
      <c r="H141" s="628"/>
      <c r="I141" s="628"/>
      <c r="J141" s="628"/>
      <c r="K141" s="631"/>
      <c r="L141" s="631"/>
      <c r="M141" s="631"/>
      <c r="N141" s="327"/>
      <c r="AC141" s="1"/>
    </row>
    <row r="142" spans="1:29" ht="19.899999999999999" customHeight="1" thickBot="1">
      <c r="A142" s="326"/>
      <c r="B142" s="679"/>
      <c r="C142" s="679"/>
      <c r="D142" s="679"/>
      <c r="E142" s="679"/>
      <c r="F142" s="679"/>
      <c r="G142" s="33"/>
      <c r="H142" s="629"/>
      <c r="I142" s="629"/>
      <c r="J142" s="629"/>
      <c r="K142" s="632"/>
      <c r="L142" s="632"/>
      <c r="M142" s="632"/>
      <c r="N142" s="327"/>
      <c r="AC142" s="1"/>
    </row>
    <row r="143" spans="1:29" ht="19.899999999999999" customHeight="1" thickTop="1" thickBot="1">
      <c r="A143" s="326"/>
      <c r="B143" s="355"/>
      <c r="C143" s="355"/>
      <c r="D143" s="355"/>
      <c r="E143" s="355"/>
      <c r="F143" s="355"/>
      <c r="G143" s="355"/>
      <c r="H143" s="835"/>
      <c r="I143" s="355"/>
      <c r="J143" s="355"/>
      <c r="K143" s="355"/>
      <c r="L143" s="355"/>
      <c r="M143" s="355"/>
      <c r="N143" s="327"/>
      <c r="AC143" s="1"/>
    </row>
    <row r="144" spans="1:29" ht="19.899999999999999" customHeight="1" thickTop="1">
      <c r="A144" s="326"/>
      <c r="B144" s="130" t="s">
        <v>57</v>
      </c>
      <c r="C144" s="97"/>
      <c r="D144" s="97"/>
      <c r="E144" s="101" t="s">
        <v>538</v>
      </c>
      <c r="F144" s="31"/>
      <c r="G144" s="31"/>
      <c r="H144" s="627" t="str">
        <f>BB156</f>
        <v>“I rely on regulated city water.”</v>
      </c>
      <c r="I144" s="627"/>
      <c r="J144" s="627"/>
      <c r="K144" s="630" t="str">
        <f>BB157</f>
        <v>“I can dig my own well.”</v>
      </c>
      <c r="L144" s="630"/>
      <c r="M144" s="630"/>
      <c r="N144" s="327"/>
      <c r="AC144" s="1"/>
    </row>
    <row r="145" spans="1:66" ht="19.899999999999999" customHeight="1">
      <c r="A145" s="326"/>
      <c r="B145" s="675" t="str">
        <f>BB149</f>
        <v>I can buy it myself but must rely on many others in the market.</v>
      </c>
      <c r="C145" s="675"/>
      <c r="D145" s="675"/>
      <c r="E145" s="675"/>
      <c r="F145" s="675"/>
      <c r="G145" s="31"/>
      <c r="H145" s="628"/>
      <c r="I145" s="628"/>
      <c r="J145" s="628"/>
      <c r="K145" s="631"/>
      <c r="L145" s="631"/>
      <c r="M145" s="631"/>
      <c r="N145" s="327"/>
      <c r="AC145" s="1"/>
      <c r="BE145" s="128" t="str">
        <f>BM146</f>
        <v>WATER</v>
      </c>
      <c r="BF145" s="128" t="str">
        <f>BM147</f>
        <v>FOOD</v>
      </c>
      <c r="BG145" s="128" t="str">
        <f>BM148</f>
        <v>HOUSING</v>
      </c>
      <c r="BH145" s="128" t="str">
        <f>BM149</f>
        <v>HEALTH</v>
      </c>
      <c r="BI145" s="128" t="str">
        <f>BM150</f>
        <v>INCOME</v>
      </c>
      <c r="BJ145" s="128" t="str">
        <f>BM151</f>
        <v>SAFETY</v>
      </c>
      <c r="BK145" s="128" t="str">
        <f>BM152</f>
        <v>FUN</v>
      </c>
      <c r="BL145" s="128" t="str">
        <f>BM153</f>
        <v>TRAVEL</v>
      </c>
      <c r="BN145" s="128" t="str">
        <f>IF(E129=BM146,BN146,IF(E129=BM147,BN147,IF(E129=BM148,BN148,IF(E129=BM149,BN149,IF(E129=BM150,BN150,IF(E129=BM151,BN151,IF(E129=BM152,BN152,IF(E129=BM153,BN153,BN146))))))))</f>
        <v>water</v>
      </c>
    </row>
    <row r="146" spans="1:66" ht="19.899999999999999" customHeight="1" thickBot="1">
      <c r="A146" s="326"/>
      <c r="B146" s="675"/>
      <c r="C146" s="675"/>
      <c r="D146" s="675"/>
      <c r="E146" s="675"/>
      <c r="F146" s="675"/>
      <c r="G146" s="31"/>
      <c r="H146" s="629"/>
      <c r="I146" s="629"/>
      <c r="J146" s="629"/>
      <c r="K146" s="632"/>
      <c r="L146" s="632"/>
      <c r="M146" s="632"/>
      <c r="N146" s="327"/>
      <c r="AC146" s="1"/>
      <c r="BB146" s="2" t="str">
        <f t="shared" ref="BB146:BB157" si="0">IF($E$129=BM$146,BE146,IF($E$129=BM$147,BF146,IF($E$129=BM$148,BG146,IF($E$129=BM$149,BH146,IF($E$129=BM$150,BI146,IF($E$129=BM$151,BJ146,IF($E$129=BM$152,BK146,IF($E$129=BM$153,BL146,""))))))))</f>
        <v>We all feel the same need for bodily fluid balance.</v>
      </c>
      <c r="BD146" s="129" t="s">
        <v>383</v>
      </c>
      <c r="BE146" s="2" t="s">
        <v>517</v>
      </c>
      <c r="BF146" s="2" t="s">
        <v>518</v>
      </c>
      <c r="BG146" s="2" t="s">
        <v>519</v>
      </c>
      <c r="BH146" s="2" t="s">
        <v>745</v>
      </c>
      <c r="BI146" s="2" t="s">
        <v>520</v>
      </c>
      <c r="BJ146" s="2" t="s">
        <v>521</v>
      </c>
      <c r="BK146" s="2" t="s">
        <v>522</v>
      </c>
      <c r="BL146" s="2" t="s">
        <v>523</v>
      </c>
      <c r="BM146" s="127" t="s">
        <v>388</v>
      </c>
      <c r="BN146" s="39" t="s">
        <v>1158</v>
      </c>
    </row>
    <row r="147" spans="1:66" ht="14.25" thickTop="1">
      <c r="A147" s="326"/>
      <c r="B147" s="31"/>
      <c r="C147" s="31"/>
      <c r="D147" s="31"/>
      <c r="E147" s="31"/>
      <c r="F147" s="31"/>
      <c r="G147" s="31"/>
      <c r="H147" s="827"/>
      <c r="I147" s="31"/>
      <c r="J147" s="31"/>
      <c r="K147" s="31"/>
      <c r="L147" s="31"/>
      <c r="M147" s="31"/>
      <c r="N147" s="327"/>
      <c r="AC147" s="1"/>
      <c r="BB147" s="2" t="str">
        <f t="shared" si="0"/>
        <v>We all rely on something with water to restore fluid balance.</v>
      </c>
      <c r="BD147" s="129" t="s">
        <v>384</v>
      </c>
      <c r="BE147" s="2" t="s">
        <v>414</v>
      </c>
      <c r="BF147" s="2" t="s">
        <v>536</v>
      </c>
      <c r="BG147" s="2" t="s">
        <v>526</v>
      </c>
      <c r="BH147" s="2" t="s">
        <v>528</v>
      </c>
      <c r="BI147" s="2" t="s">
        <v>541</v>
      </c>
      <c r="BJ147" s="2" t="s">
        <v>530</v>
      </c>
      <c r="BK147" s="2" t="s">
        <v>532</v>
      </c>
      <c r="BL147" s="2" t="s">
        <v>534</v>
      </c>
      <c r="BM147" s="127" t="s">
        <v>364</v>
      </c>
      <c r="BN147" s="39" t="s">
        <v>1159</v>
      </c>
    </row>
    <row r="148" spans="1:66">
      <c r="A148" s="326"/>
      <c r="B148" s="30"/>
      <c r="C148" s="30"/>
      <c r="D148" s="30"/>
      <c r="E148" s="30"/>
      <c r="F148" s="30"/>
      <c r="G148" s="30"/>
      <c r="H148" s="831"/>
      <c r="I148" s="30"/>
      <c r="J148" s="30"/>
      <c r="K148" s="30"/>
      <c r="L148" s="30"/>
      <c r="M148" s="30"/>
      <c r="N148" s="327"/>
      <c r="AC148" s="1"/>
      <c r="BB148" s="2" t="str">
        <f t="shared" si="0"/>
        <v>You get your water from a bottle, while I from a tap.</v>
      </c>
      <c r="BD148" s="129" t="s">
        <v>385</v>
      </c>
      <c r="BE148" s="2" t="s">
        <v>501</v>
      </c>
      <c r="BF148" s="2" t="s">
        <v>524</v>
      </c>
      <c r="BG148" s="2" t="s">
        <v>527</v>
      </c>
      <c r="BH148" s="2" t="s">
        <v>540</v>
      </c>
      <c r="BI148" s="2" t="s">
        <v>529</v>
      </c>
      <c r="BJ148" s="2" t="s">
        <v>531</v>
      </c>
      <c r="BK148" s="2" t="s">
        <v>533</v>
      </c>
      <c r="BL148" s="2" t="s">
        <v>535</v>
      </c>
      <c r="BM148" s="127" t="s">
        <v>413</v>
      </c>
      <c r="BN148" s="39" t="s">
        <v>1160</v>
      </c>
    </row>
    <row r="149" spans="1:66">
      <c r="A149" s="326"/>
      <c r="B149" s="30"/>
      <c r="C149" s="30"/>
      <c r="D149" s="30"/>
      <c r="E149" s="30"/>
      <c r="F149" s="30"/>
      <c r="G149" s="30"/>
      <c r="H149" s="831"/>
      <c r="I149" s="30"/>
      <c r="J149" s="30"/>
      <c r="K149" s="30"/>
      <c r="L149" s="30"/>
      <c r="M149" s="30"/>
      <c r="N149" s="327"/>
      <c r="AC149" s="1"/>
      <c r="BB149" s="2" t="str">
        <f t="shared" si="0"/>
        <v>I can buy it myself but must rely on many others in the market.</v>
      </c>
      <c r="BD149" s="129" t="s">
        <v>386</v>
      </c>
      <c r="BE149" s="2" t="s">
        <v>500</v>
      </c>
      <c r="BF149" s="2" t="s">
        <v>525</v>
      </c>
      <c r="BG149" s="2" t="s">
        <v>548</v>
      </c>
      <c r="BH149" s="2" t="s">
        <v>547</v>
      </c>
      <c r="BI149" s="2" t="s">
        <v>1720</v>
      </c>
      <c r="BJ149" s="2" t="s">
        <v>545</v>
      </c>
      <c r="BK149" s="2" t="s">
        <v>546</v>
      </c>
      <c r="BL149" s="2" t="s">
        <v>549</v>
      </c>
      <c r="BM149" s="127" t="s">
        <v>368</v>
      </c>
      <c r="BN149" s="39" t="s">
        <v>1161</v>
      </c>
    </row>
    <row r="150" spans="1:66">
      <c r="A150" s="326"/>
      <c r="B150" s="30"/>
      <c r="C150" s="30"/>
      <c r="D150" s="30"/>
      <c r="E150" s="30"/>
      <c r="F150" s="30"/>
      <c r="G150" s="30"/>
      <c r="H150" s="831"/>
      <c r="I150" s="30"/>
      <c r="J150" s="30"/>
      <c r="K150" s="30"/>
      <c r="L150" s="30"/>
      <c r="M150" s="30"/>
      <c r="N150" s="327"/>
      <c r="AC150" s="1"/>
      <c r="BB150" s="2" t="str">
        <f t="shared" si="0"/>
        <v>"I'm thirsty."</v>
      </c>
      <c r="BD150" s="129" t="s">
        <v>504</v>
      </c>
      <c r="BE150" s="2" t="s">
        <v>415</v>
      </c>
      <c r="BF150" s="2" t="s">
        <v>512</v>
      </c>
      <c r="BG150" s="2" t="s">
        <v>513</v>
      </c>
      <c r="BH150" s="2" t="s">
        <v>514</v>
      </c>
      <c r="BI150" s="2" t="s">
        <v>515</v>
      </c>
      <c r="BJ150" s="2" t="s">
        <v>516</v>
      </c>
      <c r="BK150" s="2" t="s">
        <v>407</v>
      </c>
      <c r="BL150" s="2" t="s">
        <v>381</v>
      </c>
      <c r="BM150" s="127" t="s">
        <v>371</v>
      </c>
      <c r="BN150" s="39" t="s">
        <v>1162</v>
      </c>
    </row>
    <row r="151" spans="1:66">
      <c r="A151" s="326"/>
      <c r="B151" s="30"/>
      <c r="C151" s="30"/>
      <c r="D151" s="30"/>
      <c r="E151" s="30"/>
      <c r="F151" s="30"/>
      <c r="G151" s="30"/>
      <c r="H151" s="831"/>
      <c r="I151" s="30"/>
      <c r="J151" s="30"/>
      <c r="K151" s="30"/>
      <c r="L151" s="30"/>
      <c r="M151" s="30"/>
      <c r="N151" s="327"/>
      <c r="AC151" s="1"/>
      <c r="BB151" s="2" t="str">
        <f t="shared" si="0"/>
        <v>"I'm thirsty."</v>
      </c>
      <c r="BD151" s="129" t="s">
        <v>505</v>
      </c>
      <c r="BE151" s="2" t="str">
        <f>BE150</f>
        <v>"I'm thirsty."</v>
      </c>
      <c r="BF151" s="2" t="str">
        <f t="shared" ref="BF151:BL151" si="1">BF150</f>
        <v>"I'm hungry."</v>
      </c>
      <c r="BG151" s="2" t="str">
        <f t="shared" si="1"/>
        <v>"I'm cold."</v>
      </c>
      <c r="BH151" s="2" t="str">
        <f t="shared" si="1"/>
        <v>"I'm ill."</v>
      </c>
      <c r="BI151" s="2" t="str">
        <f t="shared" si="1"/>
        <v>"I'm broke."</v>
      </c>
      <c r="BJ151" s="2" t="str">
        <f t="shared" si="1"/>
        <v>"I'm scared."</v>
      </c>
      <c r="BK151" s="2" t="str">
        <f t="shared" si="1"/>
        <v>"I'm stuck."</v>
      </c>
      <c r="BL151" s="2" t="str">
        <f t="shared" si="1"/>
        <v>"I'm bored."</v>
      </c>
      <c r="BM151" s="127" t="s">
        <v>376</v>
      </c>
      <c r="BN151" s="39" t="s">
        <v>1163</v>
      </c>
    </row>
    <row r="152" spans="1:66">
      <c r="A152" s="326"/>
      <c r="B152" s="30"/>
      <c r="C152" s="30"/>
      <c r="D152" s="30"/>
      <c r="E152" s="30"/>
      <c r="F152" s="30"/>
      <c r="G152" s="30"/>
      <c r="H152" s="831"/>
      <c r="I152" s="30"/>
      <c r="J152" s="30"/>
      <c r="K152" s="30"/>
      <c r="L152" s="30"/>
      <c r="M152" s="30"/>
      <c r="N152" s="327"/>
      <c r="AC152" s="1"/>
      <c r="BB152" s="2" t="str">
        <f t="shared" si="0"/>
        <v>“I need a drink of water, or iced latte.”</v>
      </c>
      <c r="BD152" s="129" t="s">
        <v>506</v>
      </c>
      <c r="BE152" s="2" t="s">
        <v>389</v>
      </c>
      <c r="BF152" s="2" t="s">
        <v>673</v>
      </c>
      <c r="BG152" s="2" t="s">
        <v>537</v>
      </c>
      <c r="BH152" s="2" t="s">
        <v>395</v>
      </c>
      <c r="BI152" s="2" t="s">
        <v>372</v>
      </c>
      <c r="BJ152" s="2" t="s">
        <v>542</v>
      </c>
      <c r="BK152" s="2" t="s">
        <v>382</v>
      </c>
      <c r="BL152" s="2" t="s">
        <v>408</v>
      </c>
      <c r="BM152" s="127" t="s">
        <v>380</v>
      </c>
      <c r="BN152" s="39" t="s">
        <v>1164</v>
      </c>
    </row>
    <row r="153" spans="1:66">
      <c r="A153" s="326"/>
      <c r="B153" s="30"/>
      <c r="C153" s="30"/>
      <c r="D153" s="30"/>
      <c r="E153" s="30"/>
      <c r="F153" s="30"/>
      <c r="G153" s="30"/>
      <c r="H153" s="831"/>
      <c r="I153" s="30"/>
      <c r="J153" s="30"/>
      <c r="K153" s="30"/>
      <c r="L153" s="30"/>
      <c r="M153" s="30"/>
      <c r="N153" s="327"/>
      <c r="AC153" s="1"/>
      <c r="BB153" s="2" t="str">
        <f t="shared" si="0"/>
        <v>“I need a drink of water, or cold beer.”</v>
      </c>
      <c r="BD153" s="129" t="s">
        <v>507</v>
      </c>
      <c r="BE153" s="2" t="s">
        <v>390</v>
      </c>
      <c r="BF153" s="2" t="s">
        <v>674</v>
      </c>
      <c r="BG153" s="2" t="s">
        <v>365</v>
      </c>
      <c r="BH153" s="2" t="s">
        <v>396</v>
      </c>
      <c r="BI153" s="2" t="s">
        <v>373</v>
      </c>
      <c r="BJ153" s="2" t="s">
        <v>377</v>
      </c>
      <c r="BK153" s="2" t="s">
        <v>543</v>
      </c>
      <c r="BL153" s="2" t="s">
        <v>409</v>
      </c>
      <c r="BM153" s="127" t="s">
        <v>387</v>
      </c>
      <c r="BN153" s="39" t="s">
        <v>1165</v>
      </c>
    </row>
    <row r="154" spans="1:66">
      <c r="A154" s="326"/>
      <c r="B154" s="30"/>
      <c r="C154" s="30"/>
      <c r="D154" s="30"/>
      <c r="E154" s="30"/>
      <c r="F154" s="30"/>
      <c r="G154" s="30"/>
      <c r="H154" s="831"/>
      <c r="I154" s="30"/>
      <c r="J154" s="30"/>
      <c r="K154" s="30"/>
      <c r="L154" s="30"/>
      <c r="M154" s="30"/>
      <c r="N154" s="327"/>
      <c r="AC154" s="1"/>
      <c r="BB154" s="2" t="str">
        <f t="shared" si="0"/>
        <v>“Government serves the demand.”</v>
      </c>
      <c r="BD154" s="129" t="s">
        <v>508</v>
      </c>
      <c r="BE154" s="2" t="s">
        <v>550</v>
      </c>
      <c r="BF154" s="2" t="s">
        <v>393</v>
      </c>
      <c r="BG154" s="2" t="s">
        <v>393</v>
      </c>
      <c r="BH154" s="2" t="s">
        <v>369</v>
      </c>
      <c r="BI154" s="2" t="s">
        <v>374</v>
      </c>
      <c r="BJ154" s="2" t="s">
        <v>402</v>
      </c>
      <c r="BK154" s="2" t="s">
        <v>405</v>
      </c>
      <c r="BL154" s="2" t="s">
        <v>410</v>
      </c>
    </row>
    <row r="155" spans="1:66">
      <c r="A155" s="326"/>
      <c r="B155" s="30"/>
      <c r="C155" s="30"/>
      <c r="D155" s="30"/>
      <c r="E155" s="30"/>
      <c r="F155" s="30"/>
      <c r="G155" s="30"/>
      <c r="H155" s="831"/>
      <c r="I155" s="30"/>
      <c r="J155" s="30"/>
      <c r="K155" s="30"/>
      <c r="L155" s="30"/>
      <c r="M155" s="30"/>
      <c r="N155" s="327"/>
      <c r="AC155" s="1"/>
      <c r="BB155" s="2" t="str">
        <f t="shared" si="0"/>
        <v>“The market ensures efficient supply.”</v>
      </c>
      <c r="BD155" s="129" t="s">
        <v>509</v>
      </c>
      <c r="BE155" s="2" t="s">
        <v>551</v>
      </c>
      <c r="BF155" s="2" t="s">
        <v>394</v>
      </c>
      <c r="BG155" s="2" t="s">
        <v>539</v>
      </c>
      <c r="BH155" s="2" t="s">
        <v>370</v>
      </c>
      <c r="BI155" s="2" t="s">
        <v>375</v>
      </c>
      <c r="BJ155" s="2" t="s">
        <v>401</v>
      </c>
      <c r="BK155" s="2" t="s">
        <v>406</v>
      </c>
      <c r="BL155" s="2" t="s">
        <v>411</v>
      </c>
    </row>
    <row r="156" spans="1:66">
      <c r="A156" s="326"/>
      <c r="B156" s="30"/>
      <c r="C156" s="30"/>
      <c r="D156" s="30"/>
      <c r="E156" s="30"/>
      <c r="F156" s="30"/>
      <c r="G156" s="30"/>
      <c r="H156" s="831"/>
      <c r="I156" s="30"/>
      <c r="J156" s="30"/>
      <c r="K156" s="30"/>
      <c r="L156" s="30"/>
      <c r="M156" s="30"/>
      <c r="N156" s="327"/>
      <c r="AC156" s="1"/>
      <c r="BB156" s="2" t="str">
        <f t="shared" si="0"/>
        <v>“I rely on regulated city water.”</v>
      </c>
      <c r="BD156" s="129" t="s">
        <v>510</v>
      </c>
      <c r="BE156" s="2" t="s">
        <v>392</v>
      </c>
      <c r="BF156" s="2" t="s">
        <v>366</v>
      </c>
      <c r="BG156" s="2" t="s">
        <v>366</v>
      </c>
      <c r="BH156" s="2" t="s">
        <v>397</v>
      </c>
      <c r="BI156" s="2" t="s">
        <v>400</v>
      </c>
      <c r="BJ156" s="2" t="s">
        <v>378</v>
      </c>
      <c r="BK156" s="2" t="s">
        <v>404</v>
      </c>
      <c r="BL156" s="2" t="s">
        <v>412</v>
      </c>
    </row>
    <row r="157" spans="1:66">
      <c r="A157" s="328"/>
      <c r="B157" s="329"/>
      <c r="C157" s="329"/>
      <c r="D157" s="329"/>
      <c r="E157" s="329"/>
      <c r="F157" s="329"/>
      <c r="G157" s="329"/>
      <c r="H157" s="832"/>
      <c r="I157" s="329"/>
      <c r="J157" s="329"/>
      <c r="K157" s="329"/>
      <c r="L157" s="329"/>
      <c r="M157" s="329"/>
      <c r="N157" s="330"/>
      <c r="AC157" s="1"/>
      <c r="BB157" s="2" t="str">
        <f t="shared" si="0"/>
        <v>“I can dig my own well.”</v>
      </c>
      <c r="BD157" s="129" t="s">
        <v>511</v>
      </c>
      <c r="BE157" s="2" t="s">
        <v>391</v>
      </c>
      <c r="BF157" s="2" t="s">
        <v>367</v>
      </c>
      <c r="BG157" s="2" t="s">
        <v>367</v>
      </c>
      <c r="BH157" s="2" t="s">
        <v>398</v>
      </c>
      <c r="BI157" s="2" t="s">
        <v>399</v>
      </c>
      <c r="BJ157" s="2" t="s">
        <v>379</v>
      </c>
      <c r="BK157" s="2" t="s">
        <v>403</v>
      </c>
      <c r="BL157" s="2" t="s">
        <v>544</v>
      </c>
    </row>
    <row r="158" spans="1:66" ht="30" customHeight="1">
      <c r="A158" s="323" t="s">
        <v>1148</v>
      </c>
      <c r="B158" s="439" t="s">
        <v>1236</v>
      </c>
      <c r="C158" s="439"/>
      <c r="D158" s="439"/>
      <c r="E158" s="439"/>
      <c r="F158" s="439"/>
      <c r="G158" s="439"/>
      <c r="H158" s="439"/>
      <c r="I158" s="439"/>
      <c r="J158" s="439"/>
      <c r="K158" s="439"/>
      <c r="L158" s="439"/>
      <c r="M158" s="324"/>
      <c r="N158" s="325" t="s">
        <v>1149</v>
      </c>
    </row>
    <row r="159" spans="1:66">
      <c r="A159" s="326"/>
      <c r="B159" s="30"/>
      <c r="C159" s="30"/>
      <c r="D159" s="30"/>
      <c r="E159" s="30"/>
      <c r="F159" s="30"/>
      <c r="G159" s="30"/>
      <c r="H159" s="831"/>
      <c r="I159" s="30"/>
      <c r="J159" s="30"/>
      <c r="K159" s="30"/>
      <c r="L159" s="30"/>
      <c r="M159" s="30"/>
      <c r="N159" s="327"/>
    </row>
    <row r="160" spans="1:66" ht="13.9" customHeight="1">
      <c r="A160" s="326"/>
      <c r="B160" s="820" t="str">
        <f>BB160</f>
        <v>If not getting enough water, you will naturally obsess more about water. Reasoning has little to do with it. You can use reasoning for how to get the water you need, but there is no rational choice involved when nature prioritizes your urgent need for water. Emotions then rule.</v>
      </c>
      <c r="C160" s="820"/>
      <c r="D160" s="820"/>
      <c r="E160" s="820"/>
      <c r="F160" s="820"/>
      <c r="G160" s="820"/>
      <c r="H160" s="820"/>
      <c r="I160" s="820"/>
      <c r="J160" s="820"/>
      <c r="K160" s="820"/>
      <c r="L160" s="820"/>
      <c r="M160" s="820"/>
      <c r="N160" s="327"/>
      <c r="BB160" s="2" t="str">
        <f>CONCATENATE(BE160,BF160,BG160,BH160,BI160,BJ160,BK160,BL160,BM160)</f>
        <v>If not getting enough water, you will naturally obsess more about water. Reasoning has little to do with it. You can use reasoning for how to get the water you need, but there is no rational choice involved when nature prioritizes your urgent need for water. Emotions then rule.</v>
      </c>
      <c r="BE160" s="2" t="s">
        <v>584</v>
      </c>
      <c r="BF160" s="2" t="str">
        <f>BN145</f>
        <v>water</v>
      </c>
      <c r="BG160" s="133" t="s">
        <v>585</v>
      </c>
      <c r="BH160" s="2" t="str">
        <f>BF160</f>
        <v>water</v>
      </c>
      <c r="BI160" s="2" t="s">
        <v>586</v>
      </c>
      <c r="BJ160" s="2" t="str">
        <f>BH160</f>
        <v>water</v>
      </c>
      <c r="BK160" s="2" t="s">
        <v>587</v>
      </c>
      <c r="BL160" s="2" t="str">
        <f>BJ160</f>
        <v>water</v>
      </c>
      <c r="BM160" s="2" t="s">
        <v>594</v>
      </c>
    </row>
    <row r="161" spans="1:64" ht="12.75">
      <c r="A161" s="326"/>
      <c r="B161" s="820"/>
      <c r="C161" s="820"/>
      <c r="D161" s="820"/>
      <c r="E161" s="820"/>
      <c r="F161" s="820"/>
      <c r="G161" s="820"/>
      <c r="H161" s="820"/>
      <c r="I161" s="820"/>
      <c r="J161" s="820"/>
      <c r="K161" s="820"/>
      <c r="L161" s="820"/>
      <c r="M161" s="820"/>
      <c r="N161" s="327"/>
      <c r="BB161" s="2" t="str">
        <f>CONCATENATE(BE161,BF161,BG161,BH161,BI161,BJ161,BK161,BL161,BM161)</f>
        <v>Nature prioritizes your less resolved needs along this "need-experience funnel." If relying on substitute resources, your painful need persists. If unable to access a resource, your painful need persists. If vulnerable to others impacting your access to resources, your painful need persists. Can you get the water you need completely on your own, or must you trust others?</v>
      </c>
      <c r="BE161" s="2" t="s">
        <v>1721</v>
      </c>
      <c r="BF161" s="2" t="str">
        <f>BF160</f>
        <v>water</v>
      </c>
      <c r="BG161" s="2" t="s">
        <v>588</v>
      </c>
    </row>
    <row r="162" spans="1:64" ht="12.75">
      <c r="A162" s="326"/>
      <c r="B162" s="820"/>
      <c r="C162" s="820"/>
      <c r="D162" s="820"/>
      <c r="E162" s="820"/>
      <c r="F162" s="820"/>
      <c r="G162" s="820"/>
      <c r="H162" s="820"/>
      <c r="I162" s="820"/>
      <c r="J162" s="820"/>
      <c r="K162" s="820"/>
      <c r="L162" s="820"/>
      <c r="M162" s="820"/>
      <c r="N162" s="327"/>
    </row>
    <row r="163" spans="1:64" ht="12.75">
      <c r="A163" s="326"/>
      <c r="B163" s="820"/>
      <c r="C163" s="820"/>
      <c r="D163" s="820"/>
      <c r="E163" s="820"/>
      <c r="F163" s="820"/>
      <c r="G163" s="820"/>
      <c r="H163" s="820"/>
      <c r="I163" s="820"/>
      <c r="J163" s="820"/>
      <c r="K163" s="820"/>
      <c r="L163" s="820"/>
      <c r="M163" s="820"/>
      <c r="N163" s="327"/>
    </row>
    <row r="164" spans="1:64" ht="14.45" customHeight="1">
      <c r="A164" s="326"/>
      <c r="B164" s="820" t="str">
        <f>BB161</f>
        <v>Nature prioritizes your less resolved needs along this "need-experience funnel." If relying on substitute resources, your painful need persists. If unable to access a resource, your painful need persists. If vulnerable to others impacting your access to resources, your painful need persists. Can you get the water you need completely on your own, or must you trust others?</v>
      </c>
      <c r="C164" s="820"/>
      <c r="D164" s="820"/>
      <c r="E164" s="820"/>
      <c r="F164" s="820"/>
      <c r="G164" s="820"/>
      <c r="H164" s="820"/>
      <c r="I164" s="820"/>
      <c r="J164" s="820"/>
      <c r="K164" s="820"/>
      <c r="L164" s="820"/>
      <c r="M164" s="820"/>
      <c r="N164" s="327"/>
    </row>
    <row r="165" spans="1:64" ht="16.5">
      <c r="A165" s="326"/>
      <c r="B165" s="820"/>
      <c r="C165" s="820"/>
      <c r="D165" s="820"/>
      <c r="E165" s="820"/>
      <c r="F165" s="820"/>
      <c r="G165" s="820"/>
      <c r="H165" s="820"/>
      <c r="I165" s="820"/>
      <c r="J165" s="820"/>
      <c r="K165" s="820"/>
      <c r="L165" s="820"/>
      <c r="M165" s="820"/>
      <c r="N165" s="327"/>
      <c r="BE165" s="51" t="s">
        <v>73</v>
      </c>
      <c r="BF165" s="51" t="s">
        <v>74</v>
      </c>
      <c r="BG165" s="51" t="s">
        <v>75</v>
      </c>
      <c r="BH165" s="51" t="s">
        <v>76</v>
      </c>
      <c r="BI165" s="51" t="s">
        <v>77</v>
      </c>
      <c r="BJ165" s="51" t="s">
        <v>78</v>
      </c>
      <c r="BK165" s="51" t="s">
        <v>79</v>
      </c>
      <c r="BL165" s="51" t="s">
        <v>80</v>
      </c>
    </row>
    <row r="166" spans="1:64" ht="15.6" customHeight="1">
      <c r="A166" s="326"/>
      <c r="B166" s="820"/>
      <c r="C166" s="820"/>
      <c r="D166" s="820"/>
      <c r="E166" s="820"/>
      <c r="F166" s="820"/>
      <c r="G166" s="820"/>
      <c r="H166" s="820"/>
      <c r="I166" s="820"/>
      <c r="J166" s="820"/>
      <c r="K166" s="820"/>
      <c r="L166" s="820"/>
      <c r="M166" s="820"/>
      <c r="N166" s="327"/>
    </row>
    <row r="167" spans="1:64" ht="16.899999999999999" customHeight="1">
      <c r="A167" s="326"/>
      <c r="B167" s="820"/>
      <c r="C167" s="820"/>
      <c r="D167" s="820"/>
      <c r="E167" s="820"/>
      <c r="F167" s="820"/>
      <c r="G167" s="820"/>
      <c r="H167" s="820"/>
      <c r="I167" s="820"/>
      <c r="J167" s="820"/>
      <c r="K167" s="820"/>
      <c r="L167" s="820"/>
      <c r="M167" s="820"/>
      <c r="N167" s="327"/>
      <c r="BB167" s="2" t="str">
        <f>IF($Q$92=BB$92,BE167,IF($Q$92=BB$93,BF167,IF($Q$92=BB$94,BG167,IF($Q$92=BB$95,BH167,IF($Q$92=BB$96,BI167,IF($Q$92=BB$97,BJ167,IF($Q$92=BB$98,BK167,IF($Q$92=BB$99,BL167,""))))))))</f>
        <v>OPEN BORDERS</v>
      </c>
      <c r="BD167" s="52" t="s">
        <v>125</v>
      </c>
      <c r="BE167" s="2" t="s">
        <v>17</v>
      </c>
      <c r="BF167" s="2" t="s">
        <v>265</v>
      </c>
      <c r="BG167" s="2" t="s">
        <v>271</v>
      </c>
      <c r="BH167" s="2" t="s">
        <v>281</v>
      </c>
      <c r="BI167" s="2" t="s">
        <v>293</v>
      </c>
      <c r="BJ167" s="2" t="s">
        <v>309</v>
      </c>
      <c r="BK167" s="2" t="s">
        <v>323</v>
      </c>
      <c r="BL167" s="2" t="s">
        <v>335</v>
      </c>
    </row>
    <row r="168" spans="1:64" ht="30" customHeight="1">
      <c r="A168" s="326"/>
      <c r="B168" s="353" t="s">
        <v>0</v>
      </c>
      <c r="C168" s="30"/>
      <c r="D168" s="30"/>
      <c r="E168" s="30"/>
      <c r="F168" s="30"/>
      <c r="G168" s="30"/>
      <c r="H168" s="836" t="s">
        <v>1</v>
      </c>
      <c r="I168" s="30"/>
      <c r="J168" s="30"/>
      <c r="K168" s="30"/>
      <c r="L168" s="30"/>
      <c r="M168" s="30"/>
      <c r="N168" s="327"/>
      <c r="BB168" s="2" t="str">
        <f t="shared" ref="BB168:BB180" si="2">IF($Q$92=BB$92,BE168,IF($Q$92=BB$93,BF168,IF($Q$92=BB$94,BG168,IF($Q$92=BB$95,BH168,IF($Q$92=BB$96,BI168,IF($Q$92=BB$97,BJ168,IF($Q$92=BB$98,BK168,IF($Q$92=BB$99,BL168,""))))))))</f>
        <v>RELAX BORDERS</v>
      </c>
      <c r="BD168" s="52" t="s">
        <v>126</v>
      </c>
      <c r="BE168" s="2" t="s">
        <v>18</v>
      </c>
      <c r="BF168" s="2" t="s">
        <v>266</v>
      </c>
      <c r="BG168" s="2" t="s">
        <v>272</v>
      </c>
      <c r="BH168" s="2" t="s">
        <v>282</v>
      </c>
      <c r="BI168" s="2" t="s">
        <v>296</v>
      </c>
      <c r="BJ168" s="2" t="s">
        <v>310</v>
      </c>
      <c r="BK168" s="2" t="s">
        <v>324</v>
      </c>
      <c r="BL168" s="2" t="s">
        <v>336</v>
      </c>
    </row>
    <row r="169" spans="1:64" ht="30" customHeight="1">
      <c r="A169" s="326"/>
      <c r="B169" s="477" t="s">
        <v>589</v>
      </c>
      <c r="C169" s="477"/>
      <c r="D169" s="477"/>
      <c r="E169" s="477"/>
      <c r="F169" s="477"/>
      <c r="G169" s="477"/>
      <c r="H169" s="477" t="s">
        <v>1756</v>
      </c>
      <c r="I169" s="477"/>
      <c r="J169" s="477"/>
      <c r="K169" s="477"/>
      <c r="L169" s="477"/>
      <c r="M169" s="477"/>
      <c r="N169" s="327"/>
      <c r="BB169" s="2" t="str">
        <f t="shared" si="2"/>
        <v>EASY ENTRY</v>
      </c>
      <c r="BD169" s="52" t="s">
        <v>127</v>
      </c>
      <c r="BE169" s="2" t="s">
        <v>135</v>
      </c>
      <c r="BF169" s="2" t="s">
        <v>267</v>
      </c>
      <c r="BG169" s="2" t="s">
        <v>273</v>
      </c>
      <c r="BH169" s="2" t="s">
        <v>283</v>
      </c>
      <c r="BI169" s="2" t="s">
        <v>297</v>
      </c>
      <c r="BJ169" s="2" t="s">
        <v>311</v>
      </c>
      <c r="BK169" s="2" t="s">
        <v>325</v>
      </c>
      <c r="BL169" s="2" t="s">
        <v>337</v>
      </c>
    </row>
    <row r="170" spans="1:64" ht="30" customHeight="1">
      <c r="A170" s="326"/>
      <c r="B170" s="477"/>
      <c r="C170" s="477"/>
      <c r="D170" s="477"/>
      <c r="E170" s="477"/>
      <c r="F170" s="477"/>
      <c r="G170" s="477"/>
      <c r="H170" s="477"/>
      <c r="I170" s="477"/>
      <c r="J170" s="477"/>
      <c r="K170" s="477"/>
      <c r="L170" s="477"/>
      <c r="M170" s="477"/>
      <c r="N170" s="327"/>
      <c r="BB170" s="2" t="str">
        <f t="shared" si="2"/>
        <v>STEM ENTRY</v>
      </c>
      <c r="BD170" s="52" t="s">
        <v>128</v>
      </c>
      <c r="BE170" s="2" t="s">
        <v>192</v>
      </c>
      <c r="BF170" s="2" t="s">
        <v>268</v>
      </c>
      <c r="BG170" s="2" t="s">
        <v>274</v>
      </c>
      <c r="BH170" s="2" t="s">
        <v>284</v>
      </c>
      <c r="BI170" s="2" t="s">
        <v>298</v>
      </c>
      <c r="BJ170" s="2" t="s">
        <v>312</v>
      </c>
      <c r="BK170" s="2" t="s">
        <v>326</v>
      </c>
      <c r="BL170" s="2" t="s">
        <v>338</v>
      </c>
    </row>
    <row r="171" spans="1:64" ht="4.9000000000000004" customHeight="1">
      <c r="A171" s="326"/>
      <c r="B171" s="685" t="s">
        <v>590</v>
      </c>
      <c r="C171" s="685"/>
      <c r="D171" s="685"/>
      <c r="E171" s="685"/>
      <c r="F171" s="685"/>
      <c r="G171" s="685"/>
      <c r="H171" s="685" t="s">
        <v>591</v>
      </c>
      <c r="I171" s="685"/>
      <c r="J171" s="685"/>
      <c r="K171" s="685"/>
      <c r="L171" s="685"/>
      <c r="M171" s="685"/>
      <c r="N171" s="327"/>
      <c r="BD171" s="52"/>
    </row>
    <row r="172" spans="1:64" ht="15" customHeight="1">
      <c r="A172" s="326"/>
      <c r="B172" s="686"/>
      <c r="C172" s="686"/>
      <c r="D172" s="686"/>
      <c r="E172" s="686"/>
      <c r="F172" s="686"/>
      <c r="G172" s="686"/>
      <c r="H172" s="686"/>
      <c r="I172" s="686"/>
      <c r="J172" s="686"/>
      <c r="K172" s="686"/>
      <c r="L172" s="686"/>
      <c r="M172" s="686"/>
      <c r="N172" s="327"/>
      <c r="BB172" s="2" t="str">
        <f t="shared" si="2"/>
        <v>MERIT ENTRY</v>
      </c>
      <c r="BD172" s="52" t="s">
        <v>129</v>
      </c>
      <c r="BE172" s="2" t="s">
        <v>193</v>
      </c>
      <c r="BF172" s="2" t="s">
        <v>269</v>
      </c>
      <c r="BG172" s="2" t="s">
        <v>275</v>
      </c>
      <c r="BH172" s="2" t="s">
        <v>285</v>
      </c>
      <c r="BI172" s="2" t="s">
        <v>299</v>
      </c>
      <c r="BJ172" s="2" t="s">
        <v>313</v>
      </c>
      <c r="BK172" s="2" t="s">
        <v>327</v>
      </c>
      <c r="BL172" s="2" t="s">
        <v>339</v>
      </c>
    </row>
    <row r="173" spans="1:64" ht="34.9" customHeight="1">
      <c r="A173" s="326"/>
      <c r="B173" s="681"/>
      <c r="C173" s="664"/>
      <c r="D173" s="664"/>
      <c r="E173" s="664"/>
      <c r="F173" s="664"/>
      <c r="G173" s="682"/>
      <c r="H173" s="664"/>
      <c r="I173" s="664"/>
      <c r="J173" s="664"/>
      <c r="K173" s="664"/>
      <c r="L173" s="664"/>
      <c r="M173" s="665"/>
      <c r="N173" s="327"/>
      <c r="BB173" s="2" t="str">
        <f t="shared" si="2"/>
        <v>NO ENTRY</v>
      </c>
      <c r="BD173" s="52" t="s">
        <v>130</v>
      </c>
      <c r="BE173" s="2" t="s">
        <v>194</v>
      </c>
      <c r="BF173" s="2" t="s">
        <v>270</v>
      </c>
      <c r="BG173" s="2" t="s">
        <v>276</v>
      </c>
      <c r="BH173" s="2" t="s">
        <v>286</v>
      </c>
      <c r="BI173" s="2" t="s">
        <v>300</v>
      </c>
      <c r="BJ173" s="2" t="s">
        <v>314</v>
      </c>
      <c r="BK173" s="2" t="s">
        <v>328</v>
      </c>
      <c r="BL173" s="2" t="s">
        <v>716</v>
      </c>
    </row>
    <row r="174" spans="1:64" ht="15" customHeight="1">
      <c r="A174" s="326"/>
      <c r="B174" s="30"/>
      <c r="C174" s="30"/>
      <c r="D174" s="30"/>
      <c r="E174" s="30"/>
      <c r="F174" s="30"/>
      <c r="G174" s="30"/>
      <c r="H174" s="831"/>
      <c r="I174" s="30"/>
      <c r="J174" s="30"/>
      <c r="K174" s="30"/>
      <c r="L174" s="30"/>
      <c r="M174" s="30"/>
      <c r="N174" s="327"/>
      <c r="BD174" s="50"/>
    </row>
    <row r="175" spans="1:64" ht="14.45" customHeight="1">
      <c r="A175" s="326"/>
      <c r="B175" s="687" t="s">
        <v>592</v>
      </c>
      <c r="C175" s="687"/>
      <c r="D175" s="687"/>
      <c r="E175" s="687"/>
      <c r="F175" s="687"/>
      <c r="G175" s="687"/>
      <c r="H175" s="687"/>
      <c r="I175" s="687"/>
      <c r="J175" s="687"/>
      <c r="K175" s="687"/>
      <c r="L175" s="687"/>
      <c r="M175" s="687"/>
      <c r="N175" s="327"/>
      <c r="BB175" s="2" t="str">
        <f>IF($Q$92=BB$92,BE175,IF($Q$92=BB$93,BF175,IF($Q$92=BB$94,BG175,IF($Q$92=BB$95,BH175,IF($Q$92=BB$96,BI175,IF($Q$92=BB$97,BJ175,IF($Q$92=BB$98,BK175,IF($Q$92=BB$99,BL175,""))))))))</f>
        <v>We as nontraditional people feel systemically excluded from advantaged spaces by arbitrary national borders</v>
      </c>
      <c r="BD175" s="52" t="s">
        <v>119</v>
      </c>
      <c r="BE175" s="2" t="s">
        <v>346</v>
      </c>
      <c r="BF175" s="2" t="s">
        <v>352</v>
      </c>
      <c r="BG175" s="2" t="s">
        <v>358</v>
      </c>
      <c r="BH175" s="2" t="s">
        <v>287</v>
      </c>
      <c r="BI175" s="2" t="s">
        <v>301</v>
      </c>
      <c r="BJ175" s="2" t="s">
        <v>315</v>
      </c>
      <c r="BK175" s="2" t="s">
        <v>329</v>
      </c>
      <c r="BL175" s="2" t="s">
        <v>340</v>
      </c>
    </row>
    <row r="176" spans="1:64" ht="14.45" customHeight="1">
      <c r="A176" s="326"/>
      <c r="B176" s="688"/>
      <c r="C176" s="689"/>
      <c r="D176" s="689"/>
      <c r="E176" s="689"/>
      <c r="F176" s="689"/>
      <c r="G176" s="689"/>
      <c r="H176" s="689"/>
      <c r="I176" s="689"/>
      <c r="J176" s="689"/>
      <c r="K176" s="689"/>
      <c r="L176" s="689"/>
      <c r="M176" s="690"/>
      <c r="N176" s="327"/>
      <c r="BB176" s="2" t="str">
        <f>IF($Q$92=BB$92,BE176,IF($Q$92=BB$93,BF176,IF($Q$92=BB$94,BG176,IF($Q$92=BB$95,BH176,IF($Q$92=BB$96,BI176,IF($Q$92=BB$97,BJ176,IF($Q$92=BB$98,BK176,IF($Q$92=BB$99,BL176,""))))))))</f>
        <v>We need to admit most immigrants are desperate to leave situations largely of our interventionists making</v>
      </c>
      <c r="BD176" s="52" t="s">
        <v>120</v>
      </c>
      <c r="BE176" s="2" t="s">
        <v>347</v>
      </c>
      <c r="BF176" s="2" t="s">
        <v>353</v>
      </c>
      <c r="BG176" s="2" t="s">
        <v>359</v>
      </c>
      <c r="BH176" s="2" t="s">
        <v>288</v>
      </c>
      <c r="BI176" s="2" t="s">
        <v>302</v>
      </c>
      <c r="BJ176" s="2" t="s">
        <v>316</v>
      </c>
      <c r="BK176" s="2" t="s">
        <v>330</v>
      </c>
      <c r="BL176" s="2" t="s">
        <v>341</v>
      </c>
    </row>
    <row r="177" spans="1:64" ht="14.45" customHeight="1">
      <c r="A177" s="326"/>
      <c r="B177" s="691"/>
      <c r="C177" s="692"/>
      <c r="D177" s="692"/>
      <c r="E177" s="692"/>
      <c r="F177" s="692"/>
      <c r="G177" s="692"/>
      <c r="H177" s="692"/>
      <c r="I177" s="692"/>
      <c r="J177" s="692"/>
      <c r="K177" s="692"/>
      <c r="L177" s="692"/>
      <c r="M177" s="693"/>
      <c r="N177" s="327"/>
      <c r="BB177" s="2" t="str">
        <f>IF($Q$92=BB$92,BE177,IF($Q$92=BB$93,BF177,IF($Q$92=BB$94,BG177,IF($Q$92=BB$95,BH177,IF($Q$92=BB$96,BI177,IF($Q$92=BB$97,BJ177,IF($Q$92=BB$98,BK177,IF($Q$92=BB$99,BL177,""))))))))</f>
        <v>We need immigrants willing to do jobs citizens won’t and offer amnesty for citizenship after they show such merit</v>
      </c>
      <c r="BD177" s="52" t="s">
        <v>121</v>
      </c>
      <c r="BE177" s="2" t="s">
        <v>348</v>
      </c>
      <c r="BF177" s="2" t="s">
        <v>354</v>
      </c>
      <c r="BG177" s="2" t="s">
        <v>360</v>
      </c>
      <c r="BH177" s="2" t="s">
        <v>289</v>
      </c>
      <c r="BI177" s="2" t="s">
        <v>303</v>
      </c>
      <c r="BJ177" s="2" t="s">
        <v>317</v>
      </c>
      <c r="BK177" s="2" t="s">
        <v>331</v>
      </c>
      <c r="BL177" s="2" t="s">
        <v>342</v>
      </c>
    </row>
    <row r="178" spans="1:64" ht="14.45" customHeight="1">
      <c r="A178" s="326"/>
      <c r="B178" s="680" t="s">
        <v>593</v>
      </c>
      <c r="C178" s="680"/>
      <c r="D178" s="680"/>
      <c r="E178" s="680"/>
      <c r="F178" s="680"/>
      <c r="G178" s="680"/>
      <c r="H178" s="680"/>
      <c r="I178" s="680"/>
      <c r="J178" s="680"/>
      <c r="K178" s="680"/>
      <c r="L178" s="680"/>
      <c r="M178" s="680"/>
      <c r="N178" s="327"/>
      <c r="BB178" s="2" t="str">
        <f t="shared" si="2"/>
        <v>We can offer amnesty to children born to illegal migrant parents after they show merit</v>
      </c>
      <c r="BD178" s="52" t="s">
        <v>122</v>
      </c>
      <c r="BE178" s="2" t="s">
        <v>349</v>
      </c>
      <c r="BF178" s="2" t="s">
        <v>355</v>
      </c>
      <c r="BG178" s="2" t="s">
        <v>361</v>
      </c>
      <c r="BH178" s="2" t="s">
        <v>290</v>
      </c>
      <c r="BI178" s="2" t="s">
        <v>304</v>
      </c>
      <c r="BJ178" s="2" t="s">
        <v>319</v>
      </c>
      <c r="BK178" s="2" t="s">
        <v>332</v>
      </c>
      <c r="BL178" s="2" t="s">
        <v>343</v>
      </c>
    </row>
    <row r="179" spans="1:64" ht="14.45" customHeight="1">
      <c r="A179" s="326"/>
      <c r="B179" s="30"/>
      <c r="C179" s="30"/>
      <c r="D179" s="30"/>
      <c r="E179" s="30"/>
      <c r="F179" s="30"/>
      <c r="G179" s="30"/>
      <c r="H179" s="831"/>
      <c r="I179" s="30"/>
      <c r="J179" s="30"/>
      <c r="K179" s="30"/>
      <c r="L179" s="30"/>
      <c r="M179" s="30"/>
      <c r="N179" s="327"/>
      <c r="BB179" s="2" t="str">
        <f t="shared" si="2"/>
        <v>We need to limit migration to those first showing merit before crossing any of our sacred borders</v>
      </c>
      <c r="BD179" s="52" t="s">
        <v>123</v>
      </c>
      <c r="BE179" s="2" t="s">
        <v>350</v>
      </c>
      <c r="BF179" s="2" t="s">
        <v>356</v>
      </c>
      <c r="BG179" s="2" t="s">
        <v>362</v>
      </c>
      <c r="BH179" s="2" t="s">
        <v>291</v>
      </c>
      <c r="BI179" s="2" t="s">
        <v>305</v>
      </c>
      <c r="BJ179" s="2" t="s">
        <v>318</v>
      </c>
      <c r="BK179" s="2" t="s">
        <v>333</v>
      </c>
      <c r="BL179" s="2" t="s">
        <v>714</v>
      </c>
    </row>
    <row r="180" spans="1:64" ht="14.45" customHeight="1">
      <c r="A180" s="326"/>
      <c r="B180" s="820" t="str">
        <f>BB182</f>
        <v>SELECT OPTIONS ABOVE TO ESTIMATE YOUR PRIORITIZING PSYCHOSOCIAL NEEDS</v>
      </c>
      <c r="C180" s="820"/>
      <c r="D180" s="820"/>
      <c r="E180" s="820"/>
      <c r="F180" s="820"/>
      <c r="G180" s="820"/>
      <c r="H180" s="820"/>
      <c r="I180" s="820"/>
      <c r="J180" s="820"/>
      <c r="K180" s="820"/>
      <c r="L180" s="820"/>
      <c r="M180" s="820"/>
      <c r="N180" s="327"/>
      <c r="BB180" s="2" t="str">
        <f t="shared" si="2"/>
        <v>Nativist Americans feel smothered by excessive immigration, pressurizing already strained cohesion</v>
      </c>
      <c r="BD180" s="52" t="s">
        <v>124</v>
      </c>
      <c r="BE180" s="2" t="s">
        <v>351</v>
      </c>
      <c r="BF180" s="2" t="s">
        <v>357</v>
      </c>
      <c r="BG180" s="2" t="s">
        <v>363</v>
      </c>
      <c r="BH180" s="2" t="s">
        <v>292</v>
      </c>
      <c r="BI180" s="2" t="s">
        <v>306</v>
      </c>
      <c r="BJ180" s="2" t="s">
        <v>320</v>
      </c>
      <c r="BK180" s="2" t="s">
        <v>334</v>
      </c>
      <c r="BL180" s="2" t="s">
        <v>344</v>
      </c>
    </row>
    <row r="181" spans="1:64" ht="15" customHeight="1">
      <c r="A181" s="326"/>
      <c r="B181" s="820"/>
      <c r="C181" s="820"/>
      <c r="D181" s="820"/>
      <c r="E181" s="820"/>
      <c r="F181" s="820"/>
      <c r="G181" s="820"/>
      <c r="H181" s="820"/>
      <c r="I181" s="820"/>
      <c r="J181" s="820"/>
      <c r="K181" s="820"/>
      <c r="L181" s="820"/>
      <c r="M181" s="820"/>
      <c r="N181" s="327"/>
    </row>
    <row r="182" spans="1:64" ht="34.9" customHeight="1">
      <c r="A182" s="326"/>
      <c r="B182" s="820"/>
      <c r="C182" s="820"/>
      <c r="D182" s="820"/>
      <c r="E182" s="820"/>
      <c r="F182" s="820"/>
      <c r="G182" s="820"/>
      <c r="H182" s="820"/>
      <c r="I182" s="820"/>
      <c r="J182" s="820"/>
      <c r="K182" s="820"/>
      <c r="L182" s="820"/>
      <c r="M182" s="820"/>
      <c r="N182" s="327"/>
      <c r="BB182" s="2" t="str">
        <f>IF(B176="",BB183,BE106)</f>
        <v>SELECT OPTIONS ABOVE TO ESTIMATE YOUR PRIORITIZING PSYCHOSOCIAL NEEDS</v>
      </c>
    </row>
    <row r="183" spans="1:64" ht="14.25">
      <c r="A183" s="326"/>
      <c r="B183" s="354"/>
      <c r="C183" s="354"/>
      <c r="D183" s="354"/>
      <c r="E183" s="354"/>
      <c r="F183" s="354"/>
      <c r="G183" s="354"/>
      <c r="H183" s="837"/>
      <c r="I183" s="354"/>
      <c r="J183" s="354"/>
      <c r="K183" s="354"/>
      <c r="L183" s="354"/>
      <c r="M183" s="354"/>
      <c r="N183" s="327"/>
      <c r="BB183" s="2" t="s">
        <v>1722</v>
      </c>
    </row>
    <row r="184" spans="1:64" ht="14.25">
      <c r="A184" s="326"/>
      <c r="B184" s="354"/>
      <c r="C184" s="354"/>
      <c r="D184" s="354"/>
      <c r="E184" s="354"/>
      <c r="F184" s="354"/>
      <c r="G184" s="354"/>
      <c r="H184" s="837"/>
      <c r="I184" s="354"/>
      <c r="J184" s="354"/>
      <c r="K184" s="354"/>
      <c r="L184" s="354"/>
      <c r="M184" s="354"/>
      <c r="N184" s="327"/>
    </row>
    <row r="185" spans="1:64">
      <c r="A185" s="326"/>
      <c r="B185" s="30"/>
      <c r="C185" s="30"/>
      <c r="D185" s="30"/>
      <c r="E185" s="30"/>
      <c r="F185" s="30"/>
      <c r="G185" s="30"/>
      <c r="H185" s="831"/>
      <c r="I185" s="30"/>
      <c r="J185" s="30"/>
      <c r="K185" s="30"/>
      <c r="L185" s="30"/>
      <c r="M185" s="30"/>
      <c r="N185" s="327"/>
    </row>
    <row r="186" spans="1:64">
      <c r="A186" s="326"/>
      <c r="B186" s="30"/>
      <c r="C186" s="30"/>
      <c r="D186" s="30"/>
      <c r="E186" s="30"/>
      <c r="F186" s="30"/>
      <c r="G186" s="30"/>
      <c r="H186" s="831"/>
      <c r="I186" s="30"/>
      <c r="J186" s="30"/>
      <c r="K186" s="30"/>
      <c r="L186" s="30"/>
      <c r="M186" s="30"/>
      <c r="N186" s="327"/>
    </row>
    <row r="187" spans="1:64">
      <c r="A187" s="326"/>
      <c r="B187" s="30"/>
      <c r="C187" s="30"/>
      <c r="D187" s="30"/>
      <c r="E187" s="30"/>
      <c r="F187" s="30"/>
      <c r="G187" s="30"/>
      <c r="H187" s="831"/>
      <c r="I187" s="30"/>
      <c r="J187" s="30"/>
      <c r="K187" s="30"/>
      <c r="L187" s="30"/>
      <c r="M187" s="30"/>
      <c r="N187" s="327"/>
    </row>
    <row r="188" spans="1:64">
      <c r="A188" s="326"/>
      <c r="B188" s="30"/>
      <c r="C188" s="30"/>
      <c r="D188" s="30"/>
      <c r="E188" s="30"/>
      <c r="F188" s="30"/>
      <c r="G188" s="30"/>
      <c r="H188" s="831"/>
      <c r="I188" s="30"/>
      <c r="J188" s="30"/>
      <c r="K188" s="30"/>
      <c r="L188" s="30"/>
      <c r="M188" s="30"/>
      <c r="N188" s="327"/>
    </row>
    <row r="189" spans="1:64">
      <c r="A189" s="326"/>
      <c r="B189" s="30"/>
      <c r="C189" s="30"/>
      <c r="D189" s="30"/>
      <c r="E189" s="30"/>
      <c r="F189" s="30"/>
      <c r="G189" s="30"/>
      <c r="H189" s="831"/>
      <c r="I189" s="30"/>
      <c r="J189" s="30"/>
      <c r="K189" s="30"/>
      <c r="L189" s="30"/>
      <c r="M189" s="30"/>
      <c r="N189" s="327"/>
    </row>
    <row r="190" spans="1:64">
      <c r="A190" s="326"/>
      <c r="B190" s="30"/>
      <c r="C190" s="30"/>
      <c r="D190" s="30"/>
      <c r="E190" s="30"/>
      <c r="F190" s="30"/>
      <c r="G190" s="30"/>
      <c r="H190" s="831"/>
      <c r="I190" s="30"/>
      <c r="J190" s="30"/>
      <c r="K190" s="30"/>
      <c r="L190" s="30"/>
      <c r="M190" s="30"/>
      <c r="N190" s="327"/>
    </row>
    <row r="191" spans="1:64">
      <c r="A191" s="326"/>
      <c r="B191" s="30"/>
      <c r="C191" s="30"/>
      <c r="D191" s="30"/>
      <c r="E191" s="30"/>
      <c r="F191" s="30"/>
      <c r="G191" s="30"/>
      <c r="H191" s="831"/>
      <c r="I191" s="30"/>
      <c r="J191" s="30"/>
      <c r="K191" s="30"/>
      <c r="L191" s="30"/>
      <c r="M191" s="30"/>
      <c r="N191" s="327"/>
    </row>
    <row r="192" spans="1:64">
      <c r="A192" s="326"/>
      <c r="B192" s="30"/>
      <c r="C192" s="30"/>
      <c r="D192" s="30"/>
      <c r="E192" s="30"/>
      <c r="F192" s="30"/>
      <c r="G192" s="30"/>
      <c r="H192" s="831"/>
      <c r="I192" s="30"/>
      <c r="J192" s="30"/>
      <c r="K192" s="30"/>
      <c r="L192" s="30"/>
      <c r="M192" s="30"/>
      <c r="N192" s="327"/>
    </row>
    <row r="193" spans="1:81">
      <c r="A193" s="326"/>
      <c r="B193" s="30"/>
      <c r="C193" s="30"/>
      <c r="D193" s="30"/>
      <c r="E193" s="30"/>
      <c r="F193" s="30"/>
      <c r="G193" s="30"/>
      <c r="H193" s="831"/>
      <c r="I193" s="30"/>
      <c r="J193" s="30"/>
      <c r="K193" s="30"/>
      <c r="L193" s="30"/>
      <c r="M193" s="30"/>
      <c r="N193" s="327"/>
    </row>
    <row r="194" spans="1:81">
      <c r="A194" s="326"/>
      <c r="B194" s="30"/>
      <c r="C194" s="30"/>
      <c r="D194" s="30"/>
      <c r="E194" s="30"/>
      <c r="F194" s="30"/>
      <c r="G194" s="30"/>
      <c r="H194" s="831"/>
      <c r="I194" s="30"/>
      <c r="J194" s="30"/>
      <c r="K194" s="30"/>
      <c r="L194" s="30"/>
      <c r="M194" s="30"/>
      <c r="N194" s="327"/>
    </row>
    <row r="195" spans="1:81">
      <c r="A195" s="326"/>
      <c r="B195" s="30"/>
      <c r="C195" s="30"/>
      <c r="D195" s="30"/>
      <c r="E195" s="30"/>
      <c r="F195" s="30"/>
      <c r="G195" s="30"/>
      <c r="H195" s="831"/>
      <c r="I195" s="30"/>
      <c r="J195" s="30"/>
      <c r="K195" s="30"/>
      <c r="L195" s="30"/>
      <c r="M195" s="30"/>
      <c r="N195" s="327"/>
    </row>
    <row r="196" spans="1:81">
      <c r="A196" s="326"/>
      <c r="B196" s="30"/>
      <c r="C196" s="30"/>
      <c r="D196" s="30"/>
      <c r="E196" s="30"/>
      <c r="F196" s="30"/>
      <c r="G196" s="30"/>
      <c r="H196" s="831"/>
      <c r="I196" s="30"/>
      <c r="J196" s="30"/>
      <c r="K196" s="30"/>
      <c r="L196" s="30"/>
      <c r="M196" s="30"/>
      <c r="N196" s="327"/>
    </row>
    <row r="197" spans="1:81">
      <c r="A197" s="328"/>
      <c r="B197" s="329"/>
      <c r="C197" s="329"/>
      <c r="D197" s="329"/>
      <c r="E197" s="329"/>
      <c r="F197" s="329"/>
      <c r="G197" s="329"/>
      <c r="H197" s="832"/>
      <c r="I197" s="329"/>
      <c r="J197" s="329"/>
      <c r="K197" s="329"/>
      <c r="L197" s="329"/>
      <c r="M197" s="329"/>
      <c r="N197" s="330"/>
    </row>
    <row r="198" spans="1:81" ht="30" customHeight="1">
      <c r="A198" s="323" t="s">
        <v>1148</v>
      </c>
      <c r="B198" s="439" t="s">
        <v>2</v>
      </c>
      <c r="C198" s="439"/>
      <c r="D198" s="439"/>
      <c r="E198" s="439"/>
      <c r="F198" s="439"/>
      <c r="G198" s="439"/>
      <c r="H198" s="439"/>
      <c r="I198" s="439"/>
      <c r="J198" s="439"/>
      <c r="K198" s="439"/>
      <c r="L198" s="439"/>
      <c r="M198" s="324"/>
      <c r="N198" s="325" t="s">
        <v>1149</v>
      </c>
    </row>
    <row r="199" spans="1:81" ht="14.45" customHeight="1">
      <c r="A199" s="326"/>
      <c r="B199" s="821" t="str">
        <f>BB200</f>
        <v>Your inflexible needs orient your focus. We each experience this as a psychosocial orientation. Quick estimate your own psychosocial orientation, and see if it predicts your political outlook.</v>
      </c>
      <c r="C199" s="821"/>
      <c r="D199" s="821"/>
      <c r="E199" s="821"/>
      <c r="F199" s="821"/>
      <c r="G199" s="821"/>
      <c r="H199" s="821"/>
      <c r="I199" s="821"/>
      <c r="J199" s="821"/>
      <c r="K199" s="821"/>
      <c r="L199" s="821"/>
      <c r="M199" s="821"/>
      <c r="N199" s="327"/>
    </row>
    <row r="200" spans="1:81" ht="12.75">
      <c r="A200" s="326"/>
      <c r="B200" s="821"/>
      <c r="C200" s="821"/>
      <c r="D200" s="821"/>
      <c r="E200" s="821"/>
      <c r="F200" s="821"/>
      <c r="G200" s="821"/>
      <c r="H200" s="821"/>
      <c r="I200" s="821"/>
      <c r="J200" s="821"/>
      <c r="K200" s="821"/>
      <c r="L200" s="821"/>
      <c r="M200" s="821"/>
      <c r="N200" s="327"/>
      <c r="BB200" s="39" t="str">
        <f>CONCATENATE(BC201,BC202)</f>
        <v>Your inflexible needs orient your focus. We each experience this as a psychosocial orientation. Quick estimate your own psychosocial orientation, and see if it predicts your political outlook.</v>
      </c>
    </row>
    <row r="201" spans="1:81" thickBot="1">
      <c r="A201" s="326"/>
      <c r="B201" s="821"/>
      <c r="C201" s="821"/>
      <c r="D201" s="821"/>
      <c r="E201" s="821"/>
      <c r="F201" s="821"/>
      <c r="G201" s="821"/>
      <c r="H201" s="821"/>
      <c r="I201" s="821"/>
      <c r="J201" s="821"/>
      <c r="K201" s="821"/>
      <c r="L201" s="821"/>
      <c r="M201" s="821"/>
      <c r="N201" s="327"/>
      <c r="BC201" s="2" t="s">
        <v>1723</v>
      </c>
    </row>
    <row r="202" spans="1:81" ht="19.899999999999999" customHeight="1" thickTop="1">
      <c r="A202" s="326"/>
      <c r="B202" s="30"/>
      <c r="C202" s="30"/>
      <c r="D202" s="658"/>
      <c r="E202" s="659"/>
      <c r="F202" s="659"/>
      <c r="G202" s="659"/>
      <c r="H202" s="659"/>
      <c r="I202" s="659"/>
      <c r="J202" s="659"/>
      <c r="K202" s="660"/>
      <c r="L202" s="30"/>
      <c r="M202" s="30"/>
      <c r="N202" s="327"/>
      <c r="BC202" s="2" t="s">
        <v>597</v>
      </c>
    </row>
    <row r="203" spans="1:81" ht="19.899999999999999" customHeight="1" thickBot="1">
      <c r="A203" s="326"/>
      <c r="B203" s="30"/>
      <c r="C203" s="30"/>
      <c r="D203" s="661"/>
      <c r="E203" s="662"/>
      <c r="F203" s="662"/>
      <c r="G203" s="662"/>
      <c r="H203" s="662"/>
      <c r="I203" s="662"/>
      <c r="J203" s="662"/>
      <c r="K203" s="663"/>
      <c r="L203" s="30"/>
      <c r="M203" s="30"/>
      <c r="N203" s="327"/>
      <c r="BQ203" s="2">
        <f>IF(D202="",0,1)</f>
        <v>0</v>
      </c>
      <c r="BS203" s="143">
        <f>IF(D202=BW203,"1",IF(D202=BW204,"-1",0))</f>
        <v>0</v>
      </c>
      <c r="BT203" s="2" t="str">
        <f>IF(D202=BW203,"DEEP",IF(D202=BW204,"WIDE",""))</f>
        <v/>
      </c>
      <c r="BV203" s="2">
        <v>1</v>
      </c>
      <c r="BW203" s="34" t="s">
        <v>670</v>
      </c>
      <c r="BX203" s="35"/>
      <c r="BY203" s="35"/>
      <c r="BZ203" s="35"/>
      <c r="CA203" s="35"/>
      <c r="CB203" s="35"/>
      <c r="CC203" s="36"/>
    </row>
    <row r="204" spans="1:81" ht="19.899999999999999" customHeight="1" thickTop="1">
      <c r="A204" s="326"/>
      <c r="B204" s="30"/>
      <c r="C204" s="30"/>
      <c r="D204" s="658"/>
      <c r="E204" s="659"/>
      <c r="F204" s="659"/>
      <c r="G204" s="659"/>
      <c r="H204" s="659"/>
      <c r="I204" s="659"/>
      <c r="J204" s="659"/>
      <c r="K204" s="660"/>
      <c r="L204" s="30"/>
      <c r="M204" s="30"/>
      <c r="N204" s="327"/>
      <c r="BS204" s="143"/>
      <c r="BW204" s="4" t="s">
        <v>671</v>
      </c>
      <c r="BX204" s="5"/>
      <c r="BY204" s="5"/>
      <c r="BZ204" s="5"/>
      <c r="CA204" s="5"/>
      <c r="CB204" s="5"/>
      <c r="CC204" s="6"/>
    </row>
    <row r="205" spans="1:81" ht="19.899999999999999" customHeight="1" thickBot="1">
      <c r="A205" s="326"/>
      <c r="B205" s="30"/>
      <c r="C205" s="30"/>
      <c r="D205" s="661"/>
      <c r="E205" s="662"/>
      <c r="F205" s="662"/>
      <c r="G205" s="662"/>
      <c r="H205" s="662"/>
      <c r="I205" s="662"/>
      <c r="J205" s="662"/>
      <c r="K205" s="663"/>
      <c r="L205" s="30"/>
      <c r="M205" s="30"/>
      <c r="N205" s="327"/>
      <c r="BQ205" s="2">
        <f>IF(D204="",0,1)</f>
        <v>0</v>
      </c>
      <c r="BS205" s="143">
        <f>IF(D204=BW205,"1",IF(D204=BW206,"-1",0))</f>
        <v>0</v>
      </c>
      <c r="BT205" s="2" t="str">
        <f>IF(D204=BW205,"DEEP",IF(D204=BW206,"WIDE",""))</f>
        <v/>
      </c>
      <c r="BV205" s="2">
        <v>2</v>
      </c>
      <c r="BW205" s="34" t="s">
        <v>654</v>
      </c>
      <c r="BX205" s="35"/>
      <c r="BY205" s="35"/>
      <c r="BZ205" s="35"/>
      <c r="CA205" s="35"/>
      <c r="CB205" s="35"/>
      <c r="CC205" s="36"/>
    </row>
    <row r="206" spans="1:81" ht="19.899999999999999" customHeight="1" thickTop="1">
      <c r="A206" s="326"/>
      <c r="B206" s="30"/>
      <c r="C206" s="30"/>
      <c r="D206" s="658"/>
      <c r="E206" s="659"/>
      <c r="F206" s="659"/>
      <c r="G206" s="659"/>
      <c r="H206" s="659"/>
      <c r="I206" s="659"/>
      <c r="J206" s="659"/>
      <c r="K206" s="660"/>
      <c r="L206" s="30"/>
      <c r="M206" s="30"/>
      <c r="N206" s="327"/>
      <c r="BS206" s="143"/>
      <c r="BW206" s="4" t="s">
        <v>655</v>
      </c>
      <c r="BX206" s="5"/>
      <c r="BY206" s="5"/>
      <c r="BZ206" s="5"/>
      <c r="CA206" s="5"/>
      <c r="CB206" s="5"/>
      <c r="CC206" s="6"/>
    </row>
    <row r="207" spans="1:81" ht="19.899999999999999" customHeight="1" thickBot="1">
      <c r="A207" s="326"/>
      <c r="B207" s="30"/>
      <c r="C207" s="30"/>
      <c r="D207" s="661"/>
      <c r="E207" s="662"/>
      <c r="F207" s="662"/>
      <c r="G207" s="662"/>
      <c r="H207" s="662"/>
      <c r="I207" s="662"/>
      <c r="J207" s="662"/>
      <c r="K207" s="663"/>
      <c r="L207" s="30"/>
      <c r="M207" s="30"/>
      <c r="N207" s="327"/>
      <c r="BQ207" s="2">
        <f>IF(D206="",0,1)</f>
        <v>0</v>
      </c>
      <c r="BS207" s="143">
        <f>IF(D206=BW207,"1",IF(D206=BW208,"-1",0))</f>
        <v>0</v>
      </c>
      <c r="BT207" s="2" t="str">
        <f>IF(D206=BW207,"DEEP",IF(D206=BW208,"WIDE",""))</f>
        <v/>
      </c>
      <c r="BV207" s="2">
        <v>3</v>
      </c>
      <c r="BW207" s="34" t="s">
        <v>653</v>
      </c>
      <c r="BX207" s="35"/>
      <c r="BY207" s="35"/>
      <c r="BZ207" s="35"/>
      <c r="CA207" s="35"/>
      <c r="CB207" s="35"/>
      <c r="CC207" s="36"/>
    </row>
    <row r="208" spans="1:81" ht="19.899999999999999" customHeight="1" thickTop="1">
      <c r="A208" s="326"/>
      <c r="B208" s="30"/>
      <c r="C208" s="30"/>
      <c r="D208" s="658"/>
      <c r="E208" s="659"/>
      <c r="F208" s="659"/>
      <c r="G208" s="659"/>
      <c r="H208" s="659"/>
      <c r="I208" s="659"/>
      <c r="J208" s="659"/>
      <c r="K208" s="660"/>
      <c r="L208" s="30"/>
      <c r="M208" s="30"/>
      <c r="N208" s="327"/>
      <c r="BS208" s="143"/>
      <c r="BW208" s="4" t="s">
        <v>672</v>
      </c>
      <c r="BX208" s="5"/>
      <c r="BY208" s="5"/>
      <c r="BZ208" s="5"/>
      <c r="CA208" s="5"/>
      <c r="CB208" s="5"/>
      <c r="CC208" s="6"/>
    </row>
    <row r="209" spans="1:81" ht="19.899999999999999" customHeight="1" thickBot="1">
      <c r="A209" s="326"/>
      <c r="B209" s="30"/>
      <c r="C209" s="30"/>
      <c r="D209" s="661"/>
      <c r="E209" s="662"/>
      <c r="F209" s="662"/>
      <c r="G209" s="662"/>
      <c r="H209" s="662"/>
      <c r="I209" s="662"/>
      <c r="J209" s="662"/>
      <c r="K209" s="663"/>
      <c r="L209" s="30"/>
      <c r="M209" s="30"/>
      <c r="N209" s="327"/>
      <c r="BQ209" s="2">
        <f>IF(D208="",0,1)</f>
        <v>0</v>
      </c>
      <c r="BS209" s="143">
        <f>IF(D208=BW209,"1",IF(D208=BW210,"-1",0))</f>
        <v>0</v>
      </c>
      <c r="BT209" s="2" t="str">
        <f>IF(D208=BW209,"DEEP",IF(D208=BW210,"WIDE",""))</f>
        <v/>
      </c>
      <c r="BV209" s="2">
        <v>4</v>
      </c>
      <c r="BW209" s="34" t="s">
        <v>658</v>
      </c>
      <c r="BX209" s="35"/>
      <c r="BY209" s="35"/>
      <c r="BZ209" s="35"/>
      <c r="CA209" s="35"/>
      <c r="CB209" s="35"/>
      <c r="CC209" s="36"/>
    </row>
    <row r="210" spans="1:81" ht="19.899999999999999" customHeight="1" thickTop="1">
      <c r="A210" s="326"/>
      <c r="B210" s="30"/>
      <c r="C210" s="30"/>
      <c r="D210" s="658"/>
      <c r="E210" s="659"/>
      <c r="F210" s="659"/>
      <c r="G210" s="659"/>
      <c r="H210" s="659"/>
      <c r="I210" s="659"/>
      <c r="J210" s="659"/>
      <c r="K210" s="660"/>
      <c r="L210" s="30"/>
      <c r="M210" s="30"/>
      <c r="N210" s="327"/>
      <c r="BS210" s="143"/>
      <c r="BW210" s="4" t="s">
        <v>659</v>
      </c>
      <c r="BX210" s="5"/>
      <c r="BY210" s="5"/>
      <c r="BZ210" s="5"/>
      <c r="CA210" s="5"/>
      <c r="CB210" s="5"/>
      <c r="CC210" s="6"/>
    </row>
    <row r="211" spans="1:81" ht="19.899999999999999" customHeight="1" thickBot="1">
      <c r="A211" s="326"/>
      <c r="B211" s="30"/>
      <c r="C211" s="30"/>
      <c r="D211" s="661"/>
      <c r="E211" s="662"/>
      <c r="F211" s="662"/>
      <c r="G211" s="662"/>
      <c r="H211" s="662"/>
      <c r="I211" s="662"/>
      <c r="J211" s="662"/>
      <c r="K211" s="663"/>
      <c r="L211" s="30"/>
      <c r="M211" s="30"/>
      <c r="N211" s="327"/>
      <c r="BB211" s="2">
        <f>IF($Q$92=BB$92,BE211,IF($Q$92=BB$93,BF211,IF($Q$92=BB$94,BG211,IF($Q$92=BB$95,BH211,IF($Q$92=BB$96,BI211,IF($Q$92=BB$97,BJ211,IF($Q$92=BB$98,BK211,IF($Q$92=BB$99,BL211,""))))))))</f>
        <v>0</v>
      </c>
      <c r="BQ211" s="2">
        <f>IF(D210="",0,1)</f>
        <v>0</v>
      </c>
      <c r="BS211" s="143">
        <f>IF(D210=BW211,"1",IF(D210=BW212,"-1",0))</f>
        <v>0</v>
      </c>
      <c r="BT211" s="2" t="str">
        <f>IF(D210=BW211,"DEEP",IF(D210=BW212,"WIDE",""))</f>
        <v/>
      </c>
      <c r="BV211" s="2">
        <v>5</v>
      </c>
      <c r="BW211" s="34" t="s">
        <v>656</v>
      </c>
      <c r="BX211" s="35"/>
      <c r="BY211" s="35"/>
      <c r="BZ211" s="35"/>
      <c r="CA211" s="35"/>
      <c r="CB211" s="35"/>
      <c r="CC211" s="36"/>
    </row>
    <row r="212" spans="1:81" ht="19.899999999999999" customHeight="1" thickTop="1">
      <c r="A212" s="326"/>
      <c r="B212" s="30"/>
      <c r="C212" s="30"/>
      <c r="D212" s="658"/>
      <c r="E212" s="659"/>
      <c r="F212" s="659"/>
      <c r="G212" s="659"/>
      <c r="H212" s="659"/>
      <c r="I212" s="659"/>
      <c r="J212" s="659"/>
      <c r="K212" s="660"/>
      <c r="L212" s="30"/>
      <c r="M212" s="30"/>
      <c r="N212" s="327"/>
      <c r="BB212" s="2">
        <f>IF($Q$92=BB$92,BE212,IF($Q$92=BB$93,BF212,IF($Q$92=BB$94,BG212,IF($Q$92=BB$95,BH212,IF($Q$92=BB$96,BI212,IF($Q$92=BB$97,BJ212,IF($Q$92=BB$98,BK212,IF($Q$92=BB$99,BL212,""))))))))</f>
        <v>0</v>
      </c>
      <c r="BS212" s="143"/>
      <c r="BW212" s="4" t="s">
        <v>657</v>
      </c>
      <c r="BX212" s="5"/>
      <c r="BY212" s="5"/>
      <c r="BZ212" s="5"/>
      <c r="CA212" s="5"/>
      <c r="CB212" s="5"/>
      <c r="CC212" s="6"/>
    </row>
    <row r="213" spans="1:81" ht="19.899999999999999" customHeight="1" thickBot="1">
      <c r="A213" s="326"/>
      <c r="B213" s="30"/>
      <c r="C213" s="30"/>
      <c r="D213" s="661"/>
      <c r="E213" s="662"/>
      <c r="F213" s="662"/>
      <c r="G213" s="662"/>
      <c r="H213" s="662"/>
      <c r="I213" s="662"/>
      <c r="J213" s="662"/>
      <c r="K213" s="663"/>
      <c r="L213" s="30"/>
      <c r="M213" s="30"/>
      <c r="N213" s="327"/>
      <c r="BB213" s="2">
        <f>IF($Q$92=BB$92,BE213,IF($Q$92=BB$93,BF213,IF($Q$92=BB$94,BG213,IF($Q$92=BB$95,BH213,IF($Q$92=BB$96,BI213,IF($Q$92=BB$97,BJ213,IF($Q$92=BB$98,BK213,IF($Q$92=BB$99,BL213,""))))))))</f>
        <v>0</v>
      </c>
      <c r="BQ213" s="2">
        <f>IF(D212="",0,1)</f>
        <v>0</v>
      </c>
      <c r="BS213" s="143">
        <f>IF(D212=BW213,"1",IF(D212=BW214,"-1",0))</f>
        <v>0</v>
      </c>
      <c r="BT213" s="2" t="str">
        <f>IF(D212=BW213,"DEEP",IF(D212=BW214,"WIDE",""))</f>
        <v/>
      </c>
      <c r="BV213" s="2">
        <v>6</v>
      </c>
      <c r="BW213" s="34" t="s">
        <v>660</v>
      </c>
      <c r="BX213" s="35"/>
      <c r="BY213" s="35"/>
      <c r="BZ213" s="35"/>
      <c r="CA213" s="35"/>
      <c r="CB213" s="35"/>
      <c r="CC213" s="36"/>
    </row>
    <row r="214" spans="1:81" ht="19.899999999999999" customHeight="1" thickTop="1">
      <c r="A214" s="326"/>
      <c r="B214" s="30"/>
      <c r="C214" s="30"/>
      <c r="D214" s="658"/>
      <c r="E214" s="659"/>
      <c r="F214" s="659"/>
      <c r="G214" s="659"/>
      <c r="H214" s="659"/>
      <c r="I214" s="659"/>
      <c r="J214" s="659"/>
      <c r="K214" s="660"/>
      <c r="L214" s="30"/>
      <c r="M214" s="30"/>
      <c r="N214" s="327"/>
      <c r="BB214" s="2">
        <f t="shared" ref="BB214" si="3">IF($Q$92=BB$92,BE214,IF($Q$92=BB$93,BF214,IF($Q$92=BB$94,BG214,IF($Q$92=BB$95,BH214,IF($Q$92=BB$96,BI214,IF($Q$92=BB$97,BJ214,IF($Q$92=BB$98,BK214,IF($Q$92=BB$99,BL214,""))))))))</f>
        <v>0</v>
      </c>
      <c r="BS214" s="143"/>
      <c r="BW214" s="4" t="s">
        <v>661</v>
      </c>
      <c r="BX214" s="5"/>
      <c r="BY214" s="5"/>
      <c r="BZ214" s="5"/>
      <c r="CA214" s="5"/>
      <c r="CB214" s="5"/>
      <c r="CC214" s="6"/>
    </row>
    <row r="215" spans="1:81" ht="19.899999999999999" customHeight="1" thickBot="1">
      <c r="A215" s="326"/>
      <c r="B215" s="30"/>
      <c r="C215" s="30"/>
      <c r="D215" s="661"/>
      <c r="E215" s="662"/>
      <c r="F215" s="662"/>
      <c r="G215" s="662"/>
      <c r="H215" s="662"/>
      <c r="I215" s="662"/>
      <c r="J215" s="662"/>
      <c r="K215" s="663"/>
      <c r="L215" s="30"/>
      <c r="M215" s="30"/>
      <c r="N215" s="327"/>
      <c r="BB215" s="2">
        <f>IF($Q$92=BB$92,BE215,IF($Q$92=BB$93,BF215,IF($Q$92=BB$94,BG215,IF($Q$92=BB$95,BH215,IF($Q$92=BB$96,BI215,IF($Q$92=BB$97,BJ215,IF($Q$92=BB$98,BK215,IF($Q$92=BB$99,BL215,""))))))))</f>
        <v>0</v>
      </c>
      <c r="BQ215" s="2">
        <f>IF(D214="",0,1)</f>
        <v>0</v>
      </c>
      <c r="BS215" s="143">
        <f>IF(D214=BW215,"1",IF(D214=BW216,"-1",0))</f>
        <v>0</v>
      </c>
      <c r="BT215" s="2" t="str">
        <f>IF(D214=BW215,"DEEP",IF(D214=BW216,"WIDE",""))</f>
        <v/>
      </c>
      <c r="BV215" s="2">
        <v>7</v>
      </c>
      <c r="BW215" s="34" t="s">
        <v>662</v>
      </c>
      <c r="BX215" s="35"/>
      <c r="BY215" s="35"/>
      <c r="BZ215" s="35"/>
      <c r="CA215" s="35"/>
      <c r="CB215" s="35"/>
      <c r="CC215" s="36"/>
    </row>
    <row r="216" spans="1:81" ht="19.899999999999999" customHeight="1" thickTop="1">
      <c r="A216" s="326"/>
      <c r="B216" s="30"/>
      <c r="C216" s="30"/>
      <c r="D216" s="658"/>
      <c r="E216" s="659"/>
      <c r="F216" s="659"/>
      <c r="G216" s="659"/>
      <c r="H216" s="659"/>
      <c r="I216" s="659"/>
      <c r="J216" s="659"/>
      <c r="K216" s="660"/>
      <c r="L216" s="30"/>
      <c r="M216" s="30"/>
      <c r="N216" s="327"/>
      <c r="BB216" s="2">
        <f>IF($Q$92=BB$92,BE216,IF($Q$92=BB$93,BF216,IF($Q$92=BB$94,BG216,IF($Q$92=BB$95,BH216,IF($Q$92=BB$96,BI216,IF($Q$92=BB$97,BJ216,IF($Q$92=BB$98,BK216,IF($Q$92=BB$99,BL216,""))))))))</f>
        <v>0</v>
      </c>
      <c r="BS216" s="143"/>
      <c r="BW216" s="4" t="s">
        <v>663</v>
      </c>
      <c r="BX216" s="5"/>
      <c r="BY216" s="5"/>
      <c r="BZ216" s="5"/>
      <c r="CA216" s="5"/>
      <c r="CB216" s="5"/>
      <c r="CC216" s="6"/>
    </row>
    <row r="217" spans="1:81" ht="19.899999999999999" customHeight="1" thickBot="1">
      <c r="A217" s="326"/>
      <c r="B217" s="30"/>
      <c r="C217" s="30"/>
      <c r="D217" s="661"/>
      <c r="E217" s="662"/>
      <c r="F217" s="662"/>
      <c r="G217" s="662"/>
      <c r="H217" s="662"/>
      <c r="I217" s="662"/>
      <c r="J217" s="662"/>
      <c r="K217" s="663"/>
      <c r="L217" s="30"/>
      <c r="M217" s="30"/>
      <c r="N217" s="327"/>
      <c r="BB217" s="2">
        <f>IF($Q$92=BB$92,BE217,IF($Q$92=BB$93,BF217,IF($Q$92=BB$94,BG217,IF($Q$92=BB$95,BH217,IF($Q$92=BB$96,BI217,IF($Q$92=BB$97,BJ217,IF($Q$92=BB$98,BK217,IF($Q$92=BB$99,BL217,""))))))))</f>
        <v>0</v>
      </c>
      <c r="BQ217" s="2">
        <f>IF(D216="",0,1)</f>
        <v>0</v>
      </c>
      <c r="BS217" s="143">
        <f>IF(D216=BW217,"1",IF(D216=BW218,"-1",0))</f>
        <v>0</v>
      </c>
      <c r="BT217" s="2" t="str">
        <f>IF(D216=BW217,"DEEP",IF(D216=BW218,"WIDE",""))</f>
        <v/>
      </c>
      <c r="BV217" s="2">
        <v>8</v>
      </c>
      <c r="BW217" s="34" t="s">
        <v>664</v>
      </c>
      <c r="BX217" s="35"/>
      <c r="BY217" s="35"/>
      <c r="BZ217" s="35"/>
      <c r="CA217" s="35"/>
      <c r="CB217" s="35"/>
      <c r="CC217" s="36"/>
    </row>
    <row r="218" spans="1:81" ht="19.899999999999999" customHeight="1" thickTop="1">
      <c r="A218" s="326"/>
      <c r="B218" s="30"/>
      <c r="C218" s="30"/>
      <c r="D218" s="658"/>
      <c r="E218" s="659"/>
      <c r="F218" s="659"/>
      <c r="G218" s="659"/>
      <c r="H218" s="659"/>
      <c r="I218" s="659"/>
      <c r="J218" s="659"/>
      <c r="K218" s="660"/>
      <c r="L218" s="30"/>
      <c r="M218" s="30"/>
      <c r="N218" s="327"/>
      <c r="BB218" s="2">
        <f t="shared" ref="BB218" si="4">IF($Q$92=BB$92,BE218,IF($Q$92=BB$93,BF218,IF($Q$92=BB$94,BG218,IF($Q$92=BB$95,BH218,IF($Q$92=BB$96,BI218,IF($Q$92=BB$97,BJ218,IF($Q$92=BB$98,BK218,IF($Q$92=BB$99,BL218,""))))))))</f>
        <v>0</v>
      </c>
      <c r="BS218" s="143"/>
      <c r="BW218" s="4" t="s">
        <v>665</v>
      </c>
      <c r="BX218" s="5"/>
      <c r="BY218" s="5"/>
      <c r="BZ218" s="5"/>
      <c r="CA218" s="5"/>
      <c r="CB218" s="5"/>
      <c r="CC218" s="6"/>
    </row>
    <row r="219" spans="1:81" ht="19.899999999999999" customHeight="1" thickBot="1">
      <c r="A219" s="326"/>
      <c r="B219" s="30"/>
      <c r="C219" s="30"/>
      <c r="D219" s="661"/>
      <c r="E219" s="662"/>
      <c r="F219" s="662"/>
      <c r="G219" s="662"/>
      <c r="H219" s="662"/>
      <c r="I219" s="662"/>
      <c r="J219" s="662"/>
      <c r="K219" s="663"/>
      <c r="L219" s="30"/>
      <c r="M219" s="30"/>
      <c r="N219" s="327"/>
      <c r="BQ219" s="2">
        <f>IF(D218="",0,1)</f>
        <v>0</v>
      </c>
      <c r="BS219" s="143">
        <f>IF(D218=BW219,"1",IF(D218=BW220,"-1",0))</f>
        <v>0</v>
      </c>
      <c r="BT219" s="2" t="str">
        <f>IF(D218=BW219,"DEEP",IF(D218=BW220,"WIDE",""))</f>
        <v/>
      </c>
      <c r="BV219" s="2">
        <v>9</v>
      </c>
      <c r="BW219" s="34" t="s">
        <v>666</v>
      </c>
      <c r="BX219" s="35"/>
      <c r="BY219" s="35"/>
      <c r="BZ219" s="35"/>
      <c r="CA219" s="35"/>
      <c r="CB219" s="35"/>
      <c r="CC219" s="36"/>
    </row>
    <row r="220" spans="1:81" ht="19.899999999999999" customHeight="1" thickTop="1">
      <c r="A220" s="326"/>
      <c r="B220" s="30"/>
      <c r="C220" s="30"/>
      <c r="D220" s="658"/>
      <c r="E220" s="659"/>
      <c r="F220" s="659"/>
      <c r="G220" s="659"/>
      <c r="H220" s="659"/>
      <c r="I220" s="659"/>
      <c r="J220" s="659"/>
      <c r="K220" s="660"/>
      <c r="L220" s="30"/>
      <c r="M220" s="30"/>
      <c r="N220" s="327"/>
      <c r="BS220" s="143"/>
      <c r="BW220" s="4" t="s">
        <v>667</v>
      </c>
      <c r="BX220" s="5"/>
      <c r="BY220" s="5"/>
      <c r="BZ220" s="5"/>
      <c r="CA220" s="5"/>
      <c r="CB220" s="5"/>
      <c r="CC220" s="6"/>
    </row>
    <row r="221" spans="1:81" ht="19.899999999999999" customHeight="1" thickBot="1">
      <c r="A221" s="326"/>
      <c r="B221" s="30"/>
      <c r="C221" s="30"/>
      <c r="D221" s="661"/>
      <c r="E221" s="662"/>
      <c r="F221" s="662"/>
      <c r="G221" s="662"/>
      <c r="H221" s="662"/>
      <c r="I221" s="662"/>
      <c r="J221" s="662"/>
      <c r="K221" s="663"/>
      <c r="L221" s="30"/>
      <c r="M221" s="30"/>
      <c r="N221" s="327"/>
      <c r="BQ221" s="2">
        <f>IF(D220="",0,1)</f>
        <v>0</v>
      </c>
      <c r="BS221" s="143">
        <f>IF(D220=BW221,"1",IF(D220=BW222,"-1",0))</f>
        <v>0</v>
      </c>
      <c r="BT221" s="2" t="str">
        <f>IF(D220=BW221,"DEEP",IF(D220=BW222,"WIDE",""))</f>
        <v/>
      </c>
      <c r="BV221" s="2">
        <v>10</v>
      </c>
      <c r="BW221" s="34" t="s">
        <v>669</v>
      </c>
      <c r="BX221" s="35"/>
      <c r="BY221" s="35"/>
      <c r="BZ221" s="35"/>
      <c r="CA221" s="35"/>
      <c r="CB221" s="35"/>
      <c r="CC221" s="36"/>
    </row>
    <row r="222" spans="1:81" ht="14.25" thickTop="1">
      <c r="A222" s="326"/>
      <c r="B222" s="30"/>
      <c r="C222" s="30"/>
      <c r="D222" s="30"/>
      <c r="E222" s="30"/>
      <c r="F222" s="30"/>
      <c r="G222" s="30"/>
      <c r="H222" s="831"/>
      <c r="I222" s="30"/>
      <c r="J222" s="30"/>
      <c r="K222" s="30"/>
      <c r="L222" s="30"/>
      <c r="M222" s="30"/>
      <c r="N222" s="327"/>
      <c r="BW222" s="4" t="s">
        <v>668</v>
      </c>
      <c r="BX222" s="5"/>
      <c r="BY222" s="5"/>
      <c r="BZ222" s="5"/>
      <c r="CA222" s="5"/>
      <c r="CB222" s="5"/>
      <c r="CC222" s="6"/>
    </row>
    <row r="223" spans="1:81" ht="12.75">
      <c r="A223" s="326"/>
      <c r="B223" s="30"/>
      <c r="C223" s="703" t="str">
        <f>IF(BQ224&lt;10,BT231,BT228)</f>
        <v>Fill in each of these 10 blank fields above. Then check back here to find your estimated PSYCHOSOCIAL ORIENTATION. We all have one, shaped by our prioritizing needs. Then shaping our political views. What's yours?</v>
      </c>
      <c r="D223" s="703"/>
      <c r="E223" s="703"/>
      <c r="F223" s="703"/>
      <c r="G223" s="703"/>
      <c r="H223" s="703"/>
      <c r="I223" s="703"/>
      <c r="J223" s="703"/>
      <c r="K223" s="703"/>
      <c r="L223" s="703"/>
      <c r="M223" s="30"/>
      <c r="N223" s="327"/>
      <c r="BS223" s="142"/>
      <c r="BW223" s="145" t="s">
        <v>690</v>
      </c>
      <c r="BX223" s="145" t="s">
        <v>691</v>
      </c>
      <c r="BY223" s="145" t="s">
        <v>688</v>
      </c>
      <c r="BZ223" s="145" t="s">
        <v>689</v>
      </c>
      <c r="CA223" s="145" t="s">
        <v>692</v>
      </c>
      <c r="CB223" s="145" t="s">
        <v>687</v>
      </c>
    </row>
    <row r="224" spans="1:81" ht="12.75">
      <c r="A224" s="326"/>
      <c r="B224" s="30"/>
      <c r="C224" s="703"/>
      <c r="D224" s="703"/>
      <c r="E224" s="703"/>
      <c r="F224" s="703"/>
      <c r="G224" s="703"/>
      <c r="H224" s="703"/>
      <c r="I224" s="703"/>
      <c r="J224" s="703"/>
      <c r="K224" s="703"/>
      <c r="L224" s="703"/>
      <c r="M224" s="30"/>
      <c r="N224" s="327"/>
      <c r="BQ224" s="2">
        <f>SUM(BQ203:BQ223)</f>
        <v>0</v>
      </c>
      <c r="BS224" s="144">
        <f>BS203+BS205+BS207+BS209+BS211+BS213+BS215+BS217+BS219+BS221</f>
        <v>0</v>
      </c>
      <c r="BT224" s="39" t="str">
        <f>IF(AND(BS224&gt;=BW226,BS224&lt;BW227),BW224,IF(AND(BS224&gt;=BX226,BS224&lt;BX227),BX224,IF(AND(BS224&gt;=BY226,BS224&lt;BY227),BY224,IF(AND(BS224&gt;=BZ226,BS224&lt;BZ227),BZ224,IF(AND(BS224&gt;=CA226,BS224&lt;CA227),CA224,IF(AND(BS224&gt;=CB226,BS224&lt;=CB227),CB224,""))))))</f>
        <v>DEEP-AND-WIDE</v>
      </c>
      <c r="BW224" s="2" t="s">
        <v>675</v>
      </c>
      <c r="BX224" s="2" t="s">
        <v>676</v>
      </c>
      <c r="BY224" s="2" t="s">
        <v>683</v>
      </c>
      <c r="BZ224" s="2" t="s">
        <v>684</v>
      </c>
      <c r="CA224" s="2" t="s">
        <v>677</v>
      </c>
      <c r="CB224" s="2" t="s">
        <v>678</v>
      </c>
    </row>
    <row r="225" spans="1:81" ht="12.75">
      <c r="A225" s="326"/>
      <c r="B225" s="30"/>
      <c r="C225" s="703"/>
      <c r="D225" s="703"/>
      <c r="E225" s="703"/>
      <c r="F225" s="703"/>
      <c r="G225" s="703"/>
      <c r="H225" s="703"/>
      <c r="I225" s="703"/>
      <c r="J225" s="703"/>
      <c r="K225" s="703"/>
      <c r="L225" s="703"/>
      <c r="M225" s="30"/>
      <c r="N225" s="327"/>
      <c r="BT225" s="148" t="str">
        <f>IF(BT224=BW224,BW225,IF(BT224=BX224,BX225,IF(BT224=BY224,BY225,IF(BT224=BZ224,BZ225,IF(BT224=CA224,CA225,IF(BT224=CB224,CB225,""))))))</f>
        <v>CENTRIST CONSERVATIVE</v>
      </c>
      <c r="BW225" s="2" t="s">
        <v>685</v>
      </c>
      <c r="BX225" s="2" t="s">
        <v>679</v>
      </c>
      <c r="BY225" s="2" t="s">
        <v>680</v>
      </c>
      <c r="BZ225" s="2" t="s">
        <v>681</v>
      </c>
      <c r="CA225" s="2" t="s">
        <v>682</v>
      </c>
      <c r="CB225" s="2" t="s">
        <v>686</v>
      </c>
    </row>
    <row r="226" spans="1:81" ht="12.75">
      <c r="A226" s="326"/>
      <c r="B226" s="30"/>
      <c r="C226" s="703"/>
      <c r="D226" s="703"/>
      <c r="E226" s="703"/>
      <c r="F226" s="703"/>
      <c r="G226" s="703"/>
      <c r="H226" s="703"/>
      <c r="I226" s="703"/>
      <c r="J226" s="703"/>
      <c r="K226" s="703"/>
      <c r="L226" s="703"/>
      <c r="M226" s="30"/>
      <c r="N226" s="327"/>
      <c r="BW226" s="143">
        <v>-10</v>
      </c>
      <c r="BX226" s="143">
        <v>-9</v>
      </c>
      <c r="BY226" s="143">
        <v>-4</v>
      </c>
      <c r="BZ226" s="143">
        <v>0</v>
      </c>
      <c r="CA226" s="143">
        <v>4</v>
      </c>
      <c r="CB226" s="143">
        <v>9</v>
      </c>
      <c r="CC226" s="143"/>
    </row>
    <row r="227" spans="1:81" ht="12.75">
      <c r="A227" s="326"/>
      <c r="B227" s="30"/>
      <c r="C227" s="703"/>
      <c r="D227" s="703"/>
      <c r="E227" s="703"/>
      <c r="F227" s="703"/>
      <c r="G227" s="703"/>
      <c r="H227" s="703"/>
      <c r="I227" s="703"/>
      <c r="J227" s="703"/>
      <c r="K227" s="703"/>
      <c r="L227" s="703"/>
      <c r="M227" s="30"/>
      <c r="N227" s="327"/>
      <c r="BW227" s="143">
        <f>BX226</f>
        <v>-9</v>
      </c>
      <c r="BX227" s="143">
        <f t="shared" ref="BX227:CA227" si="5">BY226</f>
        <v>-4</v>
      </c>
      <c r="BY227" s="143">
        <f t="shared" si="5"/>
        <v>0</v>
      </c>
      <c r="BZ227" s="143">
        <f t="shared" si="5"/>
        <v>4</v>
      </c>
      <c r="CA227" s="143">
        <f t="shared" si="5"/>
        <v>9</v>
      </c>
      <c r="CB227" s="143">
        <v>10</v>
      </c>
      <c r="CC227" s="143"/>
    </row>
    <row r="228" spans="1:81" ht="12.75">
      <c r="A228" s="326"/>
      <c r="B228" s="822" t="str">
        <f>IF(BQ224&lt;10,BT232,BT229)</f>
        <v>You likely find the most comfort for your publicly affected needs among other like-minded partisans and ideologues. Together, you oppose those of a different political outlook. Because they prioritize a clashing set of needs than yours. Your prioritized needs keep you different from their outlook, not reasoned arguments. But stubborn needs.</v>
      </c>
      <c r="C228" s="822"/>
      <c r="D228" s="822"/>
      <c r="E228" s="822"/>
      <c r="F228" s="822"/>
      <c r="G228" s="822"/>
      <c r="H228" s="822"/>
      <c r="I228" s="822"/>
      <c r="J228" s="822"/>
      <c r="K228" s="822"/>
      <c r="L228" s="822"/>
      <c r="M228" s="822"/>
      <c r="N228" s="327"/>
      <c r="BT228" s="2" t="str">
        <f>CONCATENATE(BW228,BX228,BY228,BZ228,CA228)</f>
        <v xml:space="preserve">Your responses indicate you have a DEEP-AND-WIDE psychosocial orientation. You likely express it best with CENTRIST CONSERVATIVE views. Your political outlook outwardly expresses your inward psychosocial orientation. </v>
      </c>
      <c r="BW228" s="2" t="s">
        <v>693</v>
      </c>
      <c r="BX228" s="2" t="str">
        <f>BT224</f>
        <v>DEEP-AND-WIDE</v>
      </c>
      <c r="BY228" s="143" t="s">
        <v>694</v>
      </c>
      <c r="BZ228" s="143" t="str">
        <f>BT225</f>
        <v>CENTRIST CONSERVATIVE</v>
      </c>
      <c r="CA228" s="143" t="s">
        <v>698</v>
      </c>
      <c r="CB228" s="143"/>
      <c r="CC228" s="143"/>
    </row>
    <row r="229" spans="1:81" ht="12.75">
      <c r="A229" s="326"/>
      <c r="B229" s="822"/>
      <c r="C229" s="822"/>
      <c r="D229" s="822"/>
      <c r="E229" s="822"/>
      <c r="F229" s="822"/>
      <c r="G229" s="822"/>
      <c r="H229" s="822"/>
      <c r="I229" s="822"/>
      <c r="J229" s="822"/>
      <c r="K229" s="822"/>
      <c r="L229" s="822"/>
      <c r="M229" s="822"/>
      <c r="N229" s="327"/>
      <c r="BT229" s="2" t="str">
        <f>CONCATENATE(BW229,BX229,BY229)</f>
        <v>You likely find the most comfort for your publicly affected needs among other like-minded CENTRIST CONSERVATIVES. Together, you oppose those of a different political outlook. Because they prioritize a clashing set of needs than yours. Your prioritized needs keep you different from their outlook, not reasoned arguments. But stubborn needs.</v>
      </c>
      <c r="BW229" s="2" t="s">
        <v>695</v>
      </c>
      <c r="BX229" s="2" t="str">
        <f>BT225</f>
        <v>CENTRIST CONSERVATIVE</v>
      </c>
      <c r="BY229" s="2" t="s">
        <v>715</v>
      </c>
    </row>
    <row r="230" spans="1:81" ht="12.75">
      <c r="A230" s="326"/>
      <c r="B230" s="822"/>
      <c r="C230" s="822"/>
      <c r="D230" s="822"/>
      <c r="E230" s="822"/>
      <c r="F230" s="822"/>
      <c r="G230" s="822"/>
      <c r="H230" s="822"/>
      <c r="I230" s="822"/>
      <c r="J230" s="822"/>
      <c r="K230" s="822"/>
      <c r="L230" s="822"/>
      <c r="M230" s="822"/>
      <c r="N230" s="327"/>
    </row>
    <row r="231" spans="1:81" ht="12.75">
      <c r="A231" s="326"/>
      <c r="B231" s="822"/>
      <c r="C231" s="822"/>
      <c r="D231" s="822"/>
      <c r="E231" s="822"/>
      <c r="F231" s="822"/>
      <c r="G231" s="822"/>
      <c r="H231" s="822"/>
      <c r="I231" s="822"/>
      <c r="J231" s="822"/>
      <c r="K231" s="822"/>
      <c r="L231" s="822"/>
      <c r="M231" s="822"/>
      <c r="N231" s="327"/>
      <c r="BT231" s="2" t="s">
        <v>696</v>
      </c>
    </row>
    <row r="232" spans="1:81" ht="12.75">
      <c r="A232" s="326"/>
      <c r="B232" s="822"/>
      <c r="C232" s="822"/>
      <c r="D232" s="822"/>
      <c r="E232" s="822"/>
      <c r="F232" s="822"/>
      <c r="G232" s="822"/>
      <c r="H232" s="822"/>
      <c r="I232" s="822"/>
      <c r="J232" s="822"/>
      <c r="K232" s="822"/>
      <c r="L232" s="822"/>
      <c r="M232" s="822"/>
      <c r="N232" s="327"/>
      <c r="BT232" s="146" t="s">
        <v>697</v>
      </c>
    </row>
    <row r="233" spans="1:81" ht="12.75">
      <c r="A233" s="326"/>
      <c r="B233" s="822"/>
      <c r="C233" s="822"/>
      <c r="D233" s="822"/>
      <c r="E233" s="822"/>
      <c r="F233" s="822"/>
      <c r="G233" s="822"/>
      <c r="H233" s="822"/>
      <c r="I233" s="822"/>
      <c r="J233" s="822"/>
      <c r="K233" s="822"/>
      <c r="L233" s="822"/>
      <c r="M233" s="822"/>
      <c r="N233" s="327"/>
    </row>
    <row r="234" spans="1:81" ht="12.75">
      <c r="A234" s="326"/>
      <c r="B234" s="822"/>
      <c r="C234" s="822"/>
      <c r="D234" s="822"/>
      <c r="E234" s="822"/>
      <c r="F234" s="822"/>
      <c r="G234" s="822"/>
      <c r="H234" s="822"/>
      <c r="I234" s="822"/>
      <c r="J234" s="822"/>
      <c r="K234" s="822"/>
      <c r="L234" s="822"/>
      <c r="M234" s="822"/>
      <c r="N234" s="327"/>
      <c r="BP234" s="2" t="s">
        <v>43</v>
      </c>
      <c r="BR234" s="2" t="s">
        <v>49</v>
      </c>
    </row>
    <row r="235" spans="1:81">
      <c r="A235" s="328"/>
      <c r="B235" s="329"/>
      <c r="C235" s="329"/>
      <c r="D235" s="329"/>
      <c r="E235" s="329"/>
      <c r="F235" s="329"/>
      <c r="G235" s="329"/>
      <c r="H235" s="832"/>
      <c r="I235" s="329"/>
      <c r="J235" s="329"/>
      <c r="K235" s="329"/>
      <c r="L235" s="329"/>
      <c r="M235" s="329"/>
      <c r="N235" s="330"/>
      <c r="BP235" s="2" t="s">
        <v>44</v>
      </c>
      <c r="BR235" s="2" t="s">
        <v>50</v>
      </c>
    </row>
    <row r="236" spans="1:81" ht="30" customHeight="1">
      <c r="A236" s="344" t="s">
        <v>1148</v>
      </c>
      <c r="B236" s="667" t="s">
        <v>1153</v>
      </c>
      <c r="C236" s="667"/>
      <c r="D236" s="667"/>
      <c r="E236" s="667"/>
      <c r="F236" s="667"/>
      <c r="G236" s="667"/>
      <c r="H236" s="667"/>
      <c r="I236" s="667"/>
      <c r="J236" s="667"/>
      <c r="K236" s="667"/>
      <c r="L236" s="667"/>
      <c r="M236" s="345"/>
      <c r="N236" s="346" t="s">
        <v>1149</v>
      </c>
      <c r="BT236" s="2" t="s">
        <v>699</v>
      </c>
      <c r="BW236" s="2" t="s">
        <v>713</v>
      </c>
    </row>
    <row r="237" spans="1:81">
      <c r="A237" s="347"/>
      <c r="B237" s="31"/>
      <c r="C237" s="31"/>
      <c r="D237" s="31"/>
      <c r="E237" s="31"/>
      <c r="F237" s="31"/>
      <c r="G237" s="31"/>
      <c r="H237" s="827"/>
      <c r="I237" s="31"/>
      <c r="J237" s="31"/>
      <c r="K237" s="31"/>
      <c r="L237" s="31"/>
      <c r="M237" s="31"/>
      <c r="N237" s="348"/>
      <c r="BT237" s="2" t="s">
        <v>700</v>
      </c>
    </row>
    <row r="238" spans="1:81" ht="14.45" customHeight="1">
      <c r="A238" s="347"/>
      <c r="B238" s="31"/>
      <c r="C238" s="31"/>
      <c r="D238" s="31"/>
      <c r="E238" s="31"/>
      <c r="F238" s="31"/>
      <c r="G238" s="31"/>
      <c r="H238" s="827"/>
      <c r="I238" s="31"/>
      <c r="J238" s="31"/>
      <c r="K238" s="31"/>
      <c r="L238" s="31"/>
      <c r="M238" s="31"/>
      <c r="N238" s="348"/>
      <c r="BT238" s="2" t="s">
        <v>701</v>
      </c>
    </row>
    <row r="239" spans="1:81">
      <c r="A239" s="347"/>
      <c r="B239" s="31"/>
      <c r="C239" s="31"/>
      <c r="D239" s="31"/>
      <c r="E239" s="31"/>
      <c r="F239" s="31"/>
      <c r="G239" s="31"/>
      <c r="H239" s="827"/>
      <c r="I239" s="31"/>
      <c r="J239" s="31"/>
      <c r="K239" s="31"/>
      <c r="L239" s="31"/>
      <c r="M239" s="31"/>
      <c r="N239" s="348"/>
      <c r="BT239" s="2" t="s">
        <v>702</v>
      </c>
    </row>
    <row r="240" spans="1:81">
      <c r="A240" s="347"/>
      <c r="B240" s="31"/>
      <c r="C240" s="31"/>
      <c r="D240" s="31"/>
      <c r="E240" s="31"/>
      <c r="F240" s="31"/>
      <c r="G240" s="31"/>
      <c r="H240" s="827"/>
      <c r="I240" s="31"/>
      <c r="J240" s="31"/>
      <c r="K240" s="31"/>
      <c r="L240" s="31"/>
      <c r="M240" s="31"/>
      <c r="N240" s="348"/>
      <c r="BT240" s="2" t="s">
        <v>703</v>
      </c>
    </row>
    <row r="241" spans="1:78" ht="15.6" customHeight="1">
      <c r="A241" s="347"/>
      <c r="B241" s="666" t="s">
        <v>744</v>
      </c>
      <c r="C241" s="666"/>
      <c r="D241" s="666"/>
      <c r="E241" s="666"/>
      <c r="F241" s="666"/>
      <c r="G241" s="666"/>
      <c r="H241" s="666"/>
      <c r="I241" s="666"/>
      <c r="J241" s="666"/>
      <c r="K241" s="666"/>
      <c r="L241" s="666"/>
      <c r="M241" s="666"/>
      <c r="N241" s="348"/>
    </row>
    <row r="242" spans="1:78" ht="19.899999999999999" customHeight="1">
      <c r="A242" s="347"/>
      <c r="B242" s="666"/>
      <c r="C242" s="666"/>
      <c r="D242" s="666"/>
      <c r="E242" s="666"/>
      <c r="F242" s="666"/>
      <c r="G242" s="666"/>
      <c r="H242" s="666"/>
      <c r="I242" s="666"/>
      <c r="J242" s="666"/>
      <c r="K242" s="666"/>
      <c r="L242" s="666"/>
      <c r="M242" s="666"/>
      <c r="N242" s="348"/>
      <c r="BT242" s="2" t="str">
        <f>CONCATENATE(BW242,BX242,BY242,BZ242)</f>
        <v>MERIT ENTRY - "We can offer amnesty to children born to illegal migrant parents after they show merit."</v>
      </c>
      <c r="BV242" s="49" t="s">
        <v>3</v>
      </c>
      <c r="BW242" s="2" t="str">
        <f>IF($BT$224=BV$224,BE$167,IF($BT$224=BW$224,BE$168,IF($BT$224=BX$224,BE$169,IF($BT$224=BY$224,BE$170,IF($BT$224=BZ$224,BE$172,IF($BT$224=CA$224,BE$173,""))))))</f>
        <v>MERIT ENTRY</v>
      </c>
      <c r="BX242" s="49" t="s">
        <v>724</v>
      </c>
      <c r="BY242" s="2" t="str">
        <f>IF($BT$224=BW$224,BE$175,IF($BT$224=BX$224,BE$176,IF($BT$224=BY$224,BE$177,IF($BT$224=BZ$224,BE$178,IF($BT$224=CA$224,BE$179,IF($BT$224=CB$224,BE$180,""))))))</f>
        <v>We can offer amnesty to children born to illegal migrant parents after they show merit</v>
      </c>
      <c r="BZ242" s="2" t="s">
        <v>723</v>
      </c>
    </row>
    <row r="243" spans="1:78" ht="19.899999999999999" customHeight="1" thickBot="1">
      <c r="A243" s="347"/>
      <c r="B243" s="666"/>
      <c r="C243" s="666"/>
      <c r="D243" s="666"/>
      <c r="E243" s="666"/>
      <c r="F243" s="666"/>
      <c r="G243" s="666"/>
      <c r="H243" s="666"/>
      <c r="I243" s="666"/>
      <c r="J243" s="666"/>
      <c r="K243" s="666"/>
      <c r="L243" s="666"/>
      <c r="M243" s="666"/>
      <c r="N243" s="348"/>
      <c r="BU243" s="2">
        <f>IF($H244=$BT$236,BW$269,IF($H244=$BT$237,BX$269,IF($H244=$BT$238,BY$269,IF($H244=$BT$239,BZ$269,IF($H$1=$BT$240,CA$269,0)))))</f>
        <v>0</v>
      </c>
    </row>
    <row r="244" spans="1:78" ht="19.899999999999999" customHeight="1" thickBot="1">
      <c r="A244" s="347"/>
      <c r="B244" s="147" t="s">
        <v>704</v>
      </c>
      <c r="C244" s="31"/>
      <c r="D244" s="31"/>
      <c r="E244" s="31"/>
      <c r="F244" s="31"/>
      <c r="G244" s="31"/>
      <c r="H244" s="448"/>
      <c r="I244" s="449"/>
      <c r="J244" s="449"/>
      <c r="K244" s="449"/>
      <c r="L244" s="449"/>
      <c r="M244" s="450"/>
      <c r="N244" s="348"/>
    </row>
    <row r="245" spans="1:78" ht="19.899999999999999" customHeight="1">
      <c r="A245" s="347"/>
      <c r="B245" s="657" t="str">
        <f>IF($BQ$224&lt;10,$BW$236,BT242)</f>
        <v>COMPLETE THE ITEMS ABOVE TO SEE RESULTS HERE.</v>
      </c>
      <c r="C245" s="657"/>
      <c r="D245" s="657"/>
      <c r="E245" s="657"/>
      <c r="F245" s="657"/>
      <c r="G245" s="657"/>
      <c r="H245" s="657"/>
      <c r="I245" s="657"/>
      <c r="J245" s="657"/>
      <c r="K245" s="657"/>
      <c r="L245" s="657"/>
      <c r="M245" s="657"/>
      <c r="N245" s="348"/>
      <c r="BT245" s="2" t="str">
        <f t="shared" ref="BT245" si="6">CONCATENATE(BW245,BX245,BY245,BZ245)</f>
        <v>LEFTIST  ALARMIST HOAX - "We admit it is possible human activity contributes to some climate change, but trust nature to correct it."</v>
      </c>
      <c r="BV245" s="49" t="s">
        <v>3</v>
      </c>
      <c r="BW245" s="2" t="str">
        <f>IF($BT$224=BV$224,BF$167,IF($BT$224=BW$224,BF$168,IF($BT$224=BX$224,BF$169,IF($BT$224=BY$224,BF$170,IF($BT$224=BZ$224,BF$172,IF($BT$224=CA$224,BF$173,""))))))</f>
        <v>LEFTIST  ALARMIST HOAX</v>
      </c>
      <c r="BX245" s="49" t="s">
        <v>724</v>
      </c>
      <c r="BY245" s="2" t="str">
        <f>IF($BT$224=BW$224,BF$175,IF($BT$224=BX$224,BF$176,IF($BT$224=BY$224,BF$177,IF($BT$224=BZ$224,BF$178,IF($BT$224=CA$224,BF$179,IF($BT$224=CB$224,BF$180,""))))))</f>
        <v>We admit it is possible human activity contributes to some climate change, but trust nature to correct it</v>
      </c>
      <c r="BZ245" s="2" t="s">
        <v>723</v>
      </c>
    </row>
    <row r="246" spans="1:78" ht="19.899999999999999" customHeight="1" thickBot="1">
      <c r="A246" s="347"/>
      <c r="B246" s="657"/>
      <c r="C246" s="657"/>
      <c r="D246" s="657"/>
      <c r="E246" s="657"/>
      <c r="F246" s="657"/>
      <c r="G246" s="657"/>
      <c r="H246" s="657"/>
      <c r="I246" s="657"/>
      <c r="J246" s="657"/>
      <c r="K246" s="657"/>
      <c r="L246" s="657"/>
      <c r="M246" s="657"/>
      <c r="N246" s="348"/>
      <c r="BU246" s="2">
        <f>IF($H247=$BT$236,BW$269,IF($H247=$BT$237,BX$269,IF($H247=$BT$238,BY$269,IF($H247=$BT$239,BZ$269,IF($H$1=$BT$240,CA$269,0)))))</f>
        <v>0</v>
      </c>
    </row>
    <row r="247" spans="1:78" ht="19.899999999999999" customHeight="1" thickBot="1">
      <c r="A247" s="347"/>
      <c r="B247" s="147" t="s">
        <v>707</v>
      </c>
      <c r="C247" s="149"/>
      <c r="D247" s="149"/>
      <c r="E247" s="149"/>
      <c r="F247" s="149"/>
      <c r="G247" s="149"/>
      <c r="H247" s="448"/>
      <c r="I247" s="449"/>
      <c r="J247" s="449"/>
      <c r="K247" s="449"/>
      <c r="L247" s="449"/>
      <c r="M247" s="450"/>
      <c r="N247" s="348"/>
    </row>
    <row r="248" spans="1:78" ht="19.899999999999999" customHeight="1">
      <c r="A248" s="347"/>
      <c r="B248" s="657" t="str">
        <f>IF($BQ$224&lt;10,$BW$236,BT245)</f>
        <v>COMPLETE THE ITEMS ABOVE TO SEE RESULTS HERE.</v>
      </c>
      <c r="C248" s="657"/>
      <c r="D248" s="657"/>
      <c r="E248" s="657"/>
      <c r="F248" s="657"/>
      <c r="G248" s="657"/>
      <c r="H248" s="657"/>
      <c r="I248" s="657"/>
      <c r="J248" s="657"/>
      <c r="K248" s="657"/>
      <c r="L248" s="657"/>
      <c r="M248" s="657"/>
      <c r="N248" s="348"/>
      <c r="BT248" s="2" t="str">
        <f t="shared" ref="BT248" si="7">CONCATENATE(BW248,BX248,BY248,BZ248)</f>
        <v>UNRESTRICTED  GUN RIGHTS - "We need to protect gun rights by dealing with the few individuals most irresponsible with guns."</v>
      </c>
      <c r="BV248" s="49" t="s">
        <v>3</v>
      </c>
      <c r="BW248" s="2" t="str">
        <f>IF($BT$224=BV$224,BG$167,IF($BT$224=BW$224,BG$168,IF($BT$224=BX$224,BG$169,IF($BT$224=BY$224,BG$170,IF($BT$224=BZ$224,BG$172,IF($BT$224=CA$224,BG$173,""))))))</f>
        <v>UNRESTRICTED  GUN RIGHTS</v>
      </c>
      <c r="BX248" s="49" t="s">
        <v>724</v>
      </c>
      <c r="BY248" s="2" t="str">
        <f>IF($BT$224=BW$224,BG$175,IF($BT$224=BX$224,BG$176,IF($BT$224=BY$224,BG$177,IF($BT$224=BZ$224,BG$178,IF($BT$224=CA$224,BG$179,IF($BT$224=CB$224,BG$180,""))))))</f>
        <v>We need to protect gun rights by dealing with the few individuals most irresponsible with guns</v>
      </c>
      <c r="BZ248" s="2" t="s">
        <v>723</v>
      </c>
    </row>
    <row r="249" spans="1:78" ht="19.899999999999999" customHeight="1" thickBot="1">
      <c r="A249" s="347"/>
      <c r="B249" s="657"/>
      <c r="C249" s="657"/>
      <c r="D249" s="657"/>
      <c r="E249" s="657"/>
      <c r="F249" s="657"/>
      <c r="G249" s="657"/>
      <c r="H249" s="657"/>
      <c r="I249" s="657"/>
      <c r="J249" s="657"/>
      <c r="K249" s="657"/>
      <c r="L249" s="657"/>
      <c r="M249" s="657"/>
      <c r="N249" s="348"/>
      <c r="BU249" s="2">
        <f>IF($H250=$BT$236,BW$269,IF($H250=$BT$237,BX$269,IF($H250=$BT$238,BY$269,IF($H250=$BT$239,BZ$269,IF($H$1=$BT$240,CA$269,0)))))</f>
        <v>0</v>
      </c>
    </row>
    <row r="250" spans="1:78" ht="19.899999999999999" customHeight="1" thickBot="1">
      <c r="A250" s="347"/>
      <c r="B250" s="147" t="s">
        <v>712</v>
      </c>
      <c r="C250" s="149"/>
      <c r="D250" s="149"/>
      <c r="E250" s="149"/>
      <c r="F250" s="149"/>
      <c r="G250" s="149"/>
      <c r="H250" s="448"/>
      <c r="I250" s="449"/>
      <c r="J250" s="449"/>
      <c r="K250" s="449"/>
      <c r="L250" s="449"/>
      <c r="M250" s="450"/>
      <c r="N250" s="348"/>
    </row>
    <row r="251" spans="1:78" ht="19.899999999999999" customHeight="1">
      <c r="A251" s="347"/>
      <c r="B251" s="657" t="str">
        <f>IF($BQ$224&lt;10,$BW$236,BT248)</f>
        <v>COMPLETE THE ITEMS ABOVE TO SEE RESULTS HERE.</v>
      </c>
      <c r="C251" s="657"/>
      <c r="D251" s="657"/>
      <c r="E251" s="657"/>
      <c r="F251" s="657"/>
      <c r="G251" s="657"/>
      <c r="H251" s="657"/>
      <c r="I251" s="657"/>
      <c r="J251" s="657"/>
      <c r="K251" s="657"/>
      <c r="L251" s="657"/>
      <c r="M251" s="657"/>
      <c r="N251" s="348"/>
      <c r="BT251" s="2" t="str">
        <f t="shared" ref="BT251" si="8">CONCATENATE(BW251,BX251,BY251,BZ251)</f>
        <v>ONLY IF LIFE OF MOTHER AT RISK - "We need to protect the unborn by allowing only rare exceptions like in cases of rape and incest."</v>
      </c>
      <c r="BV251" s="49" t="s">
        <v>3</v>
      </c>
      <c r="BW251" s="2" t="str">
        <f>IF($BT$224=BV$224,APE$167,IF($BT$224=BW$224,BH$168,IF($BT$224=BX$224,BH$169,IF($BT$224=BY$224,BH$170,IF($BT$224=BZ$224,BH$172,IF($BT$224=CA$224,BH$173,""))))))</f>
        <v>ONLY IF LIFE OF MOTHER AT RISK</v>
      </c>
      <c r="BX251" s="49" t="s">
        <v>724</v>
      </c>
      <c r="BY251" s="2" t="str">
        <f>IF($BT$224=BW$224,BH$175,IF($BT$224=BX$224,BH$176,IF($BT$224=BY$224,BH$177,IF($BT$224=BZ$224,BH$178,IF($BT$224=CA$224,BH$179,IF($BT$224=CB$224,BH$180,""))))))</f>
        <v>We need to protect the unborn by allowing only rare exceptions like in cases of rape and incest</v>
      </c>
      <c r="BZ251" s="2" t="s">
        <v>723</v>
      </c>
    </row>
    <row r="252" spans="1:78" ht="19.899999999999999" customHeight="1" thickBot="1">
      <c r="A252" s="347"/>
      <c r="B252" s="657"/>
      <c r="C252" s="657"/>
      <c r="D252" s="657"/>
      <c r="E252" s="657"/>
      <c r="F252" s="657"/>
      <c r="G252" s="657"/>
      <c r="H252" s="657"/>
      <c r="I252" s="657"/>
      <c r="J252" s="657"/>
      <c r="K252" s="657"/>
      <c r="L252" s="657"/>
      <c r="M252" s="657"/>
      <c r="N252" s="348"/>
      <c r="BU252" s="2">
        <f>IF($H253=$BT$236,BW$269,IF($H253=$BT$237,BX$269,IF($H253=$BT$238,BY$269,IF($H253=$BT$239,BZ$269,IF($H$1=$BT$240,CA$269,0)))))</f>
        <v>0</v>
      </c>
    </row>
    <row r="253" spans="1:78" ht="19.899999999999999" customHeight="1" thickBot="1">
      <c r="A253" s="347"/>
      <c r="B253" s="147" t="s">
        <v>711</v>
      </c>
      <c r="C253" s="149"/>
      <c r="D253" s="149"/>
      <c r="E253" s="149"/>
      <c r="F253" s="149"/>
      <c r="G253" s="149"/>
      <c r="H253" s="448"/>
      <c r="I253" s="449"/>
      <c r="J253" s="449"/>
      <c r="K253" s="449"/>
      <c r="L253" s="449"/>
      <c r="M253" s="450"/>
      <c r="N253" s="348"/>
    </row>
    <row r="254" spans="1:78" ht="19.899999999999999" customHeight="1">
      <c r="A254" s="347"/>
      <c r="B254" s="657" t="str">
        <f>IF($BQ$224&lt;10,$BW$236,BT251)</f>
        <v>COMPLETE THE ITEMS ABOVE TO SEE RESULTS HERE.</v>
      </c>
      <c r="C254" s="657"/>
      <c r="D254" s="657"/>
      <c r="E254" s="657"/>
      <c r="F254" s="657"/>
      <c r="G254" s="657"/>
      <c r="H254" s="657"/>
      <c r="I254" s="657"/>
      <c r="J254" s="657"/>
      <c r="K254" s="657"/>
      <c r="L254" s="657"/>
      <c r="M254" s="657"/>
      <c r="N254" s="348"/>
      <c r="BT254" s="2" t="str">
        <f t="shared" ref="BT254" si="9">CONCATENATE(BW254,BX254,BY254,BZ254)</f>
        <v>PRIVATE INSURANCE - "We need to replace Obama-Care with a national or state level health exchange providing better choices."</v>
      </c>
      <c r="BV254" s="49" t="s">
        <v>3</v>
      </c>
      <c r="BW254" s="2" t="str">
        <f>IF($BT$224=BV$224,BI$167,IF($BT$224=BW$224,BI$168,IF($BT$224=BX$224,BI$169,IF($BT$224=BY$224,BI$170,IF($BT$224=BZ$224,BI$172,IF($BT$224=CA$224,BI$173,""))))))</f>
        <v>PRIVATE INSURANCE</v>
      </c>
      <c r="BX254" s="49" t="s">
        <v>724</v>
      </c>
      <c r="BY254" s="2" t="str">
        <f>IF($BT$224=BW$224,BI$175,IF($BT$224=BX$224,BI$176,IF($BT$224=BY$224,BI$177,IF($BT$224=BZ$224,BI$178,IF($BT$224=CA$224,BI$179,IF($BT$224=CB$224,BI$180,""))))))</f>
        <v>We need to replace Obama-Care with a national or state level health exchange providing better choices</v>
      </c>
      <c r="BZ254" s="2" t="s">
        <v>723</v>
      </c>
    </row>
    <row r="255" spans="1:78" ht="19.899999999999999" customHeight="1" thickBot="1">
      <c r="A255" s="347"/>
      <c r="B255" s="657"/>
      <c r="C255" s="657"/>
      <c r="D255" s="657"/>
      <c r="E255" s="657"/>
      <c r="F255" s="657"/>
      <c r="G255" s="657"/>
      <c r="H255" s="657"/>
      <c r="I255" s="657"/>
      <c r="J255" s="657"/>
      <c r="K255" s="657"/>
      <c r="L255" s="657"/>
      <c r="M255" s="657"/>
      <c r="N255" s="348"/>
      <c r="BU255" s="2">
        <f>IF($H256=$BT$236,BW$269,IF($H256=$BT$237,BX$269,IF($H256=$BT$238,BY$269,IF($H256=$BT$239,BZ$269,IF($H$1=$BT$240,CA$269,0)))))</f>
        <v>0</v>
      </c>
    </row>
    <row r="256" spans="1:78" ht="19.899999999999999" customHeight="1" thickBot="1">
      <c r="A256" s="347"/>
      <c r="B256" s="147" t="s">
        <v>710</v>
      </c>
      <c r="C256" s="149"/>
      <c r="D256" s="149"/>
      <c r="E256" s="149"/>
      <c r="F256" s="149"/>
      <c r="G256" s="149"/>
      <c r="H256" s="448"/>
      <c r="I256" s="449"/>
      <c r="J256" s="449"/>
      <c r="K256" s="449"/>
      <c r="L256" s="449"/>
      <c r="M256" s="450"/>
      <c r="N256" s="348"/>
    </row>
    <row r="257" spans="1:79" ht="19.899999999999999" customHeight="1">
      <c r="A257" s="347"/>
      <c r="B257" s="657" t="str">
        <f>IF($BQ$224&lt;10,$BW$236,BT254)</f>
        <v>COMPLETE THE ITEMS ABOVE TO SEE RESULTS HERE.</v>
      </c>
      <c r="C257" s="657"/>
      <c r="D257" s="657"/>
      <c r="E257" s="657"/>
      <c r="F257" s="657"/>
      <c r="G257" s="657"/>
      <c r="H257" s="657"/>
      <c r="I257" s="657"/>
      <c r="J257" s="657"/>
      <c r="K257" s="657"/>
      <c r="L257" s="657"/>
      <c r="M257" s="657"/>
      <c r="N257" s="348"/>
      <c r="BT257" s="2" t="str">
        <f t="shared" ref="BT257" si="10">CONCATENATE(BW257,BX257,BY257,BZ257)</f>
        <v>MAKE AMERICA SAFE AGAIN - "We need to keep our communities safe by enabling individuals released from custody to better succeed."</v>
      </c>
      <c r="BV257" s="49" t="s">
        <v>3</v>
      </c>
      <c r="BW257" s="2" t="str">
        <f>IF($BT$224=BV$224,BJ$167,IF($BT$224=BW$224,BJ$168,IF($BT$224=BX$224,BJ$169,IF($BT$224=BY$224,BJ$170,IF($BT$224=BZ$224,BJ$172,IF($BT$224=CA$224,BJ$173,""))))))</f>
        <v>MAKE AMERICA SAFE AGAIN</v>
      </c>
      <c r="BX257" s="49" t="s">
        <v>724</v>
      </c>
      <c r="BY257" s="2" t="str">
        <f>IF($BT$224=BW$224,BJ$175,IF($BT$224=BX$224,BJ$176,IF($BT$224=BY$224,BJ$177,IF($BT$224=BZ$224,BJ$178,IF($BT$224=CA$224,BJ$179,IF($BT$224=CB$224,BJ$180,""))))))</f>
        <v>We need to keep our communities safe by enabling individuals released from custody to better succeed</v>
      </c>
      <c r="BZ257" s="2" t="s">
        <v>723</v>
      </c>
    </row>
    <row r="258" spans="1:79" ht="19.899999999999999" customHeight="1" thickBot="1">
      <c r="A258" s="347"/>
      <c r="B258" s="657"/>
      <c r="C258" s="657"/>
      <c r="D258" s="657"/>
      <c r="E258" s="657"/>
      <c r="F258" s="657"/>
      <c r="G258" s="657"/>
      <c r="H258" s="657"/>
      <c r="I258" s="657"/>
      <c r="J258" s="657"/>
      <c r="K258" s="657"/>
      <c r="L258" s="657"/>
      <c r="M258" s="657"/>
      <c r="N258" s="348"/>
      <c r="BU258" s="2">
        <f>IF($H259=$BT$236,BW$269,IF($H259=$BT$237,BX$269,IF($H259=$BT$238,BY$269,IF($H259=$BT$239,BZ$269,IF($H$1=$BT$240,CA$269,0)))))</f>
        <v>0</v>
      </c>
    </row>
    <row r="259" spans="1:79" ht="19.899999999999999" customHeight="1" thickBot="1">
      <c r="A259" s="347"/>
      <c r="B259" s="147" t="s">
        <v>705</v>
      </c>
      <c r="C259" s="149"/>
      <c r="D259" s="149"/>
      <c r="E259" s="149"/>
      <c r="F259" s="149"/>
      <c r="G259" s="149"/>
      <c r="H259" s="448"/>
      <c r="I259" s="449"/>
      <c r="J259" s="449"/>
      <c r="K259" s="449"/>
      <c r="L259" s="449"/>
      <c r="M259" s="450"/>
      <c r="N259" s="348"/>
    </row>
    <row r="260" spans="1:79" ht="19.899999999999999" customHeight="1">
      <c r="A260" s="347"/>
      <c r="B260" s="657" t="str">
        <f>IF($BQ$224&lt;10,$BW$236,BT257)</f>
        <v>COMPLETE THE ITEMS ABOVE TO SEE RESULTS HERE.</v>
      </c>
      <c r="C260" s="657"/>
      <c r="D260" s="657"/>
      <c r="E260" s="657"/>
      <c r="F260" s="657"/>
      <c r="G260" s="657"/>
      <c r="H260" s="657"/>
      <c r="I260" s="657"/>
      <c r="J260" s="657"/>
      <c r="K260" s="657"/>
      <c r="L260" s="657"/>
      <c r="M260" s="657"/>
      <c r="N260" s="348"/>
      <c r="BT260" s="2" t="str">
        <f t="shared" ref="BT260" si="11">CONCATENATE(BW260,BX260,BY260,BZ260)</f>
        <v>LAISSEZ FAIRE MARKET - "We need a free market to produce the goods and services we all need, with minimal state regulation to keep markets fair for all."</v>
      </c>
      <c r="BV260" s="49" t="s">
        <v>3</v>
      </c>
      <c r="BW260" s="2" t="str">
        <f>IF($BT$224=BV$224,ASE$167,IF($BT$224=BW$224,BK$168,IF($BT$224=BX$224,BK$169,IF($BT$224=BY$224,BK$170,IF($BT$224=BZ$224,BK$172,IF($BT$224=CA$224,BK$173,""))))))</f>
        <v>LAISSEZ FAIRE MARKET</v>
      </c>
      <c r="BX260" s="49" t="s">
        <v>724</v>
      </c>
      <c r="BY260" s="2" t="str">
        <f>IF($BT$224=BW$224,BK$175,IF($BT$224=BX$224,BK$176,IF($BT$224=BY$224,BK$177,IF($BT$224=BZ$224,BK$178,IF($BT$224=CA$224,BK$179,IF($BT$224=CB$224,BK$180,""))))))</f>
        <v>We need a free market to produce the goods and services we all need, with minimal state regulation to keep markets fair for all</v>
      </c>
      <c r="BZ260" s="2" t="s">
        <v>723</v>
      </c>
    </row>
    <row r="261" spans="1:79" ht="19.899999999999999" customHeight="1" thickBot="1">
      <c r="A261" s="347"/>
      <c r="B261" s="657"/>
      <c r="C261" s="657"/>
      <c r="D261" s="657"/>
      <c r="E261" s="657"/>
      <c r="F261" s="657"/>
      <c r="G261" s="657"/>
      <c r="H261" s="657"/>
      <c r="I261" s="657"/>
      <c r="J261" s="657"/>
      <c r="K261" s="657"/>
      <c r="L261" s="657"/>
      <c r="M261" s="657"/>
      <c r="N261" s="348"/>
      <c r="BU261" s="2">
        <f>IF($H262=$BT$236,BW$269,IF($H262=$BT$237,BX$269,IF($H262=$BT$238,BY$269,IF($H262=$BT$239,BZ$269,IF($H$1=$BT$240,CA$269,0)))))</f>
        <v>0</v>
      </c>
    </row>
    <row r="262" spans="1:79" ht="19.899999999999999" customHeight="1" thickBot="1">
      <c r="A262" s="347"/>
      <c r="B262" s="147" t="s">
        <v>709</v>
      </c>
      <c r="C262" s="149"/>
      <c r="D262" s="149"/>
      <c r="E262" s="149"/>
      <c r="F262" s="149"/>
      <c r="G262" s="149"/>
      <c r="H262" s="448"/>
      <c r="I262" s="449"/>
      <c r="J262" s="449"/>
      <c r="K262" s="449"/>
      <c r="L262" s="449"/>
      <c r="M262" s="450"/>
      <c r="N262" s="348"/>
    </row>
    <row r="263" spans="1:79" ht="19.899999999999999" customHeight="1">
      <c r="A263" s="347"/>
      <c r="B263" s="657" t="str">
        <f>IF($BQ$224&lt;10,$BW$236,BT260)</f>
        <v>COMPLETE THE ITEMS ABOVE TO SEE RESULTS HERE.</v>
      </c>
      <c r="C263" s="657"/>
      <c r="D263" s="657"/>
      <c r="E263" s="657"/>
      <c r="F263" s="657"/>
      <c r="G263" s="657"/>
      <c r="H263" s="657"/>
      <c r="I263" s="657"/>
      <c r="J263" s="657"/>
      <c r="K263" s="657"/>
      <c r="L263" s="657"/>
      <c r="M263" s="657"/>
      <c r="N263" s="348"/>
      <c r="BT263" s="2" t="str">
        <f t="shared" ref="BT263" si="12">CONCATENATE(BW263,BX263,BY263,BZ263)</f>
        <v>PERSONAL YET RARE - "We need to celebrate the vast improvements in racial relationships and focus less on a past we cannot change."</v>
      </c>
      <c r="BV263" s="49" t="s">
        <v>3</v>
      </c>
      <c r="BW263" s="2" t="str">
        <f>IF($BT$224=BV$224,BL$167,IF($BT$224=BW$224,BL$168,IF($BT$224=BX$224,BL$169,IF($BT$224=BY$224,BL$170,IF($BT$224=BZ$224,BL$172,IF($BT$224=CA$224,BL$173,""))))))</f>
        <v>PERSONAL YET RARE</v>
      </c>
      <c r="BX263" s="49" t="s">
        <v>724</v>
      </c>
      <c r="BY263" s="2" t="str">
        <f>IF($BT$224=BW$224,BL$175,IF($BT$224=BX$224,BL$176,IF($BT$224=BY$224,BL$177,IF($BT$224=BZ$224,BL$178,IF($BT$224=CA$224,BL$179,IF($BT$224=CB$224,BL$180,""))))))</f>
        <v>We need to celebrate the vast improvements in racial relationships and focus less on a past we cannot change</v>
      </c>
      <c r="BZ263" s="2" t="s">
        <v>723</v>
      </c>
    </row>
    <row r="264" spans="1:79" ht="19.899999999999999" customHeight="1" thickBot="1">
      <c r="A264" s="347"/>
      <c r="B264" s="657"/>
      <c r="C264" s="657"/>
      <c r="D264" s="657"/>
      <c r="E264" s="657"/>
      <c r="F264" s="657"/>
      <c r="G264" s="657"/>
      <c r="H264" s="657"/>
      <c r="I264" s="657"/>
      <c r="J264" s="657"/>
      <c r="K264" s="657"/>
      <c r="L264" s="657"/>
      <c r="M264" s="657"/>
      <c r="N264" s="348"/>
      <c r="BU264" s="2">
        <f>IF($H265=$BT$236,BW$269,IF($H265=$BT$237,BX$269,IF($H265=$BT$238,BY$269,IF($H265=$BT$239,BZ$269,IF($H$1=$BT$240,CA$269,0)))))</f>
        <v>0</v>
      </c>
    </row>
    <row r="265" spans="1:79" ht="19.899999999999999" customHeight="1" thickBot="1">
      <c r="A265" s="347"/>
      <c r="B265" s="147" t="s">
        <v>708</v>
      </c>
      <c r="C265" s="149"/>
      <c r="D265" s="149"/>
      <c r="E265" s="149"/>
      <c r="F265" s="149"/>
      <c r="G265" s="149"/>
      <c r="H265" s="448"/>
      <c r="I265" s="449"/>
      <c r="J265" s="449"/>
      <c r="K265" s="449"/>
      <c r="L265" s="449"/>
      <c r="M265" s="450"/>
      <c r="N265" s="348"/>
    </row>
    <row r="266" spans="1:79" ht="19.899999999999999" customHeight="1">
      <c r="A266" s="347"/>
      <c r="B266" s="657" t="str">
        <f>IF($BQ$224&lt;10,$BW$236,BT263)</f>
        <v>COMPLETE THE ITEMS ABOVE TO SEE RESULTS HERE.</v>
      </c>
      <c r="C266" s="657"/>
      <c r="D266" s="657"/>
      <c r="E266" s="657"/>
      <c r="F266" s="657"/>
      <c r="G266" s="657"/>
      <c r="H266" s="657"/>
      <c r="I266" s="657"/>
      <c r="J266" s="657"/>
      <c r="K266" s="657"/>
      <c r="L266" s="657"/>
      <c r="M266" s="657"/>
      <c r="N266" s="348"/>
      <c r="BT266" s="2" t="str">
        <f>CONCATENATE(BW266,BX266,BY266)</f>
        <v xml:space="preserve">You show insignificant correlation between your estimated psychosocial orientation and political views. </v>
      </c>
      <c r="BV266" s="49"/>
      <c r="BW266" s="2" t="s">
        <v>722</v>
      </c>
      <c r="BX266" s="2" t="str">
        <f>IF(AND(BU268&gt;=CA270,BU268&lt;CA269),CA268,IF(AND(BU268&gt;=BZ270,BU268&lt;BZ269),BZ268,IF(AND(BU268&gt;=BY270,BU268&lt;BY269),BY268,IF(AND(BU268&gt;=BX270,BU268&lt;BX269),BX268,IF(AND(BU268&gt;=BW270,BU268&lt;=BW269),BW268,"")))))</f>
        <v>insignificant</v>
      </c>
      <c r="BY266" s="2" t="s">
        <v>752</v>
      </c>
    </row>
    <row r="267" spans="1:79" ht="19.899999999999999" customHeight="1">
      <c r="A267" s="347"/>
      <c r="B267" s="657"/>
      <c r="C267" s="657"/>
      <c r="D267" s="657"/>
      <c r="E267" s="657"/>
      <c r="F267" s="657"/>
      <c r="G267" s="657"/>
      <c r="H267" s="657"/>
      <c r="I267" s="657"/>
      <c r="J267" s="657"/>
      <c r="K267" s="657"/>
      <c r="L267" s="657"/>
      <c r="M267" s="657"/>
      <c r="N267" s="348"/>
    </row>
    <row r="268" spans="1:79" ht="19.899999999999999" customHeight="1">
      <c r="A268" s="347"/>
      <c r="B268" s="705" t="str">
        <f>IF($H$265="","","+")</f>
        <v/>
      </c>
      <c r="C268" s="704" t="str">
        <f>IF(H265="","ANSWER ALL ITEMS ABOVE TO SEE RESULTS HERE.",BT266)</f>
        <v>ANSWER ALL ITEMS ABOVE TO SEE RESULTS HERE.</v>
      </c>
      <c r="D268" s="704"/>
      <c r="E268" s="704"/>
      <c r="F268" s="704"/>
      <c r="G268" s="704"/>
      <c r="H268" s="704"/>
      <c r="I268" s="704"/>
      <c r="J268" s="704"/>
      <c r="K268" s="704"/>
      <c r="L268" s="704"/>
      <c r="M268" s="705" t="str">
        <f>IF($H$265="","","+")</f>
        <v/>
      </c>
      <c r="N268" s="348"/>
      <c r="BU268" s="2">
        <f>(BU243+BU246+BU249+BU252+BU255+BU258+BU261+BU264)/8</f>
        <v>0</v>
      </c>
      <c r="BW268" s="2" t="s">
        <v>717</v>
      </c>
      <c r="BX268" s="2" t="s">
        <v>718</v>
      </c>
      <c r="BY268" s="2" t="s">
        <v>719</v>
      </c>
      <c r="BZ268" s="2" t="s">
        <v>720</v>
      </c>
      <c r="CA268" s="2" t="s">
        <v>721</v>
      </c>
    </row>
    <row r="269" spans="1:79" ht="15" customHeight="1">
      <c r="A269" s="347"/>
      <c r="B269" s="705"/>
      <c r="C269" s="704"/>
      <c r="D269" s="704"/>
      <c r="E269" s="704"/>
      <c r="F269" s="704"/>
      <c r="G269" s="704"/>
      <c r="H269" s="704"/>
      <c r="I269" s="704"/>
      <c r="J269" s="704"/>
      <c r="K269" s="704"/>
      <c r="L269" s="704"/>
      <c r="M269" s="705"/>
      <c r="N269" s="348"/>
      <c r="BV269" s="49" t="s">
        <v>3</v>
      </c>
      <c r="BW269" s="143">
        <v>1</v>
      </c>
      <c r="BX269" s="143">
        <v>0.8</v>
      </c>
      <c r="BY269" s="143">
        <v>0.6</v>
      </c>
      <c r="BZ269" s="143">
        <v>0.4</v>
      </c>
      <c r="CA269" s="143">
        <v>0.2</v>
      </c>
    </row>
    <row r="270" spans="1:79" ht="15" customHeight="1">
      <c r="A270" s="347"/>
      <c r="B270" s="705"/>
      <c r="C270" s="704"/>
      <c r="D270" s="704"/>
      <c r="E270" s="704"/>
      <c r="F270" s="704"/>
      <c r="G270" s="704"/>
      <c r="H270" s="704"/>
      <c r="I270" s="704"/>
      <c r="J270" s="704"/>
      <c r="K270" s="704"/>
      <c r="L270" s="704"/>
      <c r="M270" s="705"/>
      <c r="N270" s="348"/>
      <c r="BW270" s="143">
        <f>BX269</f>
        <v>0.8</v>
      </c>
      <c r="BX270" s="143">
        <f t="shared" ref="BX270:BZ270" si="13">BY269</f>
        <v>0.6</v>
      </c>
      <c r="BY270" s="143">
        <f t="shared" si="13"/>
        <v>0.4</v>
      </c>
      <c r="BZ270" s="143">
        <f t="shared" si="13"/>
        <v>0.2</v>
      </c>
      <c r="CA270" s="143">
        <v>0</v>
      </c>
    </row>
    <row r="271" spans="1:79" ht="4.9000000000000004" customHeight="1">
      <c r="A271" s="349"/>
      <c r="B271" s="352"/>
      <c r="C271" s="352"/>
      <c r="D271" s="352"/>
      <c r="E271" s="352"/>
      <c r="F271" s="352"/>
      <c r="G271" s="352"/>
      <c r="H271" s="838"/>
      <c r="I271" s="352"/>
      <c r="J271" s="352"/>
      <c r="K271" s="352"/>
      <c r="L271" s="352"/>
      <c r="M271" s="352"/>
      <c r="N271" s="351"/>
      <c r="BW271" s="143"/>
      <c r="BX271" s="143"/>
      <c r="BY271" s="143"/>
      <c r="BZ271" s="143"/>
      <c r="CA271" s="143"/>
    </row>
    <row r="272" spans="1:79" ht="30" customHeight="1">
      <c r="A272" s="344" t="s">
        <v>1148</v>
      </c>
      <c r="B272" s="667" t="s">
        <v>640</v>
      </c>
      <c r="C272" s="667"/>
      <c r="D272" s="667"/>
      <c r="E272" s="667"/>
      <c r="F272" s="667"/>
      <c r="G272" s="667"/>
      <c r="H272" s="667"/>
      <c r="I272" s="667"/>
      <c r="J272" s="667"/>
      <c r="K272" s="667"/>
      <c r="L272" s="667"/>
      <c r="M272" s="345"/>
      <c r="N272" s="346" t="s">
        <v>1149</v>
      </c>
    </row>
    <row r="273" spans="1:74">
      <c r="A273" s="347"/>
      <c r="B273" s="31"/>
      <c r="C273" s="31"/>
      <c r="D273" s="31"/>
      <c r="E273" s="31"/>
      <c r="F273" s="31"/>
      <c r="G273" s="31"/>
      <c r="H273" s="827"/>
      <c r="I273" s="31"/>
      <c r="J273" s="31"/>
      <c r="K273" s="31"/>
      <c r="L273" s="31"/>
      <c r="M273" s="31"/>
      <c r="N273" s="348"/>
      <c r="BT273" s="2" t="str">
        <f t="shared" ref="BT273" si="14">CONCATENATE(BW273,BX273)</f>
        <v/>
      </c>
      <c r="BV273" s="49" t="s">
        <v>3</v>
      </c>
    </row>
    <row r="274" spans="1:74">
      <c r="A274" s="347"/>
      <c r="B274" s="31"/>
      <c r="C274" s="31"/>
      <c r="D274" s="31"/>
      <c r="E274" s="31"/>
      <c r="F274" s="31"/>
      <c r="G274" s="31"/>
      <c r="H274" s="827"/>
      <c r="I274" s="31"/>
      <c r="J274" s="31"/>
      <c r="K274" s="31"/>
      <c r="L274" s="31"/>
      <c r="M274" s="31"/>
      <c r="N274" s="348"/>
    </row>
    <row r="275" spans="1:74">
      <c r="A275" s="347"/>
      <c r="B275" s="31"/>
      <c r="C275" s="31"/>
      <c r="D275" s="31"/>
      <c r="E275" s="31"/>
      <c r="F275" s="31"/>
      <c r="G275" s="31"/>
      <c r="H275" s="827"/>
      <c r="I275" s="31"/>
      <c r="J275" s="31"/>
      <c r="K275" s="31"/>
      <c r="L275" s="31"/>
      <c r="M275" s="31"/>
      <c r="N275" s="348"/>
    </row>
    <row r="276" spans="1:74">
      <c r="A276" s="347"/>
      <c r="B276" s="31"/>
      <c r="C276" s="31"/>
      <c r="D276" s="31"/>
      <c r="E276" s="31"/>
      <c r="F276" s="31"/>
      <c r="G276" s="31"/>
      <c r="H276" s="827"/>
      <c r="I276" s="31"/>
      <c r="J276" s="31"/>
      <c r="K276" s="31"/>
      <c r="L276" s="31"/>
      <c r="M276" s="31"/>
      <c r="N276" s="348"/>
      <c r="BT276" s="2" t="str">
        <f t="shared" ref="BT276" si="15">CONCATENATE(BW276,BX276)</f>
        <v/>
      </c>
      <c r="BV276" s="49" t="s">
        <v>3</v>
      </c>
    </row>
    <row r="277" spans="1:74">
      <c r="A277" s="347"/>
      <c r="B277" s="31"/>
      <c r="C277" s="31"/>
      <c r="D277" s="31"/>
      <c r="E277" s="31"/>
      <c r="F277" s="31"/>
      <c r="G277" s="31"/>
      <c r="H277" s="827"/>
      <c r="I277" s="31"/>
      <c r="J277" s="31"/>
      <c r="K277" s="31"/>
      <c r="L277" s="31"/>
      <c r="M277" s="31"/>
      <c r="N277" s="348"/>
    </row>
    <row r="278" spans="1:74">
      <c r="A278" s="347"/>
      <c r="B278" s="31"/>
      <c r="C278" s="31"/>
      <c r="D278" s="31"/>
      <c r="E278" s="31"/>
      <c r="F278" s="31"/>
      <c r="G278" s="31"/>
      <c r="H278" s="827"/>
      <c r="I278" s="31"/>
      <c r="J278" s="31"/>
      <c r="K278" s="31"/>
      <c r="L278" s="31"/>
      <c r="M278" s="31"/>
      <c r="N278" s="348"/>
    </row>
    <row r="279" spans="1:74">
      <c r="A279" s="347"/>
      <c r="B279" s="31"/>
      <c r="C279" s="31"/>
      <c r="D279" s="31"/>
      <c r="E279" s="31"/>
      <c r="F279" s="31"/>
      <c r="G279" s="31"/>
      <c r="H279" s="827"/>
      <c r="I279" s="31"/>
      <c r="J279" s="31"/>
      <c r="K279" s="31"/>
      <c r="L279" s="31"/>
      <c r="M279" s="31"/>
      <c r="N279" s="348"/>
      <c r="BV279" s="49" t="s">
        <v>3</v>
      </c>
    </row>
    <row r="280" spans="1:74">
      <c r="A280" s="347"/>
      <c r="B280" s="31"/>
      <c r="C280" s="31"/>
      <c r="D280" s="31"/>
      <c r="E280" s="31"/>
      <c r="F280" s="31"/>
      <c r="G280" s="31"/>
      <c r="H280" s="827"/>
      <c r="I280" s="31"/>
      <c r="J280" s="31"/>
      <c r="K280" s="31"/>
      <c r="L280" s="31"/>
      <c r="M280" s="31"/>
      <c r="N280" s="348"/>
    </row>
    <row r="281" spans="1:74">
      <c r="A281" s="347"/>
      <c r="B281" s="31"/>
      <c r="C281" s="31"/>
      <c r="D281" s="31"/>
      <c r="E281" s="31"/>
      <c r="F281" s="31"/>
      <c r="G281" s="31"/>
      <c r="H281" s="827"/>
      <c r="I281" s="31"/>
      <c r="J281" s="31"/>
      <c r="K281" s="31"/>
      <c r="L281" s="31"/>
      <c r="M281" s="31"/>
      <c r="N281" s="348"/>
    </row>
    <row r="282" spans="1:74">
      <c r="A282" s="347"/>
      <c r="B282" s="31"/>
      <c r="C282" s="31"/>
      <c r="D282" s="31"/>
      <c r="E282" s="31"/>
      <c r="F282" s="31"/>
      <c r="G282" s="31"/>
      <c r="H282" s="827"/>
      <c r="I282" s="31"/>
      <c r="J282" s="31"/>
      <c r="K282" s="31"/>
      <c r="L282" s="31"/>
      <c r="M282" s="31"/>
      <c r="N282" s="348"/>
      <c r="BV282" s="49" t="s">
        <v>3</v>
      </c>
    </row>
    <row r="283" spans="1:74">
      <c r="A283" s="347"/>
      <c r="B283" s="31"/>
      <c r="C283" s="31"/>
      <c r="D283" s="31"/>
      <c r="E283" s="31"/>
      <c r="F283" s="31"/>
      <c r="G283" s="31"/>
      <c r="H283" s="827"/>
      <c r="I283" s="31"/>
      <c r="J283" s="31"/>
      <c r="K283" s="31"/>
      <c r="L283" s="31"/>
      <c r="M283" s="31"/>
      <c r="N283" s="348"/>
    </row>
    <row r="284" spans="1:74">
      <c r="A284" s="347"/>
      <c r="B284" s="31"/>
      <c r="C284" s="31"/>
      <c r="D284" s="31"/>
      <c r="E284" s="31"/>
      <c r="F284" s="31"/>
      <c r="G284" s="31"/>
      <c r="H284" s="827"/>
      <c r="I284" s="31"/>
      <c r="J284" s="31"/>
      <c r="K284" s="31"/>
      <c r="L284" s="31"/>
      <c r="M284" s="31"/>
      <c r="N284" s="348"/>
    </row>
    <row r="285" spans="1:74">
      <c r="A285" s="347"/>
      <c r="B285" s="31"/>
      <c r="C285" s="31"/>
      <c r="D285" s="31"/>
      <c r="E285" s="31"/>
      <c r="F285" s="31"/>
      <c r="G285" s="31"/>
      <c r="H285" s="827"/>
      <c r="I285" s="31"/>
      <c r="J285" s="31"/>
      <c r="K285" s="31"/>
      <c r="L285" s="31"/>
      <c r="M285" s="31"/>
      <c r="N285" s="348"/>
      <c r="BV285" s="49" t="s">
        <v>3</v>
      </c>
    </row>
    <row r="286" spans="1:74">
      <c r="A286" s="347"/>
      <c r="B286" s="31"/>
      <c r="C286" s="31"/>
      <c r="D286" s="31"/>
      <c r="E286" s="31"/>
      <c r="F286" s="31"/>
      <c r="G286" s="31"/>
      <c r="H286" s="827"/>
      <c r="I286" s="31"/>
      <c r="J286" s="31"/>
      <c r="K286" s="31"/>
      <c r="L286" s="31"/>
      <c r="M286" s="31"/>
      <c r="N286" s="348"/>
    </row>
    <row r="287" spans="1:74">
      <c r="A287" s="347"/>
      <c r="B287" s="31"/>
      <c r="C287" s="31"/>
      <c r="D287" s="31"/>
      <c r="E287" s="31"/>
      <c r="F287" s="31"/>
      <c r="G287" s="31"/>
      <c r="H287" s="827"/>
      <c r="I287" s="31"/>
      <c r="J287" s="31"/>
      <c r="K287" s="31"/>
      <c r="L287" s="31"/>
      <c r="M287" s="31"/>
      <c r="N287" s="348"/>
    </row>
    <row r="288" spans="1:74">
      <c r="A288" s="347"/>
      <c r="B288" s="31"/>
      <c r="C288" s="31"/>
      <c r="D288" s="31"/>
      <c r="E288" s="31"/>
      <c r="F288" s="31"/>
      <c r="G288" s="31"/>
      <c r="H288" s="827"/>
      <c r="I288" s="31"/>
      <c r="J288" s="31"/>
      <c r="K288" s="31"/>
      <c r="L288" s="31"/>
      <c r="M288" s="31"/>
      <c r="N288" s="348"/>
      <c r="BV288" s="49" t="s">
        <v>3</v>
      </c>
    </row>
    <row r="289" spans="1:74">
      <c r="A289" s="347"/>
      <c r="B289" s="31"/>
      <c r="C289" s="31"/>
      <c r="D289" s="31"/>
      <c r="E289" s="31"/>
      <c r="F289" s="31"/>
      <c r="G289" s="31"/>
      <c r="H289" s="827"/>
      <c r="I289" s="31"/>
      <c r="J289" s="31"/>
      <c r="K289" s="31"/>
      <c r="L289" s="31"/>
      <c r="M289" s="31"/>
      <c r="N289" s="348"/>
    </row>
    <row r="290" spans="1:74">
      <c r="A290" s="347"/>
      <c r="B290" s="31"/>
      <c r="C290" s="31"/>
      <c r="D290" s="31"/>
      <c r="E290" s="31"/>
      <c r="F290" s="31"/>
      <c r="G290" s="31"/>
      <c r="H290" s="827"/>
      <c r="I290" s="31"/>
      <c r="J290" s="31"/>
      <c r="K290" s="31"/>
      <c r="L290" s="31"/>
      <c r="M290" s="31"/>
      <c r="N290" s="348"/>
    </row>
    <row r="291" spans="1:74">
      <c r="A291" s="347"/>
      <c r="B291" s="31"/>
      <c r="C291" s="31"/>
      <c r="D291" s="31"/>
      <c r="E291" s="31"/>
      <c r="F291" s="31"/>
      <c r="G291" s="31"/>
      <c r="H291" s="827"/>
      <c r="I291" s="31"/>
      <c r="J291" s="31"/>
      <c r="K291" s="31"/>
      <c r="L291" s="31"/>
      <c r="M291" s="31"/>
      <c r="N291" s="348"/>
      <c r="BV291" s="49" t="s">
        <v>3</v>
      </c>
    </row>
    <row r="292" spans="1:74">
      <c r="A292" s="347"/>
      <c r="B292" s="31"/>
      <c r="C292" s="31"/>
      <c r="D292" s="31"/>
      <c r="E292" s="31"/>
      <c r="F292" s="31"/>
      <c r="G292" s="31"/>
      <c r="H292" s="827"/>
      <c r="I292" s="31"/>
      <c r="J292" s="31"/>
      <c r="K292" s="31"/>
      <c r="L292" s="31"/>
      <c r="M292" s="31"/>
      <c r="N292" s="348"/>
    </row>
    <row r="293" spans="1:74">
      <c r="A293" s="347"/>
      <c r="B293" s="31"/>
      <c r="C293" s="31"/>
      <c r="D293" s="31"/>
      <c r="E293" s="31"/>
      <c r="F293" s="31"/>
      <c r="G293" s="31"/>
      <c r="H293" s="827"/>
      <c r="I293" s="31"/>
      <c r="J293" s="31"/>
      <c r="K293" s="31"/>
      <c r="L293" s="31"/>
      <c r="M293" s="31"/>
      <c r="N293" s="348"/>
    </row>
    <row r="294" spans="1:74">
      <c r="A294" s="347"/>
      <c r="B294" s="31"/>
      <c r="C294" s="31"/>
      <c r="D294" s="31"/>
      <c r="E294" s="31"/>
      <c r="F294" s="31"/>
      <c r="G294" s="31"/>
      <c r="H294" s="827"/>
      <c r="I294" s="31"/>
      <c r="J294" s="31"/>
      <c r="K294" s="31"/>
      <c r="L294" s="31"/>
      <c r="M294" s="31"/>
      <c r="N294" s="348"/>
    </row>
    <row r="295" spans="1:74">
      <c r="A295" s="347"/>
      <c r="B295" s="31"/>
      <c r="C295" s="31"/>
      <c r="D295" s="31"/>
      <c r="E295" s="31"/>
      <c r="F295" s="31"/>
      <c r="G295" s="31"/>
      <c r="H295" s="827"/>
      <c r="I295" s="31"/>
      <c r="J295" s="31"/>
      <c r="K295" s="31"/>
      <c r="L295" s="31"/>
      <c r="M295" s="31"/>
      <c r="N295" s="348"/>
    </row>
    <row r="296" spans="1:74">
      <c r="A296" s="347"/>
      <c r="B296" s="31"/>
      <c r="C296" s="31"/>
      <c r="D296" s="31"/>
      <c r="E296" s="31"/>
      <c r="F296" s="31"/>
      <c r="G296" s="31"/>
      <c r="H296" s="827"/>
      <c r="I296" s="31"/>
      <c r="J296" s="31"/>
      <c r="K296" s="31"/>
      <c r="L296" s="31"/>
      <c r="M296" s="31"/>
      <c r="N296" s="348"/>
    </row>
    <row r="297" spans="1:74">
      <c r="A297" s="347"/>
      <c r="B297" s="31"/>
      <c r="C297" s="31"/>
      <c r="D297" s="31"/>
      <c r="E297" s="31"/>
      <c r="F297" s="31"/>
      <c r="G297" s="31"/>
      <c r="H297" s="827"/>
      <c r="I297" s="31"/>
      <c r="J297" s="31"/>
      <c r="K297" s="31"/>
      <c r="L297" s="31"/>
      <c r="M297" s="31"/>
      <c r="N297" s="348"/>
    </row>
    <row r="298" spans="1:74">
      <c r="A298" s="347"/>
      <c r="B298" s="31"/>
      <c r="C298" s="31"/>
      <c r="D298" s="31"/>
      <c r="E298" s="31"/>
      <c r="F298" s="31"/>
      <c r="G298" s="31"/>
      <c r="H298" s="827"/>
      <c r="I298" s="31"/>
      <c r="J298" s="31"/>
      <c r="K298" s="31"/>
      <c r="L298" s="31"/>
      <c r="M298" s="31"/>
      <c r="N298" s="348"/>
    </row>
    <row r="299" spans="1:74">
      <c r="A299" s="347"/>
      <c r="B299" s="31"/>
      <c r="C299" s="31"/>
      <c r="D299" s="31"/>
      <c r="E299" s="31"/>
      <c r="F299" s="31"/>
      <c r="G299" s="31"/>
      <c r="H299" s="827"/>
      <c r="I299" s="31"/>
      <c r="J299" s="31"/>
      <c r="K299" s="31"/>
      <c r="L299" s="31"/>
      <c r="M299" s="31"/>
      <c r="N299" s="348"/>
    </row>
    <row r="300" spans="1:74">
      <c r="A300" s="347"/>
      <c r="B300" s="31"/>
      <c r="C300" s="31"/>
      <c r="D300" s="31"/>
      <c r="E300" s="31"/>
      <c r="F300" s="31"/>
      <c r="G300" s="31"/>
      <c r="H300" s="827"/>
      <c r="I300" s="31"/>
      <c r="J300" s="31"/>
      <c r="K300" s="31"/>
      <c r="L300" s="31"/>
      <c r="M300" s="31"/>
      <c r="N300" s="348"/>
    </row>
    <row r="301" spans="1:74">
      <c r="A301" s="347"/>
      <c r="B301" s="31"/>
      <c r="C301" s="31"/>
      <c r="D301" s="31"/>
      <c r="E301" s="31"/>
      <c r="F301" s="31"/>
      <c r="G301" s="31"/>
      <c r="H301" s="827"/>
      <c r="I301" s="31"/>
      <c r="J301" s="31"/>
      <c r="K301" s="31"/>
      <c r="L301" s="31"/>
      <c r="M301" s="31"/>
      <c r="N301" s="348"/>
    </row>
    <row r="302" spans="1:74">
      <c r="A302" s="347"/>
      <c r="B302" s="31"/>
      <c r="C302" s="31"/>
      <c r="D302" s="31"/>
      <c r="E302" s="31"/>
      <c r="F302" s="31"/>
      <c r="G302" s="31"/>
      <c r="H302" s="827"/>
      <c r="I302" s="31"/>
      <c r="J302" s="31"/>
      <c r="K302" s="31"/>
      <c r="L302" s="31"/>
      <c r="M302" s="31"/>
      <c r="N302" s="348"/>
    </row>
    <row r="303" spans="1:74">
      <c r="A303" s="347"/>
      <c r="B303" s="31"/>
      <c r="C303" s="31"/>
      <c r="D303" s="31"/>
      <c r="E303" s="31"/>
      <c r="F303" s="31"/>
      <c r="G303" s="31"/>
      <c r="H303" s="827"/>
      <c r="I303" s="31"/>
      <c r="J303" s="31"/>
      <c r="K303" s="31"/>
      <c r="L303" s="31"/>
      <c r="M303" s="31"/>
      <c r="N303" s="348"/>
    </row>
    <row r="304" spans="1:74">
      <c r="A304" s="347"/>
      <c r="B304" s="31"/>
      <c r="C304" s="31"/>
      <c r="D304" s="31"/>
      <c r="E304" s="31"/>
      <c r="F304" s="31"/>
      <c r="G304" s="31"/>
      <c r="H304" s="827"/>
      <c r="I304" s="31"/>
      <c r="J304" s="31"/>
      <c r="K304" s="31"/>
      <c r="L304" s="31"/>
      <c r="M304" s="31"/>
      <c r="N304" s="348"/>
    </row>
    <row r="305" spans="1:14">
      <c r="A305" s="347"/>
      <c r="B305" s="31"/>
      <c r="C305" s="31"/>
      <c r="D305" s="31"/>
      <c r="E305" s="31"/>
      <c r="F305" s="31"/>
      <c r="G305" s="31"/>
      <c r="H305" s="827"/>
      <c r="I305" s="31"/>
      <c r="J305" s="31"/>
      <c r="K305" s="31"/>
      <c r="L305" s="31"/>
      <c r="M305" s="31"/>
      <c r="N305" s="348"/>
    </row>
    <row r="306" spans="1:14">
      <c r="A306" s="347"/>
      <c r="B306" s="31"/>
      <c r="C306" s="31"/>
      <c r="D306" s="31"/>
      <c r="E306" s="31"/>
      <c r="F306" s="31"/>
      <c r="G306" s="31"/>
      <c r="H306" s="827"/>
      <c r="I306" s="31"/>
      <c r="J306" s="31"/>
      <c r="K306" s="31"/>
      <c r="L306" s="31"/>
      <c r="M306" s="31"/>
      <c r="N306" s="348"/>
    </row>
    <row r="307" spans="1:14">
      <c r="A307" s="347"/>
      <c r="B307" s="31"/>
      <c r="C307" s="31"/>
      <c r="D307" s="31"/>
      <c r="E307" s="31"/>
      <c r="F307" s="31"/>
      <c r="G307" s="31"/>
      <c r="H307" s="827"/>
      <c r="I307" s="31"/>
      <c r="J307" s="31"/>
      <c r="K307" s="31"/>
      <c r="L307" s="31"/>
      <c r="M307" s="31"/>
      <c r="N307" s="348"/>
    </row>
    <row r="308" spans="1:14">
      <c r="A308" s="347"/>
      <c r="B308" s="31"/>
      <c r="C308" s="31"/>
      <c r="D308" s="31"/>
      <c r="E308" s="31"/>
      <c r="F308" s="31"/>
      <c r="G308" s="31"/>
      <c r="H308" s="827"/>
      <c r="I308" s="31"/>
      <c r="J308" s="31"/>
      <c r="K308" s="31"/>
      <c r="L308" s="31"/>
      <c r="M308" s="31"/>
      <c r="N308" s="348"/>
    </row>
    <row r="309" spans="1:14">
      <c r="A309" s="347"/>
      <c r="B309" s="31"/>
      <c r="C309" s="31"/>
      <c r="D309" s="31"/>
      <c r="E309" s="31"/>
      <c r="F309" s="31"/>
      <c r="G309" s="31"/>
      <c r="H309" s="827"/>
      <c r="I309" s="31"/>
      <c r="J309" s="31"/>
      <c r="K309" s="31"/>
      <c r="L309" s="31"/>
      <c r="M309" s="31"/>
      <c r="N309" s="348"/>
    </row>
    <row r="310" spans="1:14">
      <c r="A310" s="347"/>
      <c r="B310" s="31"/>
      <c r="C310" s="31"/>
      <c r="D310" s="31"/>
      <c r="E310" s="31"/>
      <c r="F310" s="31"/>
      <c r="G310" s="31"/>
      <c r="H310" s="827"/>
      <c r="I310" s="31"/>
      <c r="J310" s="31"/>
      <c r="K310" s="31"/>
      <c r="L310" s="31"/>
      <c r="M310" s="31"/>
      <c r="N310" s="348"/>
    </row>
    <row r="311" spans="1:14">
      <c r="A311" s="347"/>
      <c r="B311" s="31"/>
      <c r="C311" s="31"/>
      <c r="D311" s="31"/>
      <c r="E311" s="31"/>
      <c r="F311" s="31"/>
      <c r="G311" s="31"/>
      <c r="H311" s="827"/>
      <c r="I311" s="31"/>
      <c r="J311" s="31"/>
      <c r="K311" s="31"/>
      <c r="L311" s="31"/>
      <c r="M311" s="31"/>
      <c r="N311" s="348"/>
    </row>
    <row r="312" spans="1:14">
      <c r="A312" s="347"/>
      <c r="B312" s="31"/>
      <c r="C312" s="31"/>
      <c r="D312" s="31"/>
      <c r="E312" s="31"/>
      <c r="F312" s="31"/>
      <c r="G312" s="31"/>
      <c r="H312" s="827"/>
      <c r="I312" s="31"/>
      <c r="J312" s="31"/>
      <c r="K312" s="31"/>
      <c r="L312" s="31"/>
      <c r="M312" s="31"/>
      <c r="N312" s="348"/>
    </row>
    <row r="313" spans="1:14">
      <c r="A313" s="347"/>
      <c r="B313" s="31"/>
      <c r="C313" s="31"/>
      <c r="D313" s="31"/>
      <c r="E313" s="31"/>
      <c r="F313" s="31"/>
      <c r="G313" s="31"/>
      <c r="H313" s="827"/>
      <c r="I313" s="31"/>
      <c r="J313" s="31"/>
      <c r="K313" s="31"/>
      <c r="L313" s="31"/>
      <c r="M313" s="31"/>
      <c r="N313" s="348"/>
    </row>
    <row r="314" spans="1:14">
      <c r="A314" s="347"/>
      <c r="B314" s="31"/>
      <c r="C314" s="31"/>
      <c r="D314" s="31"/>
      <c r="E314" s="31"/>
      <c r="F314" s="31"/>
      <c r="G314" s="31"/>
      <c r="H314" s="827"/>
      <c r="I314" s="31"/>
      <c r="J314" s="31"/>
      <c r="K314" s="31"/>
      <c r="L314" s="31"/>
      <c r="M314" s="31"/>
      <c r="N314" s="348"/>
    </row>
    <row r="315" spans="1:14">
      <c r="A315" s="347"/>
      <c r="B315" s="31"/>
      <c r="C315" s="31"/>
      <c r="D315" s="31"/>
      <c r="E315" s="31"/>
      <c r="F315" s="31"/>
      <c r="G315" s="31"/>
      <c r="H315" s="827"/>
      <c r="I315" s="31"/>
      <c r="J315" s="31"/>
      <c r="K315" s="31"/>
      <c r="L315" s="31"/>
      <c r="M315" s="31"/>
      <c r="N315" s="348"/>
    </row>
    <row r="316" spans="1:14">
      <c r="A316" s="347"/>
      <c r="B316" s="31"/>
      <c r="C316" s="31"/>
      <c r="D316" s="31"/>
      <c r="E316" s="31"/>
      <c r="F316" s="31"/>
      <c r="G316" s="31"/>
      <c r="H316" s="827"/>
      <c r="I316" s="31"/>
      <c r="J316" s="31"/>
      <c r="K316" s="31"/>
      <c r="L316" s="31"/>
      <c r="M316" s="31"/>
      <c r="N316" s="348"/>
    </row>
    <row r="317" spans="1:14">
      <c r="A317" s="347"/>
      <c r="B317" s="31"/>
      <c r="C317" s="31"/>
      <c r="D317" s="31"/>
      <c r="E317" s="31"/>
      <c r="F317" s="31"/>
      <c r="G317" s="31"/>
      <c r="H317" s="827"/>
      <c r="I317" s="31"/>
      <c r="J317" s="31"/>
      <c r="K317" s="31"/>
      <c r="L317" s="31"/>
      <c r="M317" s="31"/>
      <c r="N317" s="348"/>
    </row>
    <row r="318" spans="1:14">
      <c r="A318" s="347"/>
      <c r="B318" s="31"/>
      <c r="C318" s="31"/>
      <c r="D318" s="31"/>
      <c r="E318" s="31"/>
      <c r="F318" s="31"/>
      <c r="G318" s="31"/>
      <c r="H318" s="827"/>
      <c r="I318" s="31"/>
      <c r="J318" s="31"/>
      <c r="K318" s="31"/>
      <c r="L318" s="31"/>
      <c r="M318" s="31"/>
      <c r="N318" s="348"/>
    </row>
    <row r="319" spans="1:14" ht="30" customHeight="1">
      <c r="A319" s="344" t="s">
        <v>1148</v>
      </c>
      <c r="B319" s="667" t="s">
        <v>1155</v>
      </c>
      <c r="C319" s="667"/>
      <c r="D319" s="667"/>
      <c r="E319" s="667"/>
      <c r="F319" s="667"/>
      <c r="G319" s="667"/>
      <c r="H319" s="667"/>
      <c r="I319" s="667"/>
      <c r="J319" s="667"/>
      <c r="K319" s="667"/>
      <c r="L319" s="667"/>
      <c r="M319" s="345"/>
      <c r="N319" s="346" t="s">
        <v>1149</v>
      </c>
    </row>
    <row r="320" spans="1:14">
      <c r="A320" s="368"/>
      <c r="B320" s="162"/>
      <c r="C320" s="162"/>
      <c r="D320" s="162"/>
      <c r="E320" s="162"/>
      <c r="F320" s="162"/>
      <c r="G320" s="162"/>
      <c r="H320" s="839"/>
      <c r="I320" s="162"/>
      <c r="J320" s="162"/>
      <c r="K320" s="162"/>
      <c r="L320" s="162"/>
      <c r="M320" s="162"/>
      <c r="N320" s="369"/>
    </row>
    <row r="321" spans="1:14">
      <c r="A321" s="368"/>
      <c r="B321" s="162"/>
      <c r="C321" s="162"/>
      <c r="D321" s="162"/>
      <c r="E321" s="162"/>
      <c r="F321" s="162"/>
      <c r="G321" s="162"/>
      <c r="H321" s="839"/>
      <c r="I321" s="162"/>
      <c r="J321" s="162"/>
      <c r="K321" s="162"/>
      <c r="L321" s="162"/>
      <c r="M321" s="162"/>
      <c r="N321" s="369"/>
    </row>
    <row r="322" spans="1:14">
      <c r="A322" s="368"/>
      <c r="B322" s="162"/>
      <c r="C322" s="162"/>
      <c r="D322" s="162"/>
      <c r="E322" s="162"/>
      <c r="F322" s="162"/>
      <c r="G322" s="162"/>
      <c r="H322" s="839"/>
      <c r="I322" s="162"/>
      <c r="J322" s="162"/>
      <c r="K322" s="162"/>
      <c r="L322" s="162"/>
      <c r="M322" s="162"/>
      <c r="N322" s="369"/>
    </row>
    <row r="323" spans="1:14">
      <c r="A323" s="368"/>
      <c r="B323" s="162"/>
      <c r="C323" s="162"/>
      <c r="D323" s="162"/>
      <c r="E323" s="162"/>
      <c r="F323" s="162"/>
      <c r="G323" s="162"/>
      <c r="H323" s="839"/>
      <c r="I323" s="162"/>
      <c r="J323" s="162"/>
      <c r="K323" s="162"/>
      <c r="L323" s="162"/>
      <c r="M323" s="162"/>
      <c r="N323" s="369"/>
    </row>
    <row r="324" spans="1:14">
      <c r="A324" s="368"/>
      <c r="B324" s="162"/>
      <c r="C324" s="162"/>
      <c r="D324" s="162"/>
      <c r="E324" s="162"/>
      <c r="F324" s="162"/>
      <c r="G324" s="162"/>
      <c r="H324" s="839"/>
      <c r="I324" s="162"/>
      <c r="J324" s="162"/>
      <c r="K324" s="162"/>
      <c r="L324" s="162"/>
      <c r="M324" s="162"/>
      <c r="N324" s="369"/>
    </row>
    <row r="325" spans="1:14">
      <c r="A325" s="368"/>
      <c r="B325" s="162"/>
      <c r="C325" s="162"/>
      <c r="D325" s="162"/>
      <c r="E325" s="162"/>
      <c r="F325" s="162"/>
      <c r="G325" s="162"/>
      <c r="H325" s="839"/>
      <c r="I325" s="162"/>
      <c r="J325" s="162"/>
      <c r="K325" s="162"/>
      <c r="L325" s="162"/>
      <c r="M325" s="162"/>
      <c r="N325" s="369"/>
    </row>
    <row r="326" spans="1:14">
      <c r="A326" s="368"/>
      <c r="B326" s="162"/>
      <c r="C326" s="162"/>
      <c r="D326" s="162"/>
      <c r="E326" s="162"/>
      <c r="F326" s="162"/>
      <c r="G326" s="162"/>
      <c r="H326" s="839"/>
      <c r="I326" s="162"/>
      <c r="J326" s="162"/>
      <c r="K326" s="162"/>
      <c r="L326" s="162"/>
      <c r="M326" s="162"/>
      <c r="N326" s="369"/>
    </row>
    <row r="327" spans="1:14">
      <c r="A327" s="368"/>
      <c r="B327" s="162"/>
      <c r="C327" s="162"/>
      <c r="D327" s="162"/>
      <c r="E327" s="162"/>
      <c r="F327" s="162"/>
      <c r="G327" s="162"/>
      <c r="H327" s="839"/>
      <c r="I327" s="162"/>
      <c r="J327" s="162"/>
      <c r="K327" s="162"/>
      <c r="L327" s="162"/>
      <c r="M327" s="162"/>
      <c r="N327" s="369"/>
    </row>
    <row r="328" spans="1:14">
      <c r="A328" s="368"/>
      <c r="B328" s="162"/>
      <c r="C328" s="162"/>
      <c r="D328" s="162"/>
      <c r="E328" s="162"/>
      <c r="F328" s="162"/>
      <c r="G328" s="162"/>
      <c r="H328" s="839"/>
      <c r="I328" s="162"/>
      <c r="J328" s="162"/>
      <c r="K328" s="162"/>
      <c r="L328" s="162"/>
      <c r="M328" s="162"/>
      <c r="N328" s="369"/>
    </row>
    <row r="329" spans="1:14">
      <c r="A329" s="368"/>
      <c r="B329" s="162"/>
      <c r="C329" s="162"/>
      <c r="D329" s="162"/>
      <c r="E329" s="162"/>
      <c r="F329" s="162"/>
      <c r="G329" s="162"/>
      <c r="H329" s="839"/>
      <c r="I329" s="162"/>
      <c r="J329" s="162"/>
      <c r="K329" s="162"/>
      <c r="L329" s="162"/>
      <c r="M329" s="162"/>
      <c r="N329" s="369"/>
    </row>
    <row r="330" spans="1:14">
      <c r="A330" s="368"/>
      <c r="B330" s="162"/>
      <c r="C330" s="162"/>
      <c r="D330" s="162"/>
      <c r="E330" s="162"/>
      <c r="F330" s="162"/>
      <c r="G330" s="162"/>
      <c r="H330" s="839"/>
      <c r="I330" s="162"/>
      <c r="J330" s="162"/>
      <c r="K330" s="162"/>
      <c r="L330" s="162"/>
      <c r="M330" s="162"/>
      <c r="N330" s="369"/>
    </row>
    <row r="331" spans="1:14">
      <c r="A331" s="368"/>
      <c r="B331" s="162"/>
      <c r="C331" s="162"/>
      <c r="D331" s="162"/>
      <c r="E331" s="162"/>
      <c r="F331" s="162"/>
      <c r="G331" s="162"/>
      <c r="H331" s="839"/>
      <c r="I331" s="162"/>
      <c r="J331" s="162"/>
      <c r="K331" s="162"/>
      <c r="L331" s="162"/>
      <c r="M331" s="162"/>
      <c r="N331" s="369"/>
    </row>
    <row r="332" spans="1:14">
      <c r="A332" s="368"/>
      <c r="B332" s="162"/>
      <c r="C332" s="162"/>
      <c r="D332" s="162"/>
      <c r="E332" s="162"/>
      <c r="F332" s="162"/>
      <c r="G332" s="162"/>
      <c r="H332" s="839"/>
      <c r="I332" s="162"/>
      <c r="J332" s="162"/>
      <c r="K332" s="162"/>
      <c r="L332" s="162"/>
      <c r="M332" s="162"/>
      <c r="N332" s="369"/>
    </row>
    <row r="333" spans="1:14">
      <c r="A333" s="368"/>
      <c r="B333" s="162"/>
      <c r="C333" s="162"/>
      <c r="D333" s="162"/>
      <c r="E333" s="162"/>
      <c r="F333" s="162"/>
      <c r="G333" s="162"/>
      <c r="H333" s="839"/>
      <c r="I333" s="162"/>
      <c r="J333" s="162"/>
      <c r="K333" s="162"/>
      <c r="L333" s="162"/>
      <c r="M333" s="162"/>
      <c r="N333" s="369"/>
    </row>
    <row r="334" spans="1:14">
      <c r="A334" s="368"/>
      <c r="B334" s="162"/>
      <c r="C334" s="162"/>
      <c r="D334" s="162"/>
      <c r="E334" s="162"/>
      <c r="F334" s="162"/>
      <c r="G334" s="162"/>
      <c r="H334" s="839"/>
      <c r="I334" s="162"/>
      <c r="J334" s="162"/>
      <c r="K334" s="162"/>
      <c r="L334" s="162"/>
      <c r="M334" s="162"/>
      <c r="N334" s="369"/>
    </row>
    <row r="335" spans="1:14">
      <c r="A335" s="368"/>
      <c r="B335" s="162"/>
      <c r="C335" s="162"/>
      <c r="D335" s="162"/>
      <c r="E335" s="162"/>
      <c r="F335" s="162"/>
      <c r="G335" s="162"/>
      <c r="H335" s="839"/>
      <c r="I335" s="162"/>
      <c r="J335" s="162"/>
      <c r="K335" s="162"/>
      <c r="L335" s="162"/>
      <c r="M335" s="162"/>
      <c r="N335" s="369"/>
    </row>
    <row r="336" spans="1:14">
      <c r="A336" s="368"/>
      <c r="B336" s="162"/>
      <c r="C336" s="162"/>
      <c r="D336" s="162"/>
      <c r="E336" s="162"/>
      <c r="F336" s="162"/>
      <c r="G336" s="162"/>
      <c r="H336" s="839"/>
      <c r="I336" s="162"/>
      <c r="J336" s="162"/>
      <c r="K336" s="162"/>
      <c r="L336" s="162"/>
      <c r="M336" s="162"/>
      <c r="N336" s="369"/>
    </row>
    <row r="337" spans="1:14">
      <c r="A337" s="368"/>
      <c r="B337" s="162"/>
      <c r="C337" s="162"/>
      <c r="D337" s="162"/>
      <c r="E337" s="162"/>
      <c r="F337" s="162"/>
      <c r="G337" s="162"/>
      <c r="H337" s="839"/>
      <c r="I337" s="162"/>
      <c r="J337" s="162"/>
      <c r="K337" s="162"/>
      <c r="L337" s="162"/>
      <c r="M337" s="162"/>
      <c r="N337" s="369"/>
    </row>
    <row r="338" spans="1:14">
      <c r="A338" s="368"/>
      <c r="B338" s="162"/>
      <c r="C338" s="162"/>
      <c r="D338" s="162"/>
      <c r="E338" s="162"/>
      <c r="F338" s="162"/>
      <c r="G338" s="162"/>
      <c r="H338" s="839"/>
      <c r="I338" s="162"/>
      <c r="J338" s="162"/>
      <c r="K338" s="162"/>
      <c r="L338" s="162"/>
      <c r="M338" s="162"/>
      <c r="N338" s="369"/>
    </row>
    <row r="339" spans="1:14">
      <c r="A339" s="368"/>
      <c r="B339" s="162"/>
      <c r="C339" s="162"/>
      <c r="D339" s="162"/>
      <c r="E339" s="162"/>
      <c r="F339" s="162"/>
      <c r="G339" s="162"/>
      <c r="H339" s="839"/>
      <c r="I339" s="162"/>
      <c r="J339" s="162"/>
      <c r="K339" s="162"/>
      <c r="L339" s="162"/>
      <c r="M339" s="162"/>
      <c r="N339" s="369"/>
    </row>
    <row r="340" spans="1:14">
      <c r="A340" s="368"/>
      <c r="B340" s="162"/>
      <c r="C340" s="162"/>
      <c r="D340" s="162"/>
      <c r="E340" s="162"/>
      <c r="F340" s="162"/>
      <c r="G340" s="162"/>
      <c r="H340" s="839"/>
      <c r="I340" s="162"/>
      <c r="J340" s="162"/>
      <c r="K340" s="162"/>
      <c r="L340" s="162"/>
      <c r="M340" s="162"/>
      <c r="N340" s="369"/>
    </row>
    <row r="341" spans="1:14">
      <c r="A341" s="368"/>
      <c r="B341" s="162"/>
      <c r="C341" s="162"/>
      <c r="D341" s="162"/>
      <c r="E341" s="162"/>
      <c r="F341" s="162"/>
      <c r="G341" s="162"/>
      <c r="H341" s="839"/>
      <c r="I341" s="162"/>
      <c r="J341" s="162"/>
      <c r="K341" s="162"/>
      <c r="L341" s="162"/>
      <c r="M341" s="162"/>
      <c r="N341" s="369"/>
    </row>
    <row r="342" spans="1:14">
      <c r="A342" s="368"/>
      <c r="B342" s="162"/>
      <c r="C342" s="162"/>
      <c r="D342" s="162"/>
      <c r="E342" s="162"/>
      <c r="F342" s="162"/>
      <c r="G342" s="162"/>
      <c r="H342" s="839"/>
      <c r="I342" s="162"/>
      <c r="J342" s="162"/>
      <c r="K342" s="162"/>
      <c r="L342" s="162"/>
      <c r="M342" s="162"/>
      <c r="N342" s="369"/>
    </row>
    <row r="343" spans="1:14">
      <c r="A343" s="368"/>
      <c r="B343" s="162"/>
      <c r="C343" s="162"/>
      <c r="D343" s="162"/>
      <c r="E343" s="162"/>
      <c r="F343" s="162"/>
      <c r="G343" s="162"/>
      <c r="H343" s="839"/>
      <c r="I343" s="162"/>
      <c r="J343" s="162"/>
      <c r="K343" s="162"/>
      <c r="L343" s="162"/>
      <c r="M343" s="162"/>
      <c r="N343" s="369"/>
    </row>
    <row r="344" spans="1:14">
      <c r="A344" s="368"/>
      <c r="B344" s="162"/>
      <c r="C344" s="162"/>
      <c r="D344" s="162"/>
      <c r="E344" s="162"/>
      <c r="F344" s="162"/>
      <c r="G344" s="162"/>
      <c r="H344" s="839"/>
      <c r="I344" s="162"/>
      <c r="J344" s="162"/>
      <c r="K344" s="162"/>
      <c r="L344" s="162"/>
      <c r="M344" s="162"/>
      <c r="N344" s="369"/>
    </row>
    <row r="345" spans="1:14">
      <c r="A345" s="368"/>
      <c r="B345" s="162"/>
      <c r="C345" s="162"/>
      <c r="D345" s="162"/>
      <c r="E345" s="162"/>
      <c r="F345" s="162"/>
      <c r="G345" s="162"/>
      <c r="H345" s="839"/>
      <c r="I345" s="162"/>
      <c r="J345" s="162"/>
      <c r="K345" s="162"/>
      <c r="L345" s="162"/>
      <c r="M345" s="162"/>
      <c r="N345" s="369"/>
    </row>
    <row r="346" spans="1:14">
      <c r="A346" s="368"/>
      <c r="B346" s="162"/>
      <c r="C346" s="162"/>
      <c r="D346" s="162"/>
      <c r="E346" s="162"/>
      <c r="F346" s="162"/>
      <c r="G346" s="162"/>
      <c r="H346" s="839"/>
      <c r="I346" s="162"/>
      <c r="J346" s="162"/>
      <c r="K346" s="162"/>
      <c r="L346" s="162"/>
      <c r="M346" s="162"/>
      <c r="N346" s="369"/>
    </row>
    <row r="347" spans="1:14">
      <c r="A347" s="368"/>
      <c r="B347" s="162"/>
      <c r="C347" s="162"/>
      <c r="D347" s="162"/>
      <c r="E347" s="162"/>
      <c r="F347" s="162"/>
      <c r="G347" s="162"/>
      <c r="H347" s="839"/>
      <c r="I347" s="162"/>
      <c r="J347" s="162"/>
      <c r="K347" s="162"/>
      <c r="L347" s="162"/>
      <c r="M347" s="162"/>
      <c r="N347" s="369"/>
    </row>
    <row r="348" spans="1:14">
      <c r="A348" s="368"/>
      <c r="B348" s="162"/>
      <c r="C348" s="162"/>
      <c r="D348" s="162"/>
      <c r="E348" s="162"/>
      <c r="F348" s="162"/>
      <c r="G348" s="162"/>
      <c r="H348" s="839"/>
      <c r="I348" s="162"/>
      <c r="J348" s="162"/>
      <c r="K348" s="162"/>
      <c r="L348" s="162"/>
      <c r="M348" s="162"/>
      <c r="N348" s="369"/>
    </row>
    <row r="349" spans="1:14">
      <c r="A349" s="368"/>
      <c r="B349" s="162"/>
      <c r="C349" s="162"/>
      <c r="D349" s="162"/>
      <c r="E349" s="162"/>
      <c r="F349" s="162"/>
      <c r="G349" s="162"/>
      <c r="H349" s="839"/>
      <c r="I349" s="162"/>
      <c r="J349" s="162"/>
      <c r="K349" s="162"/>
      <c r="L349" s="162"/>
      <c r="M349" s="162"/>
      <c r="N349" s="369"/>
    </row>
    <row r="350" spans="1:14">
      <c r="A350" s="368"/>
      <c r="B350" s="162"/>
      <c r="C350" s="162"/>
      <c r="D350" s="162"/>
      <c r="E350" s="162"/>
      <c r="F350" s="162"/>
      <c r="G350" s="162"/>
      <c r="H350" s="839"/>
      <c r="I350" s="162"/>
      <c r="J350" s="162"/>
      <c r="K350" s="162"/>
      <c r="L350" s="162"/>
      <c r="M350" s="162"/>
      <c r="N350" s="369"/>
    </row>
    <row r="351" spans="1:14">
      <c r="A351" s="368"/>
      <c r="B351" s="162"/>
      <c r="C351" s="162"/>
      <c r="D351" s="162"/>
      <c r="E351" s="162"/>
      <c r="F351" s="162"/>
      <c r="G351" s="162"/>
      <c r="H351" s="839"/>
      <c r="I351" s="162"/>
      <c r="J351" s="162"/>
      <c r="K351" s="162"/>
      <c r="L351" s="162"/>
      <c r="M351" s="162"/>
      <c r="N351" s="369"/>
    </row>
    <row r="352" spans="1:14">
      <c r="A352" s="368"/>
      <c r="B352" s="162"/>
      <c r="C352" s="162"/>
      <c r="D352" s="162"/>
      <c r="E352" s="162"/>
      <c r="F352" s="162"/>
      <c r="G352" s="162"/>
      <c r="H352" s="839"/>
      <c r="I352" s="162"/>
      <c r="J352" s="162"/>
      <c r="K352" s="162"/>
      <c r="L352" s="162"/>
      <c r="M352" s="162"/>
      <c r="N352" s="369"/>
    </row>
    <row r="353" spans="1:14">
      <c r="A353" s="368"/>
      <c r="B353" s="162"/>
      <c r="C353" s="162"/>
      <c r="D353" s="162"/>
      <c r="E353" s="162"/>
      <c r="F353" s="162"/>
      <c r="G353" s="162"/>
      <c r="H353" s="839"/>
      <c r="I353" s="162"/>
      <c r="J353" s="162"/>
      <c r="K353" s="162"/>
      <c r="L353" s="162"/>
      <c r="M353" s="162"/>
      <c r="N353" s="369"/>
    </row>
    <row r="354" spans="1:14">
      <c r="A354" s="368"/>
      <c r="B354" s="162"/>
      <c r="C354" s="162"/>
      <c r="D354" s="162"/>
      <c r="E354" s="162"/>
      <c r="F354" s="162"/>
      <c r="G354" s="162"/>
      <c r="H354" s="839"/>
      <c r="I354" s="162"/>
      <c r="J354" s="162"/>
      <c r="K354" s="162"/>
      <c r="L354" s="162"/>
      <c r="M354" s="162"/>
      <c r="N354" s="369"/>
    </row>
    <row r="355" spans="1:14">
      <c r="A355" s="368"/>
      <c r="B355" s="162"/>
      <c r="C355" s="162"/>
      <c r="D355" s="162"/>
      <c r="E355" s="162"/>
      <c r="F355" s="162"/>
      <c r="G355" s="162"/>
      <c r="H355" s="839"/>
      <c r="I355" s="162"/>
      <c r="J355" s="162"/>
      <c r="K355" s="162"/>
      <c r="L355" s="162"/>
      <c r="M355" s="162"/>
      <c r="N355" s="369"/>
    </row>
    <row r="356" spans="1:14">
      <c r="A356" s="368"/>
      <c r="B356" s="162"/>
      <c r="C356" s="162"/>
      <c r="D356" s="162"/>
      <c r="E356" s="162"/>
      <c r="F356" s="162"/>
      <c r="G356" s="162"/>
      <c r="H356" s="839"/>
      <c r="I356" s="162"/>
      <c r="J356" s="162"/>
      <c r="K356" s="162"/>
      <c r="L356" s="162"/>
      <c r="M356" s="162"/>
      <c r="N356" s="369"/>
    </row>
    <row r="357" spans="1:14">
      <c r="A357" s="368"/>
      <c r="B357" s="162"/>
      <c r="C357" s="162"/>
      <c r="D357" s="162"/>
      <c r="E357" s="162"/>
      <c r="F357" s="162"/>
      <c r="G357" s="162"/>
      <c r="H357" s="839"/>
      <c r="I357" s="162"/>
      <c r="J357" s="162"/>
      <c r="K357" s="162"/>
      <c r="L357" s="162"/>
      <c r="M357" s="162"/>
      <c r="N357" s="369"/>
    </row>
    <row r="358" spans="1:14">
      <c r="A358" s="368"/>
      <c r="B358" s="162"/>
      <c r="C358" s="162"/>
      <c r="D358" s="162"/>
      <c r="E358" s="162"/>
      <c r="F358" s="162"/>
      <c r="G358" s="162"/>
      <c r="H358" s="839"/>
      <c r="I358" s="162"/>
      <c r="J358" s="162"/>
      <c r="K358" s="162"/>
      <c r="L358" s="162"/>
      <c r="M358" s="162"/>
      <c r="N358" s="369"/>
    </row>
    <row r="359" spans="1:14">
      <c r="A359" s="368"/>
      <c r="B359" s="162"/>
      <c r="C359" s="162"/>
      <c r="D359" s="162"/>
      <c r="E359" s="162"/>
      <c r="F359" s="162"/>
      <c r="G359" s="162"/>
      <c r="H359" s="839"/>
      <c r="I359" s="162"/>
      <c r="J359" s="162"/>
      <c r="K359" s="162"/>
      <c r="L359" s="162"/>
      <c r="M359" s="162"/>
      <c r="N359" s="369"/>
    </row>
    <row r="360" spans="1:14">
      <c r="A360" s="368"/>
      <c r="B360" s="162"/>
      <c r="C360" s="162"/>
      <c r="D360" s="162"/>
      <c r="E360" s="162"/>
      <c r="F360" s="162"/>
      <c r="G360" s="162"/>
      <c r="H360" s="839"/>
      <c r="I360" s="162"/>
      <c r="J360" s="162"/>
      <c r="K360" s="162"/>
      <c r="L360" s="162"/>
      <c r="M360" s="162"/>
      <c r="N360" s="369"/>
    </row>
    <row r="361" spans="1:14">
      <c r="A361" s="368"/>
      <c r="B361" s="162"/>
      <c r="C361" s="162"/>
      <c r="D361" s="162"/>
      <c r="E361" s="162"/>
      <c r="F361" s="162"/>
      <c r="G361" s="162"/>
      <c r="H361" s="839"/>
      <c r="I361" s="162"/>
      <c r="J361" s="162"/>
      <c r="K361" s="162"/>
      <c r="L361" s="162"/>
      <c r="M361" s="162"/>
      <c r="N361" s="369"/>
    </row>
    <row r="362" spans="1:14">
      <c r="A362" s="368"/>
      <c r="B362" s="162"/>
      <c r="C362" s="162"/>
      <c r="D362" s="162"/>
      <c r="E362" s="162"/>
      <c r="F362" s="162"/>
      <c r="G362" s="162"/>
      <c r="H362" s="839"/>
      <c r="I362" s="162"/>
      <c r="J362" s="162"/>
      <c r="K362" s="162"/>
      <c r="L362" s="162"/>
      <c r="M362" s="162"/>
      <c r="N362" s="369"/>
    </row>
    <row r="363" spans="1:14">
      <c r="A363" s="368"/>
      <c r="B363" s="162"/>
      <c r="C363" s="162"/>
      <c r="D363" s="162"/>
      <c r="E363" s="162"/>
      <c r="F363" s="162"/>
      <c r="G363" s="162"/>
      <c r="H363" s="839"/>
      <c r="I363" s="162"/>
      <c r="J363" s="162"/>
      <c r="K363" s="162"/>
      <c r="L363" s="162"/>
      <c r="M363" s="162"/>
      <c r="N363" s="369"/>
    </row>
    <row r="364" spans="1:14">
      <c r="A364" s="368"/>
      <c r="B364" s="162"/>
      <c r="C364" s="162"/>
      <c r="D364" s="162"/>
      <c r="E364" s="162"/>
      <c r="F364" s="162"/>
      <c r="G364" s="162"/>
      <c r="H364" s="839"/>
      <c r="I364" s="162"/>
      <c r="J364" s="162"/>
      <c r="K364" s="162"/>
      <c r="L364" s="162"/>
      <c r="M364" s="162"/>
      <c r="N364" s="369"/>
    </row>
    <row r="365" spans="1:14">
      <c r="A365" s="370"/>
      <c r="B365" s="371"/>
      <c r="C365" s="371"/>
      <c r="D365" s="371"/>
      <c r="E365" s="371"/>
      <c r="F365" s="371"/>
      <c r="G365" s="371"/>
      <c r="H365" s="840"/>
      <c r="I365" s="371"/>
      <c r="J365" s="371"/>
      <c r="K365" s="371"/>
      <c r="L365" s="371"/>
      <c r="M365" s="371"/>
      <c r="N365" s="372"/>
    </row>
    <row r="366" spans="1:14" ht="30" customHeight="1">
      <c r="A366" s="323" t="s">
        <v>1148</v>
      </c>
      <c r="B366" s="439" t="s">
        <v>1712</v>
      </c>
      <c r="C366" s="439"/>
      <c r="D366" s="439"/>
      <c r="E366" s="439"/>
      <c r="F366" s="439"/>
      <c r="G366" s="439"/>
      <c r="H366" s="439"/>
      <c r="I366" s="439"/>
      <c r="J366" s="439"/>
      <c r="K366" s="439"/>
      <c r="L366" s="439"/>
      <c r="M366" s="324"/>
      <c r="N366" s="325" t="s">
        <v>1149</v>
      </c>
    </row>
    <row r="367" spans="1:14">
      <c r="A367" s="373"/>
      <c r="B367" s="162"/>
      <c r="C367" s="162"/>
      <c r="D367" s="162"/>
      <c r="E367" s="162"/>
      <c r="F367" s="162"/>
      <c r="G367" s="162"/>
      <c r="H367" s="839"/>
      <c r="I367" s="162"/>
      <c r="J367" s="162"/>
      <c r="K367" s="162"/>
      <c r="L367" s="162"/>
      <c r="M367" s="162"/>
      <c r="N367" s="369"/>
    </row>
    <row r="368" spans="1:14">
      <c r="A368" s="373"/>
      <c r="B368" s="162"/>
      <c r="C368" s="162"/>
      <c r="D368" s="162"/>
      <c r="E368" s="162"/>
      <c r="F368" s="162"/>
      <c r="G368" s="162"/>
      <c r="H368" s="839"/>
      <c r="I368" s="162"/>
      <c r="J368" s="162"/>
      <c r="K368" s="162"/>
      <c r="L368" s="162"/>
      <c r="M368" s="162"/>
      <c r="N368" s="369"/>
    </row>
    <row r="369" spans="1:14">
      <c r="A369" s="373"/>
      <c r="B369" s="162"/>
      <c r="C369" s="162"/>
      <c r="D369" s="162"/>
      <c r="E369" s="162"/>
      <c r="F369" s="162"/>
      <c r="G369" s="162"/>
      <c r="H369" s="839"/>
      <c r="I369" s="162"/>
      <c r="J369" s="162"/>
      <c r="K369" s="162"/>
      <c r="L369" s="162"/>
      <c r="M369" s="162"/>
      <c r="N369" s="369"/>
    </row>
    <row r="370" spans="1:14" ht="14.45" customHeight="1">
      <c r="A370" s="373"/>
      <c r="B370" s="162"/>
      <c r="C370" s="162"/>
      <c r="D370" s="162"/>
      <c r="E370" s="162"/>
      <c r="F370" s="162"/>
      <c r="G370" s="162"/>
      <c r="H370" s="839"/>
      <c r="I370" s="162"/>
      <c r="J370" s="162"/>
      <c r="K370" s="162"/>
      <c r="L370" s="162"/>
      <c r="M370" s="162"/>
      <c r="N370" s="369"/>
    </row>
    <row r="371" spans="1:14" ht="13.9" customHeight="1">
      <c r="A371" s="373"/>
      <c r="B371" s="162"/>
      <c r="C371" s="162"/>
      <c r="D371" s="162"/>
      <c r="E371" s="162"/>
      <c r="F371" s="162"/>
      <c r="G371" s="162"/>
      <c r="H371" s="839"/>
      <c r="I371" s="162"/>
      <c r="J371" s="162"/>
      <c r="K371" s="162"/>
      <c r="L371" s="162"/>
      <c r="M371" s="162"/>
      <c r="N371" s="369"/>
    </row>
    <row r="372" spans="1:14" ht="14.45" customHeight="1">
      <c r="A372" s="373"/>
      <c r="B372" s="162"/>
      <c r="C372" s="162"/>
      <c r="D372" s="162"/>
      <c r="E372" s="162"/>
      <c r="F372" s="162"/>
      <c r="G372" s="162"/>
      <c r="H372" s="839"/>
      <c r="I372" s="162"/>
      <c r="J372" s="162"/>
      <c r="K372" s="162"/>
      <c r="L372" s="162"/>
      <c r="M372" s="162"/>
      <c r="N372" s="369"/>
    </row>
    <row r="373" spans="1:14">
      <c r="A373" s="373"/>
      <c r="B373" s="162"/>
      <c r="C373" s="162"/>
      <c r="D373" s="162"/>
      <c r="E373" s="162"/>
      <c r="F373" s="162"/>
      <c r="G373" s="162"/>
      <c r="H373" s="839"/>
      <c r="I373" s="162"/>
      <c r="J373" s="162"/>
      <c r="K373" s="162"/>
      <c r="L373" s="162"/>
      <c r="M373" s="162"/>
      <c r="N373" s="369"/>
    </row>
    <row r="374" spans="1:14">
      <c r="A374" s="373"/>
      <c r="B374" s="162"/>
      <c r="C374" s="162"/>
      <c r="D374" s="162"/>
      <c r="E374" s="162"/>
      <c r="F374" s="162"/>
      <c r="G374" s="162"/>
      <c r="H374" s="839"/>
      <c r="I374" s="162"/>
      <c r="J374" s="162"/>
      <c r="K374" s="162"/>
      <c r="L374" s="162"/>
      <c r="M374" s="162"/>
      <c r="N374" s="369"/>
    </row>
    <row r="375" spans="1:14" ht="13.15" customHeight="1">
      <c r="A375" s="373"/>
      <c r="B375" s="162"/>
      <c r="C375" s="162"/>
      <c r="D375" s="162"/>
      <c r="E375" s="162"/>
      <c r="F375" s="162"/>
      <c r="G375" s="162"/>
      <c r="H375" s="839"/>
      <c r="I375" s="162"/>
      <c r="J375" s="162"/>
      <c r="K375" s="162"/>
      <c r="L375" s="162"/>
      <c r="M375" s="162"/>
      <c r="N375" s="369"/>
    </row>
    <row r="376" spans="1:14">
      <c r="A376" s="373"/>
      <c r="B376" s="162"/>
      <c r="C376" s="162"/>
      <c r="D376" s="162"/>
      <c r="E376" s="162"/>
      <c r="F376" s="162"/>
      <c r="G376" s="162"/>
      <c r="H376" s="839"/>
      <c r="I376" s="162"/>
      <c r="J376" s="162"/>
      <c r="K376" s="162"/>
      <c r="L376" s="162"/>
      <c r="M376" s="162"/>
      <c r="N376" s="369"/>
    </row>
    <row r="377" spans="1:14">
      <c r="A377" s="373"/>
      <c r="B377" s="162"/>
      <c r="C377" s="162"/>
      <c r="D377" s="162"/>
      <c r="E377" s="162"/>
      <c r="F377" s="162"/>
      <c r="G377" s="162"/>
      <c r="H377" s="839"/>
      <c r="I377" s="162"/>
      <c r="J377" s="162"/>
      <c r="K377" s="162"/>
      <c r="L377" s="162"/>
      <c r="M377" s="162"/>
      <c r="N377" s="369"/>
    </row>
    <row r="378" spans="1:14">
      <c r="A378" s="373"/>
      <c r="B378" s="162"/>
      <c r="C378" s="162"/>
      <c r="D378" s="162"/>
      <c r="E378" s="162"/>
      <c r="F378" s="162"/>
      <c r="G378" s="162"/>
      <c r="H378" s="839"/>
      <c r="I378" s="162"/>
      <c r="J378" s="162"/>
      <c r="K378" s="162"/>
      <c r="L378" s="162"/>
      <c r="M378" s="162"/>
      <c r="N378" s="369"/>
    </row>
    <row r="379" spans="1:14">
      <c r="A379" s="373"/>
      <c r="B379" s="162"/>
      <c r="C379" s="162"/>
      <c r="D379" s="162"/>
      <c r="E379" s="162"/>
      <c r="F379" s="162"/>
      <c r="G379" s="162"/>
      <c r="H379" s="839"/>
      <c r="I379" s="162"/>
      <c r="J379" s="162"/>
      <c r="K379" s="162"/>
      <c r="L379" s="162"/>
      <c r="M379" s="162"/>
      <c r="N379" s="369"/>
    </row>
    <row r="380" spans="1:14">
      <c r="A380" s="373"/>
      <c r="B380" s="162"/>
      <c r="C380" s="162"/>
      <c r="D380" s="162"/>
      <c r="E380" s="162"/>
      <c r="F380" s="162"/>
      <c r="G380" s="162"/>
      <c r="H380" s="839"/>
      <c r="I380" s="162"/>
      <c r="J380" s="162"/>
      <c r="K380" s="162"/>
      <c r="L380" s="162"/>
      <c r="M380" s="162"/>
      <c r="N380" s="369"/>
    </row>
    <row r="381" spans="1:14">
      <c r="A381" s="373"/>
      <c r="B381" s="162"/>
      <c r="C381" s="162"/>
      <c r="D381" s="162"/>
      <c r="E381" s="162"/>
      <c r="F381" s="162"/>
      <c r="G381" s="162"/>
      <c r="H381" s="839"/>
      <c r="I381" s="162"/>
      <c r="J381" s="162"/>
      <c r="K381" s="162"/>
      <c r="L381" s="162"/>
      <c r="M381" s="162"/>
      <c r="N381" s="369"/>
    </row>
    <row r="382" spans="1:14" ht="13.9" customHeight="1">
      <c r="A382" s="373"/>
      <c r="B382" s="162"/>
      <c r="C382" s="162"/>
      <c r="D382" s="162"/>
      <c r="E382" s="162"/>
      <c r="F382" s="162"/>
      <c r="G382" s="162"/>
      <c r="H382" s="839"/>
      <c r="I382" s="162"/>
      <c r="J382" s="162"/>
      <c r="K382" s="162"/>
      <c r="L382" s="162"/>
      <c r="M382" s="162"/>
      <c r="N382" s="369"/>
    </row>
    <row r="383" spans="1:14" ht="13.9" customHeight="1">
      <c r="A383" s="373"/>
      <c r="B383" s="162"/>
      <c r="C383" s="162"/>
      <c r="D383" s="162"/>
      <c r="E383" s="162"/>
      <c r="F383" s="162"/>
      <c r="G383" s="162"/>
      <c r="H383" s="839"/>
      <c r="I383" s="162"/>
      <c r="J383" s="162"/>
      <c r="K383" s="162"/>
      <c r="L383" s="162"/>
      <c r="M383" s="162"/>
      <c r="N383" s="369"/>
    </row>
    <row r="384" spans="1:14" ht="13.9" customHeight="1">
      <c r="A384" s="373"/>
      <c r="B384" s="162"/>
      <c r="C384" s="162"/>
      <c r="D384" s="162"/>
      <c r="E384" s="162"/>
      <c r="F384" s="162"/>
      <c r="G384" s="162"/>
      <c r="H384" s="839"/>
      <c r="I384" s="162"/>
      <c r="J384" s="162"/>
      <c r="K384" s="162"/>
      <c r="L384" s="162"/>
      <c r="M384" s="162"/>
      <c r="N384" s="369"/>
    </row>
    <row r="385" spans="1:14" ht="13.9" customHeight="1">
      <c r="A385" s="373"/>
      <c r="B385" s="162"/>
      <c r="C385" s="162"/>
      <c r="D385" s="162"/>
      <c r="E385" s="162"/>
      <c r="F385" s="162"/>
      <c r="G385" s="162"/>
      <c r="H385" s="839"/>
      <c r="I385" s="162"/>
      <c r="J385" s="162"/>
      <c r="K385" s="162"/>
      <c r="L385" s="162"/>
      <c r="M385" s="162"/>
      <c r="N385" s="369"/>
    </row>
    <row r="386" spans="1:14" ht="13.9" customHeight="1">
      <c r="A386" s="373"/>
      <c r="B386" s="162"/>
      <c r="C386" s="162"/>
      <c r="D386" s="162"/>
      <c r="E386" s="162"/>
      <c r="F386" s="162"/>
      <c r="G386" s="162"/>
      <c r="H386" s="839"/>
      <c r="I386" s="162"/>
      <c r="J386" s="162"/>
      <c r="K386" s="162"/>
      <c r="L386" s="162"/>
      <c r="M386" s="162"/>
      <c r="N386" s="369"/>
    </row>
    <row r="387" spans="1:14" ht="13.9" customHeight="1">
      <c r="A387" s="373"/>
      <c r="B387" s="162"/>
      <c r="C387" s="162"/>
      <c r="D387" s="162"/>
      <c r="E387" s="162"/>
      <c r="F387" s="162"/>
      <c r="G387" s="162"/>
      <c r="H387" s="839"/>
      <c r="I387" s="162"/>
      <c r="J387" s="162"/>
      <c r="K387" s="162"/>
      <c r="L387" s="162"/>
      <c r="M387" s="162"/>
      <c r="N387" s="369"/>
    </row>
    <row r="388" spans="1:14" ht="13.9" customHeight="1">
      <c r="A388" s="373"/>
      <c r="B388" s="162"/>
      <c r="C388" s="162"/>
      <c r="D388" s="162"/>
      <c r="E388" s="162"/>
      <c r="F388" s="162"/>
      <c r="G388" s="162"/>
      <c r="H388" s="839"/>
      <c r="I388" s="162"/>
      <c r="J388" s="162"/>
      <c r="K388" s="162"/>
      <c r="L388" s="162"/>
      <c r="M388" s="162"/>
      <c r="N388" s="369"/>
    </row>
    <row r="389" spans="1:14" ht="13.9" customHeight="1">
      <c r="A389" s="373"/>
      <c r="B389" s="162"/>
      <c r="C389" s="162"/>
      <c r="D389" s="162"/>
      <c r="E389" s="162"/>
      <c r="F389" s="162"/>
      <c r="G389" s="162"/>
      <c r="H389" s="839"/>
      <c r="I389" s="162"/>
      <c r="J389" s="162"/>
      <c r="K389" s="162"/>
      <c r="L389" s="162"/>
      <c r="M389" s="162"/>
      <c r="N389" s="369"/>
    </row>
    <row r="390" spans="1:14" ht="13.9" customHeight="1">
      <c r="A390" s="373"/>
      <c r="B390" s="162"/>
      <c r="C390" s="162"/>
      <c r="D390" s="162"/>
      <c r="E390" s="162"/>
      <c r="F390" s="162"/>
      <c r="G390" s="162"/>
      <c r="H390" s="839"/>
      <c r="I390" s="162"/>
      <c r="J390" s="162"/>
      <c r="K390" s="162"/>
      <c r="L390" s="162"/>
      <c r="M390" s="162"/>
      <c r="N390" s="369"/>
    </row>
    <row r="391" spans="1:14" ht="13.9" customHeight="1">
      <c r="A391" s="373"/>
      <c r="B391" s="162"/>
      <c r="C391" s="162"/>
      <c r="D391" s="162"/>
      <c r="E391" s="162"/>
      <c r="F391" s="162"/>
      <c r="G391" s="162"/>
      <c r="H391" s="839"/>
      <c r="I391" s="162"/>
      <c r="J391" s="162"/>
      <c r="K391" s="162"/>
      <c r="L391" s="162"/>
      <c r="M391" s="162"/>
      <c r="N391" s="369"/>
    </row>
    <row r="392" spans="1:14" ht="13.9" customHeight="1">
      <c r="A392" s="373"/>
      <c r="B392" s="162"/>
      <c r="C392" s="162"/>
      <c r="D392" s="162"/>
      <c r="E392" s="162"/>
      <c r="F392" s="162"/>
      <c r="G392" s="162"/>
      <c r="H392" s="839"/>
      <c r="I392" s="162"/>
      <c r="J392" s="162"/>
      <c r="K392" s="162"/>
      <c r="L392" s="162"/>
      <c r="M392" s="162"/>
      <c r="N392" s="369"/>
    </row>
    <row r="393" spans="1:14" ht="13.9" customHeight="1">
      <c r="A393" s="373"/>
      <c r="B393" s="162"/>
      <c r="C393" s="162"/>
      <c r="D393" s="162"/>
      <c r="E393" s="162"/>
      <c r="F393" s="162"/>
      <c r="G393" s="162"/>
      <c r="H393" s="839"/>
      <c r="I393" s="162"/>
      <c r="J393" s="162"/>
      <c r="K393" s="162"/>
      <c r="L393" s="162"/>
      <c r="M393" s="162"/>
      <c r="N393" s="369"/>
    </row>
    <row r="394" spans="1:14" ht="13.9" customHeight="1">
      <c r="A394" s="373"/>
      <c r="B394" s="162"/>
      <c r="C394" s="162"/>
      <c r="D394" s="162"/>
      <c r="E394" s="162"/>
      <c r="F394" s="162"/>
      <c r="G394" s="162"/>
      <c r="H394" s="839"/>
      <c r="I394" s="162"/>
      <c r="J394" s="162"/>
      <c r="K394" s="162"/>
      <c r="L394" s="162"/>
      <c r="M394" s="162"/>
      <c r="N394" s="369"/>
    </row>
    <row r="395" spans="1:14" ht="13.9" customHeight="1">
      <c r="A395" s="373"/>
      <c r="B395" s="162"/>
      <c r="C395" s="162"/>
      <c r="D395" s="162"/>
      <c r="E395" s="162"/>
      <c r="F395" s="162"/>
      <c r="G395" s="162"/>
      <c r="H395" s="839"/>
      <c r="I395" s="162"/>
      <c r="J395" s="162"/>
      <c r="K395" s="162"/>
      <c r="L395" s="162"/>
      <c r="M395" s="162"/>
      <c r="N395" s="369"/>
    </row>
    <row r="396" spans="1:14" ht="13.9" customHeight="1">
      <c r="A396" s="373"/>
      <c r="B396" s="162"/>
      <c r="C396" s="162"/>
      <c r="D396" s="162"/>
      <c r="E396" s="162"/>
      <c r="F396" s="162"/>
      <c r="G396" s="162"/>
      <c r="H396" s="839"/>
      <c r="I396" s="162"/>
      <c r="J396" s="162"/>
      <c r="K396" s="162"/>
      <c r="L396" s="162"/>
      <c r="M396" s="162"/>
      <c r="N396" s="369"/>
    </row>
    <row r="397" spans="1:14" ht="13.9" customHeight="1">
      <c r="A397" s="373"/>
      <c r="B397" s="162"/>
      <c r="C397" s="162"/>
      <c r="D397" s="162"/>
      <c r="E397" s="162"/>
      <c r="F397" s="162"/>
      <c r="G397" s="162"/>
      <c r="H397" s="839"/>
      <c r="I397" s="162"/>
      <c r="J397" s="162"/>
      <c r="K397" s="162"/>
      <c r="L397" s="162"/>
      <c r="M397" s="162"/>
      <c r="N397" s="369"/>
    </row>
    <row r="398" spans="1:14" ht="13.9" customHeight="1">
      <c r="A398" s="373"/>
      <c r="B398" s="162"/>
      <c r="C398" s="162"/>
      <c r="D398" s="162"/>
      <c r="E398" s="162"/>
      <c r="F398" s="162"/>
      <c r="G398" s="162"/>
      <c r="H398" s="839"/>
      <c r="I398" s="162"/>
      <c r="J398" s="162"/>
      <c r="K398" s="162"/>
      <c r="L398" s="162"/>
      <c r="M398" s="162"/>
      <c r="N398" s="369"/>
    </row>
    <row r="399" spans="1:14" ht="13.9" customHeight="1">
      <c r="A399" s="373"/>
      <c r="B399" s="162"/>
      <c r="C399" s="162"/>
      <c r="D399" s="162"/>
      <c r="E399" s="162"/>
      <c r="F399" s="162"/>
      <c r="G399" s="162"/>
      <c r="H399" s="839"/>
      <c r="I399" s="162"/>
      <c r="J399" s="162"/>
      <c r="K399" s="162"/>
      <c r="L399" s="162"/>
      <c r="M399" s="162"/>
      <c r="N399" s="369"/>
    </row>
    <row r="400" spans="1:14" ht="13.9" customHeight="1">
      <c r="A400" s="373"/>
      <c r="B400" s="162"/>
      <c r="C400" s="162"/>
      <c r="D400" s="162"/>
      <c r="E400" s="162"/>
      <c r="F400" s="162"/>
      <c r="G400" s="162"/>
      <c r="H400" s="839"/>
      <c r="I400" s="162"/>
      <c r="J400" s="162"/>
      <c r="K400" s="162"/>
      <c r="L400" s="162"/>
      <c r="M400" s="162"/>
      <c r="N400" s="369"/>
    </row>
    <row r="401" spans="1:14" ht="13.9" customHeight="1">
      <c r="A401" s="373"/>
      <c r="B401" s="162"/>
      <c r="C401" s="162"/>
      <c r="D401" s="162"/>
      <c r="E401" s="162"/>
      <c r="F401" s="162"/>
      <c r="G401" s="162"/>
      <c r="H401" s="839"/>
      <c r="I401" s="162"/>
      <c r="J401" s="162"/>
      <c r="K401" s="162"/>
      <c r="L401" s="162"/>
      <c r="M401" s="162"/>
      <c r="N401" s="369"/>
    </row>
    <row r="402" spans="1:14" ht="13.9" customHeight="1">
      <c r="A402" s="373"/>
      <c r="B402" s="162"/>
      <c r="C402" s="162"/>
      <c r="D402" s="162"/>
      <c r="E402" s="162"/>
      <c r="F402" s="162"/>
      <c r="G402" s="162"/>
      <c r="H402" s="839"/>
      <c r="I402" s="162"/>
      <c r="J402" s="162"/>
      <c r="K402" s="162"/>
      <c r="L402" s="162"/>
      <c r="M402" s="162"/>
      <c r="N402" s="369"/>
    </row>
    <row r="403" spans="1:14">
      <c r="A403" s="373"/>
      <c r="B403" s="162"/>
      <c r="C403" s="162"/>
      <c r="D403" s="162"/>
      <c r="E403" s="162"/>
      <c r="F403" s="162"/>
      <c r="G403" s="162"/>
      <c r="H403" s="839"/>
      <c r="I403" s="162"/>
      <c r="J403" s="162"/>
      <c r="K403" s="162"/>
      <c r="L403" s="162"/>
      <c r="M403" s="162"/>
      <c r="N403" s="369"/>
    </row>
    <row r="404" spans="1:14" ht="14.45" customHeight="1">
      <c r="A404" s="373"/>
      <c r="B404" s="162"/>
      <c r="C404" s="162"/>
      <c r="D404" s="162"/>
      <c r="E404" s="162"/>
      <c r="F404" s="162"/>
      <c r="G404" s="162"/>
      <c r="H404" s="839"/>
      <c r="I404" s="162"/>
      <c r="J404" s="162"/>
      <c r="K404" s="162"/>
      <c r="L404" s="162"/>
      <c r="M404" s="162"/>
      <c r="N404" s="369"/>
    </row>
    <row r="405" spans="1:14" ht="13.9" customHeight="1">
      <c r="A405" s="373"/>
      <c r="B405" s="162"/>
      <c r="C405" s="162"/>
      <c r="D405" s="162"/>
      <c r="E405" s="162"/>
      <c r="F405" s="162"/>
      <c r="G405" s="162"/>
      <c r="H405" s="839"/>
      <c r="I405" s="162"/>
      <c r="J405" s="162"/>
      <c r="K405" s="162"/>
      <c r="L405" s="162"/>
      <c r="M405" s="162"/>
      <c r="N405" s="369"/>
    </row>
    <row r="406" spans="1:14" ht="14.45" customHeight="1">
      <c r="A406" s="373"/>
      <c r="B406" s="162"/>
      <c r="C406" s="162"/>
      <c r="D406" s="162"/>
      <c r="E406" s="162"/>
      <c r="F406" s="162"/>
      <c r="G406" s="162"/>
      <c r="H406" s="839"/>
      <c r="I406" s="162"/>
      <c r="J406" s="162"/>
      <c r="K406" s="162"/>
      <c r="L406" s="162"/>
      <c r="M406" s="162"/>
      <c r="N406" s="369"/>
    </row>
    <row r="407" spans="1:14" ht="14.45" customHeight="1">
      <c r="A407" s="373"/>
      <c r="B407" s="162"/>
      <c r="C407" s="162"/>
      <c r="D407" s="162"/>
      <c r="E407" s="162"/>
      <c r="F407" s="162"/>
      <c r="G407" s="162"/>
      <c r="H407" s="839"/>
      <c r="I407" s="162"/>
      <c r="J407" s="162"/>
      <c r="K407" s="162"/>
      <c r="L407" s="162"/>
      <c r="M407" s="162"/>
      <c r="N407" s="369"/>
    </row>
    <row r="408" spans="1:14" ht="13.9" customHeight="1">
      <c r="A408" s="373"/>
      <c r="B408" s="162"/>
      <c r="C408" s="162"/>
      <c r="D408" s="162"/>
      <c r="E408" s="162"/>
      <c r="F408" s="162"/>
      <c r="G408" s="162"/>
      <c r="H408" s="839"/>
      <c r="I408" s="162"/>
      <c r="J408" s="162"/>
      <c r="K408" s="162"/>
      <c r="L408" s="162"/>
      <c r="M408" s="162"/>
      <c r="N408" s="369"/>
    </row>
    <row r="409" spans="1:14" ht="14.45" customHeight="1">
      <c r="A409" s="373"/>
      <c r="B409" s="162"/>
      <c r="C409" s="162"/>
      <c r="D409" s="162"/>
      <c r="E409" s="162"/>
      <c r="F409" s="162"/>
      <c r="G409" s="162"/>
      <c r="H409" s="839"/>
      <c r="I409" s="162"/>
      <c r="J409" s="162"/>
      <c r="K409" s="162"/>
      <c r="L409" s="162"/>
      <c r="M409" s="162"/>
      <c r="N409" s="369"/>
    </row>
    <row r="410" spans="1:14">
      <c r="A410" s="373"/>
      <c r="B410" s="162"/>
      <c r="C410" s="162"/>
      <c r="D410" s="162"/>
      <c r="E410" s="162"/>
      <c r="F410" s="162"/>
      <c r="G410" s="162"/>
      <c r="H410" s="839"/>
      <c r="I410" s="162"/>
      <c r="J410" s="162"/>
      <c r="K410" s="162"/>
      <c r="L410" s="162"/>
      <c r="M410" s="162"/>
      <c r="N410" s="369"/>
    </row>
    <row r="411" spans="1:14">
      <c r="A411" s="373"/>
      <c r="B411" s="162"/>
      <c r="C411" s="162"/>
      <c r="D411" s="162"/>
      <c r="E411" s="162"/>
      <c r="F411" s="162"/>
      <c r="G411" s="162"/>
      <c r="H411" s="839"/>
      <c r="I411" s="162"/>
      <c r="J411" s="162"/>
      <c r="K411" s="162"/>
      <c r="L411" s="162"/>
      <c r="M411" s="162"/>
      <c r="N411" s="369"/>
    </row>
    <row r="412" spans="1:14">
      <c r="A412" s="374"/>
      <c r="B412" s="371"/>
      <c r="C412" s="371"/>
      <c r="D412" s="371"/>
      <c r="E412" s="371"/>
      <c r="F412" s="371"/>
      <c r="G412" s="371"/>
      <c r="H412" s="840"/>
      <c r="I412" s="371"/>
      <c r="J412" s="371"/>
      <c r="K412" s="371"/>
      <c r="L412" s="371"/>
      <c r="M412" s="371"/>
      <c r="N412" s="372"/>
    </row>
    <row r="413" spans="1:14" ht="30" customHeight="1">
      <c r="A413" s="375" t="s">
        <v>1148</v>
      </c>
      <c r="B413" s="668" t="s">
        <v>1170</v>
      </c>
      <c r="C413" s="668"/>
      <c r="D413" s="668"/>
      <c r="E413" s="668"/>
      <c r="F413" s="668"/>
      <c r="G413" s="668"/>
      <c r="H413" s="668"/>
      <c r="I413" s="668"/>
      <c r="J413" s="668"/>
      <c r="K413" s="668"/>
      <c r="L413" s="668"/>
      <c r="M413" s="376"/>
      <c r="N413" s="377" t="s">
        <v>1149</v>
      </c>
    </row>
    <row r="414" spans="1:14">
      <c r="A414" s="378"/>
      <c r="B414" s="379"/>
      <c r="C414" s="379"/>
      <c r="D414" s="379"/>
      <c r="E414" s="379"/>
      <c r="F414" s="379"/>
      <c r="G414" s="379"/>
      <c r="H414" s="841"/>
      <c r="I414" s="379"/>
      <c r="J414" s="379"/>
      <c r="K414" s="379"/>
      <c r="L414" s="379"/>
      <c r="M414" s="379"/>
      <c r="N414" s="380"/>
    </row>
    <row r="415" spans="1:14">
      <c r="A415" s="378"/>
      <c r="B415" s="379"/>
      <c r="C415" s="379"/>
      <c r="D415" s="379"/>
      <c r="E415" s="379"/>
      <c r="F415" s="379"/>
      <c r="G415" s="379"/>
      <c r="H415" s="841"/>
      <c r="I415" s="379"/>
      <c r="J415" s="379"/>
      <c r="K415" s="379"/>
      <c r="L415" s="379"/>
      <c r="M415" s="379"/>
      <c r="N415" s="380"/>
    </row>
    <row r="416" spans="1:14">
      <c r="A416" s="378"/>
      <c r="B416" s="379"/>
      <c r="C416" s="379"/>
      <c r="D416" s="379"/>
      <c r="E416" s="379"/>
      <c r="F416" s="379"/>
      <c r="G416" s="379"/>
      <c r="H416" s="841"/>
      <c r="I416" s="379"/>
      <c r="J416" s="379"/>
      <c r="K416" s="379"/>
      <c r="L416" s="379"/>
      <c r="M416" s="379"/>
      <c r="N416" s="380"/>
    </row>
    <row r="417" spans="1:14">
      <c r="A417" s="378"/>
      <c r="B417" s="379"/>
      <c r="C417" s="379"/>
      <c r="D417" s="379"/>
      <c r="E417" s="379"/>
      <c r="F417" s="379"/>
      <c r="G417" s="379"/>
      <c r="H417" s="841"/>
      <c r="I417" s="379"/>
      <c r="J417" s="379"/>
      <c r="K417" s="379"/>
      <c r="L417" s="379"/>
      <c r="M417" s="379"/>
      <c r="N417" s="380"/>
    </row>
    <row r="418" spans="1:14">
      <c r="A418" s="378"/>
      <c r="B418" s="379"/>
      <c r="C418" s="379"/>
      <c r="D418" s="379"/>
      <c r="E418" s="379"/>
      <c r="F418" s="379"/>
      <c r="G418" s="379"/>
      <c r="H418" s="841"/>
      <c r="I418" s="379"/>
      <c r="J418" s="379"/>
      <c r="K418" s="379"/>
      <c r="L418" s="379"/>
      <c r="M418" s="379"/>
      <c r="N418" s="380"/>
    </row>
    <row r="419" spans="1:14" ht="13.9" customHeight="1">
      <c r="A419" s="378"/>
      <c r="B419" s="379"/>
      <c r="C419" s="379"/>
      <c r="D419" s="379"/>
      <c r="E419" s="379"/>
      <c r="F419" s="379"/>
      <c r="G419" s="379"/>
      <c r="H419" s="841"/>
      <c r="I419" s="379"/>
      <c r="J419" s="379"/>
      <c r="K419" s="379"/>
      <c r="L419" s="379"/>
      <c r="M419" s="379"/>
      <c r="N419" s="380"/>
    </row>
    <row r="420" spans="1:14">
      <c r="A420" s="378"/>
      <c r="B420" s="379"/>
      <c r="C420" s="379"/>
      <c r="D420" s="379"/>
      <c r="E420" s="379"/>
      <c r="F420" s="379"/>
      <c r="G420" s="379"/>
      <c r="H420" s="841"/>
      <c r="I420" s="379"/>
      <c r="J420" s="379"/>
      <c r="K420" s="379"/>
      <c r="L420" s="379"/>
      <c r="M420" s="379"/>
      <c r="N420" s="380"/>
    </row>
    <row r="421" spans="1:14">
      <c r="A421" s="378"/>
      <c r="B421" s="379"/>
      <c r="C421" s="379"/>
      <c r="D421" s="379"/>
      <c r="E421" s="379"/>
      <c r="F421" s="379"/>
      <c r="G421" s="379"/>
      <c r="H421" s="841"/>
      <c r="I421" s="379"/>
      <c r="J421" s="379"/>
      <c r="K421" s="379"/>
      <c r="L421" s="379"/>
      <c r="M421" s="379"/>
      <c r="N421" s="380"/>
    </row>
    <row r="422" spans="1:14" ht="13.9" customHeight="1">
      <c r="A422" s="378"/>
      <c r="B422" s="379"/>
      <c r="C422" s="379"/>
      <c r="D422" s="379"/>
      <c r="E422" s="379"/>
      <c r="F422" s="379"/>
      <c r="G422" s="379"/>
      <c r="H422" s="841"/>
      <c r="I422" s="379"/>
      <c r="J422" s="379"/>
      <c r="K422" s="379"/>
      <c r="L422" s="379"/>
      <c r="M422" s="379"/>
      <c r="N422" s="380"/>
    </row>
    <row r="423" spans="1:14" ht="13.9" customHeight="1">
      <c r="A423" s="378"/>
      <c r="B423" s="379"/>
      <c r="C423" s="379"/>
      <c r="D423" s="379"/>
      <c r="E423" s="379"/>
      <c r="F423" s="379"/>
      <c r="G423" s="379"/>
      <c r="H423" s="841"/>
      <c r="I423" s="379"/>
      <c r="J423" s="379"/>
      <c r="K423" s="379"/>
      <c r="L423" s="379"/>
      <c r="M423" s="379"/>
      <c r="N423" s="380"/>
    </row>
    <row r="424" spans="1:14">
      <c r="A424" s="378"/>
      <c r="B424" s="379"/>
      <c r="C424" s="379"/>
      <c r="D424" s="379"/>
      <c r="E424" s="379"/>
      <c r="F424" s="379"/>
      <c r="G424" s="379"/>
      <c r="H424" s="841"/>
      <c r="I424" s="379"/>
      <c r="J424" s="379"/>
      <c r="K424" s="379"/>
      <c r="L424" s="379"/>
      <c r="M424" s="379"/>
      <c r="N424" s="380"/>
    </row>
    <row r="425" spans="1:14">
      <c r="A425" s="378"/>
      <c r="B425" s="379"/>
      <c r="C425" s="379"/>
      <c r="D425" s="379"/>
      <c r="E425" s="379"/>
      <c r="F425" s="379"/>
      <c r="G425" s="379"/>
      <c r="H425" s="841"/>
      <c r="I425" s="379"/>
      <c r="J425" s="379"/>
      <c r="K425" s="379"/>
      <c r="L425" s="379"/>
      <c r="M425" s="379"/>
      <c r="N425" s="380"/>
    </row>
    <row r="426" spans="1:14" ht="13.9" customHeight="1">
      <c r="A426" s="378"/>
      <c r="B426" s="379"/>
      <c r="C426" s="379"/>
      <c r="D426" s="379"/>
      <c r="E426" s="379"/>
      <c r="F426" s="379"/>
      <c r="G426" s="379"/>
      <c r="H426" s="841"/>
      <c r="I426" s="379"/>
      <c r="J426" s="379"/>
      <c r="K426" s="379"/>
      <c r="L426" s="379"/>
      <c r="M426" s="379"/>
      <c r="N426" s="380"/>
    </row>
    <row r="427" spans="1:14" ht="13.9" customHeight="1">
      <c r="A427" s="378"/>
      <c r="B427" s="379"/>
      <c r="C427" s="379"/>
      <c r="D427" s="379"/>
      <c r="E427" s="379"/>
      <c r="F427" s="379"/>
      <c r="G427" s="379"/>
      <c r="H427" s="841"/>
      <c r="I427" s="379"/>
      <c r="J427" s="379"/>
      <c r="K427" s="379"/>
      <c r="L427" s="379"/>
      <c r="M427" s="379"/>
      <c r="N427" s="380"/>
    </row>
    <row r="428" spans="1:14">
      <c r="A428" s="378"/>
      <c r="B428" s="379"/>
      <c r="C428" s="379"/>
      <c r="D428" s="379"/>
      <c r="E428" s="379"/>
      <c r="F428" s="379"/>
      <c r="G428" s="379"/>
      <c r="H428" s="841"/>
      <c r="I428" s="379"/>
      <c r="J428" s="379"/>
      <c r="K428" s="379"/>
      <c r="L428" s="379"/>
      <c r="M428" s="379"/>
      <c r="N428" s="380"/>
    </row>
    <row r="429" spans="1:14">
      <c r="A429" s="378"/>
      <c r="B429" s="379"/>
      <c r="C429" s="379"/>
      <c r="D429" s="379"/>
      <c r="E429" s="379"/>
      <c r="F429" s="379"/>
      <c r="G429" s="379"/>
      <c r="H429" s="841"/>
      <c r="I429" s="379"/>
      <c r="J429" s="379"/>
      <c r="K429" s="379"/>
      <c r="L429" s="379"/>
      <c r="M429" s="379"/>
      <c r="N429" s="380"/>
    </row>
    <row r="430" spans="1:14" ht="13.9" customHeight="1">
      <c r="A430" s="378"/>
      <c r="B430" s="379"/>
      <c r="C430" s="379"/>
      <c r="D430" s="379"/>
      <c r="E430" s="379"/>
      <c r="F430" s="379"/>
      <c r="G430" s="379"/>
      <c r="H430" s="841"/>
      <c r="I430" s="379"/>
      <c r="J430" s="379"/>
      <c r="K430" s="379"/>
      <c r="L430" s="379"/>
      <c r="M430" s="379"/>
      <c r="N430" s="380"/>
    </row>
    <row r="431" spans="1:14" ht="13.9" customHeight="1">
      <c r="A431" s="378"/>
      <c r="B431" s="379"/>
      <c r="C431" s="379"/>
      <c r="D431" s="379"/>
      <c r="E431" s="379"/>
      <c r="F431" s="379"/>
      <c r="G431" s="379"/>
      <c r="H431" s="841"/>
      <c r="I431" s="379"/>
      <c r="J431" s="379"/>
      <c r="K431" s="379"/>
      <c r="L431" s="379"/>
      <c r="M431" s="379"/>
      <c r="N431" s="380"/>
    </row>
    <row r="432" spans="1:14">
      <c r="A432" s="378"/>
      <c r="B432" s="379"/>
      <c r="C432" s="379"/>
      <c r="D432" s="379"/>
      <c r="E432" s="379"/>
      <c r="F432" s="379"/>
      <c r="G432" s="379"/>
      <c r="H432" s="841"/>
      <c r="I432" s="379"/>
      <c r="J432" s="379"/>
      <c r="K432" s="379"/>
      <c r="L432" s="379"/>
      <c r="M432" s="379"/>
      <c r="N432" s="380"/>
    </row>
    <row r="433" spans="1:14">
      <c r="A433" s="378"/>
      <c r="B433" s="379"/>
      <c r="C433" s="379"/>
      <c r="D433" s="379"/>
      <c r="E433" s="379"/>
      <c r="F433" s="379"/>
      <c r="G433" s="379"/>
      <c r="H433" s="841"/>
      <c r="I433" s="379"/>
      <c r="J433" s="379"/>
      <c r="K433" s="379"/>
      <c r="L433" s="379"/>
      <c r="M433" s="379"/>
      <c r="N433" s="380"/>
    </row>
    <row r="434" spans="1:14" ht="13.9" customHeight="1">
      <c r="A434" s="378"/>
      <c r="B434" s="379"/>
      <c r="C434" s="379"/>
      <c r="D434" s="379"/>
      <c r="E434" s="379"/>
      <c r="F434" s="379"/>
      <c r="G434" s="379"/>
      <c r="H434" s="841"/>
      <c r="I434" s="379"/>
      <c r="J434" s="379"/>
      <c r="K434" s="379"/>
      <c r="L434" s="379"/>
      <c r="M434" s="379"/>
      <c r="N434" s="380"/>
    </row>
    <row r="435" spans="1:14" ht="13.9" customHeight="1">
      <c r="A435" s="378"/>
      <c r="B435" s="379"/>
      <c r="C435" s="379"/>
      <c r="D435" s="379"/>
      <c r="E435" s="379"/>
      <c r="F435" s="379"/>
      <c r="G435" s="379"/>
      <c r="H435" s="841"/>
      <c r="I435" s="379"/>
      <c r="J435" s="379"/>
      <c r="K435" s="379"/>
      <c r="L435" s="379"/>
      <c r="M435" s="379"/>
      <c r="N435" s="380"/>
    </row>
    <row r="436" spans="1:14">
      <c r="A436" s="378"/>
      <c r="B436" s="379"/>
      <c r="C436" s="379"/>
      <c r="D436" s="379"/>
      <c r="E436" s="379"/>
      <c r="F436" s="379"/>
      <c r="G436" s="379"/>
      <c r="H436" s="841"/>
      <c r="I436" s="379"/>
      <c r="J436" s="379"/>
      <c r="K436" s="379"/>
      <c r="L436" s="379"/>
      <c r="M436" s="379"/>
      <c r="N436" s="380"/>
    </row>
    <row r="437" spans="1:14">
      <c r="A437" s="378"/>
      <c r="B437" s="379"/>
      <c r="C437" s="379"/>
      <c r="D437" s="379"/>
      <c r="E437" s="379"/>
      <c r="F437" s="379"/>
      <c r="G437" s="379"/>
      <c r="H437" s="841"/>
      <c r="I437" s="379"/>
      <c r="J437" s="379"/>
      <c r="K437" s="379"/>
      <c r="L437" s="379"/>
      <c r="M437" s="379"/>
      <c r="N437" s="380"/>
    </row>
    <row r="438" spans="1:14" ht="13.9" customHeight="1">
      <c r="A438" s="378"/>
      <c r="B438" s="379"/>
      <c r="C438" s="379"/>
      <c r="D438" s="379"/>
      <c r="E438" s="379"/>
      <c r="F438" s="379"/>
      <c r="G438" s="379"/>
      <c r="H438" s="841"/>
      <c r="I438" s="379"/>
      <c r="J438" s="379"/>
      <c r="K438" s="379"/>
      <c r="L438" s="379"/>
      <c r="M438" s="379"/>
      <c r="N438" s="380"/>
    </row>
    <row r="439" spans="1:14">
      <c r="A439" s="378"/>
      <c r="B439" s="379"/>
      <c r="C439" s="379"/>
      <c r="D439" s="379"/>
      <c r="E439" s="379"/>
      <c r="F439" s="379"/>
      <c r="G439" s="379"/>
      <c r="H439" s="841"/>
      <c r="I439" s="379"/>
      <c r="J439" s="379"/>
      <c r="K439" s="379"/>
      <c r="L439" s="379"/>
      <c r="M439" s="379"/>
      <c r="N439" s="380"/>
    </row>
    <row r="440" spans="1:14" ht="13.9" customHeight="1">
      <c r="A440" s="378"/>
      <c r="B440" s="379"/>
      <c r="C440" s="379"/>
      <c r="D440" s="379"/>
      <c r="E440" s="379"/>
      <c r="F440" s="379"/>
      <c r="G440" s="379"/>
      <c r="H440" s="841"/>
      <c r="I440" s="379"/>
      <c r="J440" s="379"/>
      <c r="K440" s="379"/>
      <c r="L440" s="379"/>
      <c r="M440" s="379"/>
      <c r="N440" s="380"/>
    </row>
    <row r="441" spans="1:14">
      <c r="A441" s="378"/>
      <c r="B441" s="379"/>
      <c r="C441" s="379"/>
      <c r="D441" s="379"/>
      <c r="E441" s="379"/>
      <c r="F441" s="379"/>
      <c r="G441" s="379"/>
      <c r="H441" s="841"/>
      <c r="I441" s="379"/>
      <c r="J441" s="379"/>
      <c r="K441" s="379"/>
      <c r="L441" s="379"/>
      <c r="M441" s="379"/>
      <c r="N441" s="380"/>
    </row>
    <row r="442" spans="1:14">
      <c r="A442" s="378"/>
      <c r="B442" s="379"/>
      <c r="C442" s="379"/>
      <c r="D442" s="379"/>
      <c r="E442" s="379"/>
      <c r="F442" s="379"/>
      <c r="G442" s="379"/>
      <c r="H442" s="841"/>
      <c r="I442" s="379"/>
      <c r="J442" s="379"/>
      <c r="K442" s="379"/>
      <c r="L442" s="379"/>
      <c r="M442" s="379"/>
      <c r="N442" s="380"/>
    </row>
    <row r="443" spans="1:14">
      <c r="A443" s="378"/>
      <c r="B443" s="379"/>
      <c r="C443" s="379"/>
      <c r="D443" s="379"/>
      <c r="E443" s="379"/>
      <c r="F443" s="379"/>
      <c r="G443" s="379"/>
      <c r="H443" s="841"/>
      <c r="I443" s="379"/>
      <c r="J443" s="379"/>
      <c r="K443" s="379"/>
      <c r="L443" s="379"/>
      <c r="M443" s="379"/>
      <c r="N443" s="380"/>
    </row>
    <row r="444" spans="1:14" ht="13.9" customHeight="1">
      <c r="A444" s="378"/>
      <c r="B444" s="379"/>
      <c r="C444" s="379"/>
      <c r="D444" s="379"/>
      <c r="E444" s="379"/>
      <c r="F444" s="379"/>
      <c r="G444" s="379"/>
      <c r="H444" s="841"/>
      <c r="I444" s="379"/>
      <c r="J444" s="379"/>
      <c r="K444" s="379"/>
      <c r="L444" s="379"/>
      <c r="M444" s="379"/>
      <c r="N444" s="380"/>
    </row>
    <row r="445" spans="1:14">
      <c r="A445" s="378"/>
      <c r="B445" s="379"/>
      <c r="C445" s="379"/>
      <c r="D445" s="379"/>
      <c r="E445" s="379"/>
      <c r="F445" s="379"/>
      <c r="G445" s="379"/>
      <c r="H445" s="841"/>
      <c r="I445" s="379"/>
      <c r="J445" s="379"/>
      <c r="K445" s="379"/>
      <c r="L445" s="379"/>
      <c r="M445" s="379"/>
      <c r="N445" s="380"/>
    </row>
    <row r="446" spans="1:14">
      <c r="A446" s="378"/>
      <c r="B446" s="379"/>
      <c r="C446" s="379"/>
      <c r="D446" s="379"/>
      <c r="E446" s="379"/>
      <c r="F446" s="379"/>
      <c r="G446" s="379"/>
      <c r="H446" s="841"/>
      <c r="I446" s="379"/>
      <c r="J446" s="379"/>
      <c r="K446" s="379"/>
      <c r="L446" s="379"/>
      <c r="M446" s="379"/>
      <c r="N446" s="380"/>
    </row>
    <row r="447" spans="1:14">
      <c r="A447" s="378"/>
      <c r="B447" s="379"/>
      <c r="C447" s="379"/>
      <c r="D447" s="379"/>
      <c r="E447" s="379"/>
      <c r="F447" s="379"/>
      <c r="G447" s="379"/>
      <c r="H447" s="841"/>
      <c r="I447" s="379"/>
      <c r="J447" s="379"/>
      <c r="K447" s="379"/>
      <c r="L447" s="379"/>
      <c r="M447" s="379"/>
      <c r="N447" s="380"/>
    </row>
    <row r="448" spans="1:14" ht="13.9" customHeight="1">
      <c r="A448" s="378"/>
      <c r="B448" s="379"/>
      <c r="C448" s="379"/>
      <c r="D448" s="379"/>
      <c r="E448" s="379"/>
      <c r="F448" s="379"/>
      <c r="G448" s="379"/>
      <c r="H448" s="841"/>
      <c r="I448" s="379"/>
      <c r="J448" s="379"/>
      <c r="K448" s="379"/>
      <c r="L448" s="379"/>
      <c r="M448" s="379"/>
      <c r="N448" s="380"/>
    </row>
    <row r="449" spans="1:14">
      <c r="A449" s="378"/>
      <c r="B449" s="379"/>
      <c r="C449" s="379"/>
      <c r="D449" s="379"/>
      <c r="E449" s="379"/>
      <c r="F449" s="379"/>
      <c r="G449" s="379"/>
      <c r="H449" s="841"/>
      <c r="I449" s="379"/>
      <c r="J449" s="379"/>
      <c r="K449" s="379"/>
      <c r="L449" s="379"/>
      <c r="M449" s="379"/>
      <c r="N449" s="380"/>
    </row>
    <row r="450" spans="1:14">
      <c r="A450" s="378"/>
      <c r="B450" s="379"/>
      <c r="C450" s="379"/>
      <c r="D450" s="379"/>
      <c r="E450" s="379"/>
      <c r="F450" s="379"/>
      <c r="G450" s="379"/>
      <c r="H450" s="841"/>
      <c r="I450" s="379"/>
      <c r="J450" s="379"/>
      <c r="K450" s="379"/>
      <c r="L450" s="379"/>
      <c r="M450" s="379"/>
      <c r="N450" s="380"/>
    </row>
    <row r="451" spans="1:14">
      <c r="A451" s="378"/>
      <c r="B451" s="379"/>
      <c r="C451" s="379"/>
      <c r="D451" s="379"/>
      <c r="E451" s="379"/>
      <c r="F451" s="379"/>
      <c r="G451" s="379"/>
      <c r="H451" s="841"/>
      <c r="I451" s="379"/>
      <c r="J451" s="379"/>
      <c r="K451" s="379"/>
      <c r="L451" s="379"/>
      <c r="M451" s="379"/>
      <c r="N451" s="380"/>
    </row>
    <row r="452" spans="1:14" ht="13.9" customHeight="1">
      <c r="A452" s="378"/>
      <c r="B452" s="379"/>
      <c r="C452" s="379"/>
      <c r="D452" s="379"/>
      <c r="E452" s="379"/>
      <c r="F452" s="379"/>
      <c r="G452" s="379"/>
      <c r="H452" s="841"/>
      <c r="I452" s="379"/>
      <c r="J452" s="379"/>
      <c r="K452" s="379"/>
      <c r="L452" s="379"/>
      <c r="M452" s="379"/>
      <c r="N452" s="380"/>
    </row>
    <row r="453" spans="1:14">
      <c r="A453" s="378"/>
      <c r="B453" s="379"/>
      <c r="C453" s="379"/>
      <c r="D453" s="379"/>
      <c r="E453" s="379"/>
      <c r="F453" s="379"/>
      <c r="G453" s="379"/>
      <c r="H453" s="841"/>
      <c r="I453" s="379"/>
      <c r="J453" s="379"/>
      <c r="K453" s="379"/>
      <c r="L453" s="379"/>
      <c r="M453" s="379"/>
      <c r="N453" s="380"/>
    </row>
    <row r="454" spans="1:14">
      <c r="A454" s="378"/>
      <c r="B454" s="379"/>
      <c r="C454" s="379"/>
      <c r="D454" s="379"/>
      <c r="E454" s="379"/>
      <c r="F454" s="379"/>
      <c r="G454" s="379"/>
      <c r="H454" s="841"/>
      <c r="I454" s="379"/>
      <c r="J454" s="379"/>
      <c r="K454" s="379"/>
      <c r="L454" s="379"/>
      <c r="M454" s="379"/>
      <c r="N454" s="380"/>
    </row>
    <row r="455" spans="1:14">
      <c r="A455" s="378"/>
      <c r="B455" s="379"/>
      <c r="C455" s="379"/>
      <c r="D455" s="379"/>
      <c r="E455" s="379"/>
      <c r="F455" s="379"/>
      <c r="G455" s="379"/>
      <c r="H455" s="841"/>
      <c r="I455" s="379"/>
      <c r="J455" s="379"/>
      <c r="K455" s="379"/>
      <c r="L455" s="379"/>
      <c r="M455" s="379"/>
      <c r="N455" s="380"/>
    </row>
    <row r="456" spans="1:14" ht="13.9" customHeight="1">
      <c r="A456" s="378"/>
      <c r="B456" s="379"/>
      <c r="C456" s="379"/>
      <c r="D456" s="379"/>
      <c r="E456" s="379"/>
      <c r="F456" s="379"/>
      <c r="G456" s="379"/>
      <c r="H456" s="841"/>
      <c r="I456" s="379"/>
      <c r="J456" s="379"/>
      <c r="K456" s="379"/>
      <c r="L456" s="379"/>
      <c r="M456" s="379"/>
      <c r="N456" s="380"/>
    </row>
    <row r="457" spans="1:14" ht="13.9" customHeight="1">
      <c r="A457" s="378"/>
      <c r="B457" s="379"/>
      <c r="C457" s="379"/>
      <c r="D457" s="379"/>
      <c r="E457" s="379"/>
      <c r="F457" s="379"/>
      <c r="G457" s="379"/>
      <c r="H457" s="841"/>
      <c r="I457" s="379"/>
      <c r="J457" s="379"/>
      <c r="K457" s="379"/>
      <c r="L457" s="379"/>
      <c r="M457" s="379"/>
      <c r="N457" s="380"/>
    </row>
    <row r="458" spans="1:14">
      <c r="A458" s="378"/>
      <c r="B458" s="379"/>
      <c r="C458" s="379"/>
      <c r="D458" s="379"/>
      <c r="E458" s="379"/>
      <c r="F458" s="379"/>
      <c r="G458" s="379"/>
      <c r="H458" s="841"/>
      <c r="I458" s="379"/>
      <c r="J458" s="379"/>
      <c r="K458" s="379"/>
      <c r="L458" s="379"/>
      <c r="M458" s="379"/>
      <c r="N458" s="380"/>
    </row>
    <row r="459" spans="1:14">
      <c r="A459" s="381"/>
      <c r="B459" s="382"/>
      <c r="C459" s="382"/>
      <c r="D459" s="382"/>
      <c r="E459" s="382"/>
      <c r="F459" s="382"/>
      <c r="G459" s="382"/>
      <c r="H459" s="842"/>
      <c r="I459" s="382"/>
      <c r="J459" s="382"/>
      <c r="K459" s="382"/>
      <c r="L459" s="382"/>
      <c r="M459" s="382"/>
      <c r="N459" s="383"/>
    </row>
    <row r="460" spans="1:14" ht="30" customHeight="1">
      <c r="A460" s="323" t="s">
        <v>1148</v>
      </c>
      <c r="B460" s="439" t="s">
        <v>1131</v>
      </c>
      <c r="C460" s="439"/>
      <c r="D460" s="439"/>
      <c r="E460" s="439"/>
      <c r="F460" s="439"/>
      <c r="G460" s="439"/>
      <c r="H460" s="439"/>
      <c r="I460" s="439"/>
      <c r="J460" s="439"/>
      <c r="K460" s="439"/>
      <c r="L460" s="439"/>
      <c r="M460" s="324"/>
      <c r="N460" s="325" t="s">
        <v>1149</v>
      </c>
    </row>
    <row r="461" spans="1:14">
      <c r="A461" s="373"/>
      <c r="B461" s="162"/>
      <c r="C461" s="162"/>
      <c r="D461" s="162"/>
      <c r="E461" s="162"/>
      <c r="F461" s="162"/>
      <c r="G461" s="162"/>
      <c r="H461" s="839"/>
      <c r="I461" s="162"/>
      <c r="J461" s="162"/>
      <c r="K461" s="162"/>
      <c r="L461" s="162"/>
      <c r="M461" s="162"/>
      <c r="N461" s="369"/>
    </row>
    <row r="462" spans="1:14">
      <c r="A462" s="373"/>
      <c r="B462" s="162"/>
      <c r="C462" s="162"/>
      <c r="D462" s="162"/>
      <c r="E462" s="162"/>
      <c r="F462" s="162"/>
      <c r="G462" s="162"/>
      <c r="H462" s="839"/>
      <c r="I462" s="162"/>
      <c r="J462" s="162"/>
      <c r="K462" s="162"/>
      <c r="L462" s="162"/>
      <c r="M462" s="162"/>
      <c r="N462" s="369"/>
    </row>
    <row r="463" spans="1:14">
      <c r="A463" s="373"/>
      <c r="B463" s="162"/>
      <c r="C463" s="162"/>
      <c r="D463" s="162"/>
      <c r="E463" s="162"/>
      <c r="F463" s="162"/>
      <c r="G463" s="162"/>
      <c r="H463" s="839"/>
      <c r="I463" s="162"/>
      <c r="J463" s="162"/>
      <c r="K463" s="162"/>
      <c r="L463" s="162"/>
      <c r="M463" s="162"/>
      <c r="N463" s="369"/>
    </row>
    <row r="464" spans="1:14">
      <c r="A464" s="373"/>
      <c r="B464" s="162"/>
      <c r="C464" s="162"/>
      <c r="D464" s="162"/>
      <c r="E464" s="162"/>
      <c r="F464" s="162"/>
      <c r="G464" s="162"/>
      <c r="H464" s="839"/>
      <c r="I464" s="162"/>
      <c r="J464" s="162"/>
      <c r="K464" s="162"/>
      <c r="L464" s="162"/>
      <c r="M464" s="162"/>
      <c r="N464" s="369"/>
    </row>
    <row r="465" spans="1:14">
      <c r="A465" s="373"/>
      <c r="B465" s="162"/>
      <c r="C465" s="162"/>
      <c r="D465" s="162"/>
      <c r="E465" s="162"/>
      <c r="F465" s="162"/>
      <c r="G465" s="162"/>
      <c r="H465" s="839"/>
      <c r="I465" s="162"/>
      <c r="J465" s="162"/>
      <c r="K465" s="162"/>
      <c r="L465" s="162"/>
      <c r="M465" s="162"/>
      <c r="N465" s="369"/>
    </row>
    <row r="466" spans="1:14" ht="13.9" customHeight="1">
      <c r="A466" s="373"/>
      <c r="B466" s="162"/>
      <c r="C466" s="162"/>
      <c r="D466" s="162"/>
      <c r="E466" s="162"/>
      <c r="F466" s="162"/>
      <c r="G466" s="162"/>
      <c r="H466" s="839"/>
      <c r="I466" s="162"/>
      <c r="J466" s="162"/>
      <c r="K466" s="162"/>
      <c r="L466" s="162"/>
      <c r="M466" s="162"/>
      <c r="N466" s="369"/>
    </row>
    <row r="467" spans="1:14">
      <c r="A467" s="373"/>
      <c r="B467" s="162"/>
      <c r="C467" s="162"/>
      <c r="D467" s="162"/>
      <c r="E467" s="162"/>
      <c r="F467" s="162"/>
      <c r="G467" s="162"/>
      <c r="H467" s="839"/>
      <c r="I467" s="162"/>
      <c r="J467" s="162"/>
      <c r="K467" s="162"/>
      <c r="L467" s="162"/>
      <c r="M467" s="162"/>
      <c r="N467" s="369"/>
    </row>
    <row r="468" spans="1:14">
      <c r="A468" s="373"/>
      <c r="B468" s="162"/>
      <c r="C468" s="162"/>
      <c r="D468" s="162"/>
      <c r="E468" s="162"/>
      <c r="F468" s="162"/>
      <c r="G468" s="162"/>
      <c r="H468" s="839"/>
      <c r="I468" s="162"/>
      <c r="J468" s="162"/>
      <c r="K468" s="162"/>
      <c r="L468" s="162"/>
      <c r="M468" s="162"/>
      <c r="N468" s="369"/>
    </row>
    <row r="469" spans="1:14">
      <c r="A469" s="373"/>
      <c r="B469" s="162"/>
      <c r="C469" s="162"/>
      <c r="D469" s="162"/>
      <c r="E469" s="162"/>
      <c r="F469" s="162"/>
      <c r="G469" s="162"/>
      <c r="H469" s="839"/>
      <c r="I469" s="162"/>
      <c r="J469" s="162"/>
      <c r="K469" s="162"/>
      <c r="L469" s="162"/>
      <c r="M469" s="162"/>
      <c r="N469" s="369"/>
    </row>
    <row r="470" spans="1:14" ht="13.9" customHeight="1">
      <c r="A470" s="373"/>
      <c r="B470" s="162"/>
      <c r="C470" s="162"/>
      <c r="D470" s="162"/>
      <c r="E470" s="162"/>
      <c r="F470" s="162"/>
      <c r="G470" s="162"/>
      <c r="H470" s="839"/>
      <c r="I470" s="162"/>
      <c r="J470" s="162"/>
      <c r="K470" s="162"/>
      <c r="L470" s="162"/>
      <c r="M470" s="162"/>
      <c r="N470" s="369"/>
    </row>
    <row r="471" spans="1:14">
      <c r="A471" s="373"/>
      <c r="B471" s="162"/>
      <c r="C471" s="162"/>
      <c r="D471" s="162"/>
      <c r="E471" s="162"/>
      <c r="F471" s="162"/>
      <c r="G471" s="162"/>
      <c r="H471" s="839"/>
      <c r="I471" s="162"/>
      <c r="J471" s="162"/>
      <c r="K471" s="162"/>
      <c r="L471" s="162"/>
      <c r="M471" s="162"/>
      <c r="N471" s="369"/>
    </row>
    <row r="472" spans="1:14">
      <c r="A472" s="373"/>
      <c r="B472" s="162"/>
      <c r="C472" s="162"/>
      <c r="D472" s="162"/>
      <c r="E472" s="162"/>
      <c r="F472" s="162"/>
      <c r="G472" s="162"/>
      <c r="H472" s="839"/>
      <c r="I472" s="162"/>
      <c r="J472" s="162"/>
      <c r="K472" s="162"/>
      <c r="L472" s="162"/>
      <c r="M472" s="162"/>
      <c r="N472" s="369"/>
    </row>
    <row r="473" spans="1:14">
      <c r="A473" s="373"/>
      <c r="B473" s="162"/>
      <c r="C473" s="162"/>
      <c r="D473" s="162"/>
      <c r="E473" s="162"/>
      <c r="F473" s="162"/>
      <c r="G473" s="162"/>
      <c r="H473" s="839"/>
      <c r="I473" s="162"/>
      <c r="J473" s="162"/>
      <c r="K473" s="162"/>
      <c r="L473" s="162"/>
      <c r="M473" s="162"/>
      <c r="N473" s="369"/>
    </row>
    <row r="474" spans="1:14" ht="13.9" customHeight="1">
      <c r="A474" s="373"/>
      <c r="B474" s="162"/>
      <c r="C474" s="162"/>
      <c r="D474" s="162"/>
      <c r="E474" s="162"/>
      <c r="F474" s="162"/>
      <c r="G474" s="162"/>
      <c r="H474" s="839"/>
      <c r="I474" s="162"/>
      <c r="J474" s="162"/>
      <c r="K474" s="162"/>
      <c r="L474" s="162"/>
      <c r="M474" s="162"/>
      <c r="N474" s="369"/>
    </row>
    <row r="475" spans="1:14">
      <c r="A475" s="373"/>
      <c r="B475" s="162"/>
      <c r="C475" s="162"/>
      <c r="D475" s="162"/>
      <c r="E475" s="162"/>
      <c r="F475" s="162"/>
      <c r="G475" s="162"/>
      <c r="H475" s="839"/>
      <c r="I475" s="162"/>
      <c r="J475" s="162"/>
      <c r="K475" s="162"/>
      <c r="L475" s="162"/>
      <c r="M475" s="162"/>
      <c r="N475" s="369"/>
    </row>
    <row r="476" spans="1:14">
      <c r="A476" s="373"/>
      <c r="B476" s="162"/>
      <c r="C476" s="162"/>
      <c r="D476" s="162"/>
      <c r="E476" s="162"/>
      <c r="F476" s="162"/>
      <c r="G476" s="162"/>
      <c r="H476" s="839"/>
      <c r="I476" s="162"/>
      <c r="J476" s="162"/>
      <c r="K476" s="162"/>
      <c r="L476" s="162"/>
      <c r="M476" s="162"/>
      <c r="N476" s="369"/>
    </row>
    <row r="477" spans="1:14">
      <c r="A477" s="373"/>
      <c r="B477" s="162"/>
      <c r="C477" s="162"/>
      <c r="D477" s="162"/>
      <c r="E477" s="162"/>
      <c r="F477" s="162"/>
      <c r="G477" s="162"/>
      <c r="H477" s="839"/>
      <c r="I477" s="162"/>
      <c r="J477" s="162"/>
      <c r="K477" s="162"/>
      <c r="L477" s="162"/>
      <c r="M477" s="162"/>
      <c r="N477" s="369"/>
    </row>
    <row r="478" spans="1:14" ht="13.9" customHeight="1">
      <c r="A478" s="373"/>
      <c r="B478" s="162"/>
      <c r="C478" s="162"/>
      <c r="D478" s="162"/>
      <c r="E478" s="162"/>
      <c r="F478" s="162"/>
      <c r="G478" s="162"/>
      <c r="H478" s="839"/>
      <c r="I478" s="162"/>
      <c r="J478" s="162"/>
      <c r="K478" s="162"/>
      <c r="L478" s="162"/>
      <c r="M478" s="162"/>
      <c r="N478" s="369"/>
    </row>
    <row r="479" spans="1:14">
      <c r="A479" s="373"/>
      <c r="B479" s="162"/>
      <c r="C479" s="162"/>
      <c r="D479" s="162"/>
      <c r="E479" s="162"/>
      <c r="F479" s="162"/>
      <c r="G479" s="162"/>
      <c r="H479" s="839"/>
      <c r="I479" s="162"/>
      <c r="J479" s="162"/>
      <c r="K479" s="162"/>
      <c r="L479" s="162"/>
      <c r="M479" s="162"/>
      <c r="N479" s="369"/>
    </row>
    <row r="480" spans="1:14">
      <c r="A480" s="373"/>
      <c r="B480" s="162"/>
      <c r="C480" s="162"/>
      <c r="D480" s="162"/>
      <c r="E480" s="162"/>
      <c r="F480" s="162"/>
      <c r="G480" s="162"/>
      <c r="H480" s="839"/>
      <c r="I480" s="162"/>
      <c r="J480" s="162"/>
      <c r="K480" s="162"/>
      <c r="L480" s="162"/>
      <c r="M480" s="162"/>
      <c r="N480" s="369"/>
    </row>
    <row r="481" spans="1:14">
      <c r="A481" s="373"/>
      <c r="B481" s="162"/>
      <c r="C481" s="162"/>
      <c r="D481" s="162"/>
      <c r="E481" s="162"/>
      <c r="F481" s="162"/>
      <c r="G481" s="162"/>
      <c r="H481" s="839"/>
      <c r="I481" s="162"/>
      <c r="J481" s="162"/>
      <c r="K481" s="162"/>
      <c r="L481" s="162"/>
      <c r="M481" s="162"/>
      <c r="N481" s="369"/>
    </row>
    <row r="482" spans="1:14" ht="13.9" customHeight="1">
      <c r="A482" s="373"/>
      <c r="B482" s="162"/>
      <c r="C482" s="162"/>
      <c r="D482" s="162"/>
      <c r="E482" s="162"/>
      <c r="F482" s="162"/>
      <c r="G482" s="162"/>
      <c r="H482" s="839"/>
      <c r="I482" s="162"/>
      <c r="J482" s="162"/>
      <c r="K482" s="162"/>
      <c r="L482" s="162"/>
      <c r="M482" s="162"/>
      <c r="N482" s="369"/>
    </row>
    <row r="483" spans="1:14">
      <c r="A483" s="373"/>
      <c r="B483" s="162"/>
      <c r="C483" s="162"/>
      <c r="D483" s="162"/>
      <c r="E483" s="162"/>
      <c r="F483" s="162"/>
      <c r="G483" s="162"/>
      <c r="H483" s="839"/>
      <c r="I483" s="162"/>
      <c r="J483" s="162"/>
      <c r="K483" s="162"/>
      <c r="L483" s="162"/>
      <c r="M483" s="162"/>
      <c r="N483" s="369"/>
    </row>
    <row r="484" spans="1:14">
      <c r="A484" s="373"/>
      <c r="B484" s="162"/>
      <c r="C484" s="162"/>
      <c r="D484" s="162"/>
      <c r="E484" s="162"/>
      <c r="F484" s="162"/>
      <c r="G484" s="162"/>
      <c r="H484" s="839"/>
      <c r="I484" s="162"/>
      <c r="J484" s="162"/>
      <c r="K484" s="162"/>
      <c r="L484" s="162"/>
      <c r="M484" s="162"/>
      <c r="N484" s="369"/>
    </row>
    <row r="485" spans="1:14">
      <c r="A485" s="373"/>
      <c r="B485" s="162"/>
      <c r="C485" s="162"/>
      <c r="D485" s="162"/>
      <c r="E485" s="162"/>
      <c r="F485" s="162"/>
      <c r="G485" s="162"/>
      <c r="H485" s="839"/>
      <c r="I485" s="162"/>
      <c r="J485" s="162"/>
      <c r="K485" s="162"/>
      <c r="L485" s="162"/>
      <c r="M485" s="162"/>
      <c r="N485" s="369"/>
    </row>
    <row r="486" spans="1:14">
      <c r="A486" s="373"/>
      <c r="B486" s="162"/>
      <c r="C486" s="162"/>
      <c r="D486" s="162"/>
      <c r="E486" s="162"/>
      <c r="F486" s="162"/>
      <c r="G486" s="162"/>
      <c r="H486" s="839"/>
      <c r="I486" s="162"/>
      <c r="J486" s="162"/>
      <c r="K486" s="162"/>
      <c r="L486" s="162"/>
      <c r="M486" s="162"/>
      <c r="N486" s="369"/>
    </row>
    <row r="487" spans="1:14" ht="13.9" customHeight="1">
      <c r="A487" s="373"/>
      <c r="B487" s="162"/>
      <c r="C487" s="162"/>
      <c r="D487" s="162"/>
      <c r="E487" s="162"/>
      <c r="F487" s="162"/>
      <c r="G487" s="162"/>
      <c r="H487" s="839"/>
      <c r="I487" s="162"/>
      <c r="J487" s="162"/>
      <c r="K487" s="162"/>
      <c r="L487" s="162"/>
      <c r="M487" s="162"/>
      <c r="N487" s="369"/>
    </row>
    <row r="488" spans="1:14">
      <c r="A488" s="373"/>
      <c r="B488" s="162"/>
      <c r="C488" s="162"/>
      <c r="D488" s="162"/>
      <c r="E488" s="162"/>
      <c r="F488" s="162"/>
      <c r="G488" s="162"/>
      <c r="H488" s="839"/>
      <c r="I488" s="162"/>
      <c r="J488" s="162"/>
      <c r="K488" s="162"/>
      <c r="L488" s="162"/>
      <c r="M488" s="162"/>
      <c r="N488" s="369"/>
    </row>
    <row r="489" spans="1:14">
      <c r="A489" s="373"/>
      <c r="B489" s="162"/>
      <c r="C489" s="162"/>
      <c r="D489" s="162"/>
      <c r="E489" s="162"/>
      <c r="F489" s="162"/>
      <c r="G489" s="162"/>
      <c r="H489" s="839"/>
      <c r="I489" s="162"/>
      <c r="J489" s="162"/>
      <c r="K489" s="162"/>
      <c r="L489" s="162"/>
      <c r="M489" s="162"/>
      <c r="N489" s="369"/>
    </row>
    <row r="490" spans="1:14">
      <c r="A490" s="373"/>
      <c r="B490" s="162"/>
      <c r="C490" s="162"/>
      <c r="D490" s="162"/>
      <c r="E490" s="162"/>
      <c r="F490" s="162"/>
      <c r="G490" s="162"/>
      <c r="H490" s="839"/>
      <c r="I490" s="162"/>
      <c r="J490" s="162"/>
      <c r="K490" s="162"/>
      <c r="L490" s="162"/>
      <c r="M490" s="162"/>
      <c r="N490" s="369"/>
    </row>
    <row r="491" spans="1:14" ht="13.9" customHeight="1">
      <c r="A491" s="373"/>
      <c r="B491" s="162"/>
      <c r="C491" s="162"/>
      <c r="D491" s="162"/>
      <c r="E491" s="162"/>
      <c r="F491" s="162"/>
      <c r="G491" s="162"/>
      <c r="H491" s="839"/>
      <c r="I491" s="162"/>
      <c r="J491" s="162"/>
      <c r="K491" s="162"/>
      <c r="L491" s="162"/>
      <c r="M491" s="162"/>
      <c r="N491" s="369"/>
    </row>
    <row r="492" spans="1:14">
      <c r="A492" s="373"/>
      <c r="B492" s="162"/>
      <c r="C492" s="162"/>
      <c r="D492" s="162"/>
      <c r="E492" s="162"/>
      <c r="F492" s="162"/>
      <c r="G492" s="162"/>
      <c r="H492" s="839"/>
      <c r="I492" s="162"/>
      <c r="J492" s="162"/>
      <c r="K492" s="162"/>
      <c r="L492" s="162"/>
      <c r="M492" s="162"/>
      <c r="N492" s="369"/>
    </row>
    <row r="493" spans="1:14">
      <c r="A493" s="373"/>
      <c r="B493" s="162"/>
      <c r="C493" s="162"/>
      <c r="D493" s="162"/>
      <c r="E493" s="162"/>
      <c r="F493" s="162"/>
      <c r="G493" s="162"/>
      <c r="H493" s="839"/>
      <c r="I493" s="162"/>
      <c r="J493" s="162"/>
      <c r="K493" s="162"/>
      <c r="L493" s="162"/>
      <c r="M493" s="162"/>
      <c r="N493" s="369"/>
    </row>
    <row r="494" spans="1:14">
      <c r="A494" s="373"/>
      <c r="B494" s="162"/>
      <c r="C494" s="162"/>
      <c r="D494" s="162"/>
      <c r="E494" s="162"/>
      <c r="F494" s="162"/>
      <c r="G494" s="162"/>
      <c r="H494" s="839"/>
      <c r="I494" s="162"/>
      <c r="J494" s="162"/>
      <c r="K494" s="162"/>
      <c r="L494" s="162"/>
      <c r="M494" s="162"/>
      <c r="N494" s="369"/>
    </row>
    <row r="495" spans="1:14" ht="13.9" customHeight="1">
      <c r="A495" s="373"/>
      <c r="B495" s="162"/>
      <c r="C495" s="162"/>
      <c r="D495" s="162"/>
      <c r="E495" s="162"/>
      <c r="F495" s="162"/>
      <c r="G495" s="162"/>
      <c r="H495" s="839"/>
      <c r="I495" s="162"/>
      <c r="J495" s="162"/>
      <c r="K495" s="162"/>
      <c r="L495" s="162"/>
      <c r="M495" s="162"/>
      <c r="N495" s="369"/>
    </row>
    <row r="496" spans="1:14">
      <c r="A496" s="373"/>
      <c r="B496" s="162"/>
      <c r="C496" s="162"/>
      <c r="D496" s="162"/>
      <c r="E496" s="162"/>
      <c r="F496" s="162"/>
      <c r="G496" s="162"/>
      <c r="H496" s="839"/>
      <c r="I496" s="162"/>
      <c r="J496" s="162"/>
      <c r="K496" s="162"/>
      <c r="L496" s="162"/>
      <c r="M496" s="162"/>
      <c r="N496" s="369"/>
    </row>
    <row r="497" spans="1:14">
      <c r="A497" s="373"/>
      <c r="B497" s="162"/>
      <c r="C497" s="162"/>
      <c r="D497" s="162"/>
      <c r="E497" s="162"/>
      <c r="F497" s="162"/>
      <c r="G497" s="162"/>
      <c r="H497" s="839"/>
      <c r="I497" s="162"/>
      <c r="J497" s="162"/>
      <c r="K497" s="162"/>
      <c r="L497" s="162"/>
      <c r="M497" s="162"/>
      <c r="N497" s="369"/>
    </row>
    <row r="498" spans="1:14">
      <c r="A498" s="373"/>
      <c r="B498" s="162"/>
      <c r="C498" s="162"/>
      <c r="D498" s="162"/>
      <c r="E498" s="162"/>
      <c r="F498" s="162"/>
      <c r="G498" s="162"/>
      <c r="H498" s="839"/>
      <c r="I498" s="162"/>
      <c r="J498" s="162"/>
      <c r="K498" s="162"/>
      <c r="L498" s="162"/>
      <c r="M498" s="162"/>
      <c r="N498" s="369"/>
    </row>
    <row r="499" spans="1:14" ht="13.9" customHeight="1">
      <c r="A499" s="373"/>
      <c r="B499" s="162"/>
      <c r="C499" s="162"/>
      <c r="D499" s="162"/>
      <c r="E499" s="162"/>
      <c r="F499" s="162"/>
      <c r="G499" s="162"/>
      <c r="H499" s="839"/>
      <c r="I499" s="162"/>
      <c r="J499" s="162"/>
      <c r="K499" s="162"/>
      <c r="L499" s="162"/>
      <c r="M499" s="162"/>
      <c r="N499" s="369"/>
    </row>
    <row r="500" spans="1:14">
      <c r="A500" s="373"/>
      <c r="B500" s="162"/>
      <c r="C500" s="162"/>
      <c r="D500" s="162"/>
      <c r="E500" s="162"/>
      <c r="F500" s="162"/>
      <c r="G500" s="162"/>
      <c r="H500" s="839"/>
      <c r="I500" s="162"/>
      <c r="J500" s="162"/>
      <c r="K500" s="162"/>
      <c r="L500" s="162"/>
      <c r="M500" s="162"/>
      <c r="N500" s="369"/>
    </row>
    <row r="501" spans="1:14">
      <c r="A501" s="373"/>
      <c r="B501" s="162"/>
      <c r="C501" s="162"/>
      <c r="D501" s="162"/>
      <c r="E501" s="162"/>
      <c r="F501" s="162"/>
      <c r="G501" s="162"/>
      <c r="H501" s="839"/>
      <c r="I501" s="162"/>
      <c r="J501" s="162"/>
      <c r="K501" s="162"/>
      <c r="L501" s="162"/>
      <c r="M501" s="162"/>
      <c r="N501" s="369"/>
    </row>
    <row r="502" spans="1:14">
      <c r="A502" s="373"/>
      <c r="B502" s="162"/>
      <c r="C502" s="162"/>
      <c r="D502" s="162"/>
      <c r="E502" s="162"/>
      <c r="F502" s="162"/>
      <c r="G502" s="162"/>
      <c r="H502" s="839"/>
      <c r="I502" s="162"/>
      <c r="J502" s="162"/>
      <c r="K502" s="162"/>
      <c r="L502" s="162"/>
      <c r="M502" s="162"/>
      <c r="N502" s="369"/>
    </row>
    <row r="503" spans="1:14" ht="13.9" customHeight="1">
      <c r="A503" s="373"/>
      <c r="B503" s="162"/>
      <c r="C503" s="162"/>
      <c r="D503" s="162"/>
      <c r="E503" s="162"/>
      <c r="F503" s="162"/>
      <c r="G503" s="162"/>
      <c r="H503" s="839"/>
      <c r="I503" s="162"/>
      <c r="J503" s="162"/>
      <c r="K503" s="162"/>
      <c r="L503" s="162"/>
      <c r="M503" s="162"/>
      <c r="N503" s="369"/>
    </row>
    <row r="504" spans="1:14" ht="13.9" customHeight="1">
      <c r="A504" s="373"/>
      <c r="B504" s="162"/>
      <c r="C504" s="162"/>
      <c r="D504" s="162"/>
      <c r="E504" s="162"/>
      <c r="F504" s="162"/>
      <c r="G504" s="162"/>
      <c r="H504" s="839"/>
      <c r="I504" s="162"/>
      <c r="J504" s="162"/>
      <c r="K504" s="162"/>
      <c r="L504" s="162"/>
      <c r="M504" s="162"/>
      <c r="N504" s="369"/>
    </row>
    <row r="505" spans="1:14">
      <c r="A505" s="373"/>
      <c r="B505" s="162"/>
      <c r="C505" s="162"/>
      <c r="D505" s="162"/>
      <c r="E505" s="162"/>
      <c r="F505" s="162"/>
      <c r="G505" s="162"/>
      <c r="H505" s="839"/>
      <c r="I505" s="162"/>
      <c r="J505" s="162"/>
      <c r="K505" s="162"/>
      <c r="L505" s="162"/>
      <c r="M505" s="162"/>
      <c r="N505" s="369"/>
    </row>
    <row r="506" spans="1:14" ht="18" customHeight="1">
      <c r="A506" s="374"/>
      <c r="B506" s="371"/>
      <c r="C506" s="371"/>
      <c r="D506" s="371"/>
      <c r="E506" s="371"/>
      <c r="F506" s="371"/>
      <c r="G506" s="371"/>
      <c r="H506" s="840"/>
      <c r="I506" s="371"/>
      <c r="J506" s="371"/>
      <c r="K506" s="371"/>
      <c r="L506" s="371"/>
      <c r="M506" s="371"/>
      <c r="N506" s="372"/>
    </row>
    <row r="507" spans="1:14" ht="30" customHeight="1">
      <c r="A507" s="375" t="s">
        <v>1148</v>
      </c>
      <c r="B507" s="669" t="s">
        <v>952</v>
      </c>
      <c r="C507" s="669"/>
      <c r="D507" s="669"/>
      <c r="E507" s="669"/>
      <c r="F507" s="669"/>
      <c r="G507" s="669"/>
      <c r="H507" s="669"/>
      <c r="I507" s="669"/>
      <c r="J507" s="669"/>
      <c r="K507" s="669"/>
      <c r="L507" s="669"/>
      <c r="M507" s="384"/>
      <c r="N507" s="377" t="s">
        <v>1149</v>
      </c>
    </row>
    <row r="508" spans="1:14">
      <c r="A508" s="378"/>
      <c r="B508" s="379"/>
      <c r="C508" s="379"/>
      <c r="D508" s="379"/>
      <c r="E508" s="379"/>
      <c r="F508" s="379"/>
      <c r="G508" s="379"/>
      <c r="H508" s="841"/>
      <c r="I508" s="379"/>
      <c r="J508" s="379"/>
      <c r="K508" s="379"/>
      <c r="L508" s="379"/>
      <c r="M508" s="379"/>
      <c r="N508" s="380"/>
    </row>
    <row r="509" spans="1:14">
      <c r="A509" s="378"/>
      <c r="B509" s="379"/>
      <c r="C509" s="379"/>
      <c r="D509" s="379"/>
      <c r="E509" s="379"/>
      <c r="F509" s="379"/>
      <c r="G509" s="379"/>
      <c r="H509" s="841"/>
      <c r="I509" s="379"/>
      <c r="J509" s="379"/>
      <c r="K509" s="379"/>
      <c r="L509" s="379"/>
      <c r="M509" s="379"/>
      <c r="N509" s="380"/>
    </row>
    <row r="510" spans="1:14">
      <c r="A510" s="378"/>
      <c r="B510" s="379"/>
      <c r="C510" s="379"/>
      <c r="D510" s="379"/>
      <c r="E510" s="379"/>
      <c r="F510" s="379"/>
      <c r="G510" s="379"/>
      <c r="H510" s="841"/>
      <c r="I510" s="379"/>
      <c r="J510" s="379"/>
      <c r="K510" s="379"/>
      <c r="L510" s="379"/>
      <c r="M510" s="379"/>
      <c r="N510" s="380"/>
    </row>
    <row r="511" spans="1:14">
      <c r="A511" s="378"/>
      <c r="B511" s="379"/>
      <c r="C511" s="379"/>
      <c r="D511" s="379"/>
      <c r="E511" s="379"/>
      <c r="F511" s="379"/>
      <c r="G511" s="379"/>
      <c r="H511" s="841"/>
      <c r="I511" s="379"/>
      <c r="J511" s="379"/>
      <c r="K511" s="379"/>
      <c r="L511" s="379"/>
      <c r="M511" s="379"/>
      <c r="N511" s="380"/>
    </row>
    <row r="512" spans="1:14">
      <c r="A512" s="378"/>
      <c r="B512" s="379"/>
      <c r="C512" s="379"/>
      <c r="D512" s="379"/>
      <c r="E512" s="379"/>
      <c r="F512" s="379"/>
      <c r="G512" s="379"/>
      <c r="H512" s="841"/>
      <c r="I512" s="379"/>
      <c r="J512" s="379"/>
      <c r="K512" s="379"/>
      <c r="L512" s="379"/>
      <c r="M512" s="379"/>
      <c r="N512" s="380"/>
    </row>
    <row r="513" spans="1:14">
      <c r="A513" s="378"/>
      <c r="B513" s="379"/>
      <c r="C513" s="379"/>
      <c r="D513" s="379"/>
      <c r="E513" s="379"/>
      <c r="F513" s="379"/>
      <c r="G513" s="379"/>
      <c r="H513" s="841"/>
      <c r="I513" s="379"/>
      <c r="J513" s="379"/>
      <c r="K513" s="379"/>
      <c r="L513" s="379"/>
      <c r="M513" s="379"/>
      <c r="N513" s="380"/>
    </row>
    <row r="514" spans="1:14">
      <c r="A514" s="378"/>
      <c r="B514" s="379"/>
      <c r="C514" s="379"/>
      <c r="D514" s="379"/>
      <c r="E514" s="379"/>
      <c r="F514" s="379"/>
      <c r="G514" s="379"/>
      <c r="H514" s="841"/>
      <c r="I514" s="379"/>
      <c r="J514" s="379"/>
      <c r="K514" s="379"/>
      <c r="L514" s="379"/>
      <c r="M514" s="379"/>
      <c r="N514" s="380"/>
    </row>
    <row r="515" spans="1:14">
      <c r="A515" s="378"/>
      <c r="B515" s="379"/>
      <c r="C515" s="379"/>
      <c r="D515" s="379"/>
      <c r="E515" s="379"/>
      <c r="F515" s="379"/>
      <c r="G515" s="379"/>
      <c r="H515" s="841"/>
      <c r="I515" s="379"/>
      <c r="J515" s="379"/>
      <c r="K515" s="379"/>
      <c r="L515" s="379"/>
      <c r="M515" s="379"/>
      <c r="N515" s="380"/>
    </row>
    <row r="516" spans="1:14">
      <c r="A516" s="378"/>
      <c r="B516" s="379"/>
      <c r="C516" s="379"/>
      <c r="D516" s="379"/>
      <c r="E516" s="379"/>
      <c r="F516" s="379"/>
      <c r="G516" s="379"/>
      <c r="H516" s="841"/>
      <c r="I516" s="379"/>
      <c r="J516" s="379"/>
      <c r="K516" s="379"/>
      <c r="L516" s="379"/>
      <c r="M516" s="379"/>
      <c r="N516" s="380"/>
    </row>
    <row r="517" spans="1:14">
      <c r="A517" s="378"/>
      <c r="B517" s="379"/>
      <c r="C517" s="379"/>
      <c r="D517" s="379"/>
      <c r="E517" s="379"/>
      <c r="F517" s="379"/>
      <c r="G517" s="379"/>
      <c r="H517" s="841"/>
      <c r="I517" s="379"/>
      <c r="J517" s="379"/>
      <c r="K517" s="379"/>
      <c r="L517" s="379"/>
      <c r="M517" s="379"/>
      <c r="N517" s="380"/>
    </row>
    <row r="518" spans="1:14">
      <c r="A518" s="378"/>
      <c r="B518" s="379"/>
      <c r="C518" s="379"/>
      <c r="D518" s="379"/>
      <c r="E518" s="379"/>
      <c r="F518" s="379"/>
      <c r="G518" s="379"/>
      <c r="H518" s="841"/>
      <c r="I518" s="379"/>
      <c r="J518" s="379"/>
      <c r="K518" s="379"/>
      <c r="L518" s="379"/>
      <c r="M518" s="379"/>
      <c r="N518" s="380"/>
    </row>
    <row r="519" spans="1:14">
      <c r="A519" s="378"/>
      <c r="B519" s="379"/>
      <c r="C519" s="379"/>
      <c r="D519" s="379"/>
      <c r="E519" s="379"/>
      <c r="F519" s="379"/>
      <c r="G519" s="379"/>
      <c r="H519" s="841"/>
      <c r="I519" s="379"/>
      <c r="J519" s="379"/>
      <c r="K519" s="379"/>
      <c r="L519" s="379"/>
      <c r="M519" s="379"/>
      <c r="N519" s="380"/>
    </row>
    <row r="520" spans="1:14">
      <c r="A520" s="378"/>
      <c r="B520" s="379"/>
      <c r="C520" s="379"/>
      <c r="D520" s="379"/>
      <c r="E520" s="379"/>
      <c r="F520" s="379"/>
      <c r="G520" s="379"/>
      <c r="H520" s="841"/>
      <c r="I520" s="379"/>
      <c r="J520" s="379"/>
      <c r="K520" s="379"/>
      <c r="L520" s="379"/>
      <c r="M520" s="379"/>
      <c r="N520" s="380"/>
    </row>
    <row r="521" spans="1:14">
      <c r="A521" s="378"/>
      <c r="B521" s="379"/>
      <c r="C521" s="379"/>
      <c r="D521" s="379"/>
      <c r="E521" s="379"/>
      <c r="F521" s="379"/>
      <c r="G521" s="379"/>
      <c r="H521" s="841"/>
      <c r="I521" s="379"/>
      <c r="J521" s="379"/>
      <c r="K521" s="379"/>
      <c r="L521" s="379"/>
      <c r="M521" s="379"/>
      <c r="N521" s="380"/>
    </row>
    <row r="522" spans="1:14">
      <c r="A522" s="378"/>
      <c r="B522" s="379"/>
      <c r="C522" s="379"/>
      <c r="D522" s="379"/>
      <c r="E522" s="379"/>
      <c r="F522" s="379"/>
      <c r="G522" s="379"/>
      <c r="H522" s="841"/>
      <c r="I522" s="379"/>
      <c r="J522" s="379"/>
      <c r="K522" s="379"/>
      <c r="L522" s="379"/>
      <c r="M522" s="379"/>
      <c r="N522" s="380"/>
    </row>
    <row r="523" spans="1:14">
      <c r="A523" s="378"/>
      <c r="B523" s="379"/>
      <c r="C523" s="379"/>
      <c r="D523" s="379"/>
      <c r="E523" s="379"/>
      <c r="F523" s="379"/>
      <c r="G523" s="379"/>
      <c r="H523" s="841"/>
      <c r="I523" s="379"/>
      <c r="J523" s="379"/>
      <c r="K523" s="379"/>
      <c r="L523" s="379"/>
      <c r="M523" s="379"/>
      <c r="N523" s="380"/>
    </row>
    <row r="524" spans="1:14">
      <c r="A524" s="378"/>
      <c r="B524" s="379"/>
      <c r="C524" s="379"/>
      <c r="D524" s="379"/>
      <c r="E524" s="379"/>
      <c r="F524" s="379"/>
      <c r="G524" s="379"/>
      <c r="H524" s="841"/>
      <c r="I524" s="379"/>
      <c r="J524" s="379"/>
      <c r="K524" s="379"/>
      <c r="L524" s="379"/>
      <c r="M524" s="379"/>
      <c r="N524" s="380"/>
    </row>
    <row r="525" spans="1:14">
      <c r="A525" s="378"/>
      <c r="B525" s="379"/>
      <c r="C525" s="379"/>
      <c r="D525" s="379"/>
      <c r="E525" s="379"/>
      <c r="F525" s="379"/>
      <c r="G525" s="379"/>
      <c r="H525" s="841"/>
      <c r="I525" s="379"/>
      <c r="J525" s="379"/>
      <c r="K525" s="379"/>
      <c r="L525" s="379"/>
      <c r="M525" s="379"/>
      <c r="N525" s="380"/>
    </row>
    <row r="526" spans="1:14">
      <c r="A526" s="378"/>
      <c r="B526" s="379"/>
      <c r="C526" s="379"/>
      <c r="D526" s="379"/>
      <c r="E526" s="379"/>
      <c r="F526" s="379"/>
      <c r="G526" s="379"/>
      <c r="H526" s="841"/>
      <c r="I526" s="379"/>
      <c r="J526" s="379"/>
      <c r="K526" s="379"/>
      <c r="L526" s="379"/>
      <c r="M526" s="379"/>
      <c r="N526" s="380"/>
    </row>
    <row r="527" spans="1:14">
      <c r="A527" s="378"/>
      <c r="B527" s="379"/>
      <c r="C527" s="379"/>
      <c r="D527" s="379"/>
      <c r="E527" s="379"/>
      <c r="F527" s="379"/>
      <c r="G527" s="379"/>
      <c r="H527" s="841"/>
      <c r="I527" s="379"/>
      <c r="J527" s="379"/>
      <c r="K527" s="379"/>
      <c r="L527" s="379"/>
      <c r="M527" s="379"/>
      <c r="N527" s="380"/>
    </row>
    <row r="528" spans="1:14">
      <c r="A528" s="378"/>
      <c r="B528" s="379"/>
      <c r="C528" s="379"/>
      <c r="D528" s="379"/>
      <c r="E528" s="379"/>
      <c r="F528" s="379"/>
      <c r="G528" s="379"/>
      <c r="H528" s="841"/>
      <c r="I528" s="379"/>
      <c r="J528" s="379"/>
      <c r="K528" s="379"/>
      <c r="L528" s="379"/>
      <c r="M528" s="379"/>
      <c r="N528" s="380"/>
    </row>
    <row r="529" spans="1:14">
      <c r="A529" s="378"/>
      <c r="B529" s="379"/>
      <c r="C529" s="379"/>
      <c r="D529" s="379"/>
      <c r="E529" s="379"/>
      <c r="F529" s="379"/>
      <c r="G529" s="379"/>
      <c r="H529" s="841"/>
      <c r="I529" s="379"/>
      <c r="J529" s="379"/>
      <c r="K529" s="379"/>
      <c r="L529" s="379"/>
      <c r="M529" s="379"/>
      <c r="N529" s="380"/>
    </row>
    <row r="530" spans="1:14">
      <c r="A530" s="378"/>
      <c r="B530" s="379"/>
      <c r="C530" s="379"/>
      <c r="D530" s="379"/>
      <c r="E530" s="379"/>
      <c r="F530" s="379"/>
      <c r="G530" s="379"/>
      <c r="H530" s="841"/>
      <c r="I530" s="379"/>
      <c r="J530" s="379"/>
      <c r="K530" s="379"/>
      <c r="L530" s="379"/>
      <c r="M530" s="379"/>
      <c r="N530" s="380"/>
    </row>
    <row r="531" spans="1:14">
      <c r="A531" s="378"/>
      <c r="B531" s="379"/>
      <c r="C531" s="379"/>
      <c r="D531" s="379"/>
      <c r="E531" s="379"/>
      <c r="F531" s="379"/>
      <c r="G531" s="379"/>
      <c r="H531" s="841"/>
      <c r="I531" s="379"/>
      <c r="J531" s="379"/>
      <c r="K531" s="379"/>
      <c r="L531" s="379"/>
      <c r="M531" s="379"/>
      <c r="N531" s="380"/>
    </row>
    <row r="532" spans="1:14">
      <c r="A532" s="378"/>
      <c r="B532" s="379"/>
      <c r="C532" s="379"/>
      <c r="D532" s="379"/>
      <c r="E532" s="379"/>
      <c r="F532" s="379"/>
      <c r="G532" s="379"/>
      <c r="H532" s="841"/>
      <c r="I532" s="379"/>
      <c r="J532" s="379"/>
      <c r="K532" s="379"/>
      <c r="L532" s="379"/>
      <c r="M532" s="379"/>
      <c r="N532" s="380"/>
    </row>
    <row r="533" spans="1:14">
      <c r="A533" s="378"/>
      <c r="B533" s="379"/>
      <c r="C533" s="379"/>
      <c r="D533" s="379"/>
      <c r="E533" s="379"/>
      <c r="F533" s="379"/>
      <c r="G533" s="379"/>
      <c r="H533" s="841"/>
      <c r="I533" s="379"/>
      <c r="J533" s="379"/>
      <c r="K533" s="379"/>
      <c r="L533" s="379"/>
      <c r="M533" s="379"/>
      <c r="N533" s="380"/>
    </row>
    <row r="534" spans="1:14">
      <c r="A534" s="378"/>
      <c r="B534" s="379"/>
      <c r="C534" s="379"/>
      <c r="D534" s="379"/>
      <c r="E534" s="379"/>
      <c r="F534" s="379"/>
      <c r="G534" s="379"/>
      <c r="H534" s="841"/>
      <c r="I534" s="379"/>
      <c r="J534" s="379"/>
      <c r="K534" s="379"/>
      <c r="L534" s="379"/>
      <c r="M534" s="379"/>
      <c r="N534" s="380"/>
    </row>
    <row r="535" spans="1:14">
      <c r="A535" s="378"/>
      <c r="B535" s="379"/>
      <c r="C535" s="379"/>
      <c r="D535" s="379"/>
      <c r="E535" s="379"/>
      <c r="F535" s="379"/>
      <c r="G535" s="379"/>
      <c r="H535" s="841"/>
      <c r="I535" s="379"/>
      <c r="J535" s="379"/>
      <c r="K535" s="379"/>
      <c r="L535" s="379"/>
      <c r="M535" s="379"/>
      <c r="N535" s="380"/>
    </row>
    <row r="536" spans="1:14">
      <c r="A536" s="378"/>
      <c r="B536" s="379"/>
      <c r="C536" s="379"/>
      <c r="D536" s="379"/>
      <c r="E536" s="379"/>
      <c r="F536" s="379"/>
      <c r="G536" s="379"/>
      <c r="H536" s="841"/>
      <c r="I536" s="379"/>
      <c r="J536" s="379"/>
      <c r="K536" s="379"/>
      <c r="L536" s="379"/>
      <c r="M536" s="379"/>
      <c r="N536" s="380"/>
    </row>
    <row r="537" spans="1:14">
      <c r="A537" s="378"/>
      <c r="B537" s="379"/>
      <c r="C537" s="379"/>
      <c r="D537" s="379"/>
      <c r="E537" s="379"/>
      <c r="F537" s="379"/>
      <c r="G537" s="379"/>
      <c r="H537" s="841"/>
      <c r="I537" s="379"/>
      <c r="J537" s="379"/>
      <c r="K537" s="379"/>
      <c r="L537" s="379"/>
      <c r="M537" s="379"/>
      <c r="N537" s="380"/>
    </row>
    <row r="538" spans="1:14">
      <c r="A538" s="378"/>
      <c r="B538" s="379"/>
      <c r="C538" s="379"/>
      <c r="D538" s="379"/>
      <c r="E538" s="379"/>
      <c r="F538" s="379"/>
      <c r="G538" s="379"/>
      <c r="H538" s="841"/>
      <c r="I538" s="379"/>
      <c r="J538" s="379"/>
      <c r="K538" s="379"/>
      <c r="L538" s="379"/>
      <c r="M538" s="379"/>
      <c r="N538" s="380"/>
    </row>
    <row r="539" spans="1:14">
      <c r="A539" s="378"/>
      <c r="B539" s="379"/>
      <c r="C539" s="379"/>
      <c r="D539" s="379"/>
      <c r="E539" s="379"/>
      <c r="F539" s="379"/>
      <c r="G539" s="379"/>
      <c r="H539" s="841"/>
      <c r="I539" s="379"/>
      <c r="J539" s="379"/>
      <c r="K539" s="379"/>
      <c r="L539" s="379"/>
      <c r="M539" s="379"/>
      <c r="N539" s="380"/>
    </row>
    <row r="540" spans="1:14">
      <c r="A540" s="378"/>
      <c r="B540" s="379"/>
      <c r="C540" s="379"/>
      <c r="D540" s="379"/>
      <c r="E540" s="379"/>
      <c r="F540" s="379"/>
      <c r="G540" s="379"/>
      <c r="H540" s="841"/>
      <c r="I540" s="379"/>
      <c r="J540" s="379"/>
      <c r="K540" s="379"/>
      <c r="L540" s="379"/>
      <c r="M540" s="379"/>
      <c r="N540" s="380"/>
    </row>
    <row r="541" spans="1:14">
      <c r="A541" s="378"/>
      <c r="B541" s="379"/>
      <c r="C541" s="379"/>
      <c r="D541" s="379"/>
      <c r="E541" s="379"/>
      <c r="F541" s="379"/>
      <c r="G541" s="379"/>
      <c r="H541" s="841"/>
      <c r="I541" s="379"/>
      <c r="J541" s="379"/>
      <c r="K541" s="379"/>
      <c r="L541" s="379"/>
      <c r="M541" s="379"/>
      <c r="N541" s="380"/>
    </row>
    <row r="542" spans="1:14">
      <c r="A542" s="378"/>
      <c r="B542" s="379"/>
      <c r="C542" s="379"/>
      <c r="D542" s="379"/>
      <c r="E542" s="379"/>
      <c r="F542" s="379"/>
      <c r="G542" s="379"/>
      <c r="H542" s="841"/>
      <c r="I542" s="379"/>
      <c r="J542" s="379"/>
      <c r="K542" s="379"/>
      <c r="L542" s="379"/>
      <c r="M542" s="379"/>
      <c r="N542" s="380"/>
    </row>
    <row r="543" spans="1:14">
      <c r="A543" s="378"/>
      <c r="B543" s="379"/>
      <c r="C543" s="379"/>
      <c r="D543" s="379"/>
      <c r="E543" s="379"/>
      <c r="F543" s="379"/>
      <c r="G543" s="379"/>
      <c r="H543" s="841"/>
      <c r="I543" s="379"/>
      <c r="J543" s="379"/>
      <c r="K543" s="379"/>
      <c r="L543" s="379"/>
      <c r="M543" s="379"/>
      <c r="N543" s="380"/>
    </row>
    <row r="544" spans="1:14">
      <c r="A544" s="378"/>
      <c r="B544" s="379"/>
      <c r="C544" s="379"/>
      <c r="D544" s="379"/>
      <c r="E544" s="379"/>
      <c r="F544" s="379"/>
      <c r="G544" s="379"/>
      <c r="H544" s="841"/>
      <c r="I544" s="379"/>
      <c r="J544" s="379"/>
      <c r="K544" s="379"/>
      <c r="L544" s="379"/>
      <c r="M544" s="379"/>
      <c r="N544" s="380"/>
    </row>
    <row r="545" spans="1:14">
      <c r="A545" s="378"/>
      <c r="B545" s="379"/>
      <c r="C545" s="379"/>
      <c r="D545" s="379"/>
      <c r="E545" s="379"/>
      <c r="F545" s="379"/>
      <c r="G545" s="379"/>
      <c r="H545" s="841"/>
      <c r="I545" s="379"/>
      <c r="J545" s="379"/>
      <c r="K545" s="379"/>
      <c r="L545" s="379"/>
      <c r="M545" s="379"/>
      <c r="N545" s="380"/>
    </row>
    <row r="546" spans="1:14">
      <c r="A546" s="378"/>
      <c r="B546" s="379"/>
      <c r="C546" s="379"/>
      <c r="D546" s="379"/>
      <c r="E546" s="379"/>
      <c r="F546" s="379"/>
      <c r="G546" s="379"/>
      <c r="H546" s="841"/>
      <c r="I546" s="379"/>
      <c r="J546" s="379"/>
      <c r="K546" s="379"/>
      <c r="L546" s="379"/>
      <c r="M546" s="379"/>
      <c r="N546" s="380"/>
    </row>
    <row r="547" spans="1:14">
      <c r="A547" s="378"/>
      <c r="B547" s="379"/>
      <c r="C547" s="379"/>
      <c r="D547" s="379"/>
      <c r="E547" s="379"/>
      <c r="F547" s="379"/>
      <c r="G547" s="379"/>
      <c r="H547" s="841"/>
      <c r="I547" s="379"/>
      <c r="J547" s="379"/>
      <c r="K547" s="379"/>
      <c r="L547" s="379"/>
      <c r="M547" s="379"/>
      <c r="N547" s="380"/>
    </row>
    <row r="548" spans="1:14">
      <c r="A548" s="378"/>
      <c r="B548" s="379"/>
      <c r="C548" s="379"/>
      <c r="D548" s="379"/>
      <c r="E548" s="379"/>
      <c r="F548" s="379"/>
      <c r="G548" s="379"/>
      <c r="H548" s="841"/>
      <c r="I548" s="379"/>
      <c r="J548" s="379"/>
      <c r="K548" s="379"/>
      <c r="L548" s="379"/>
      <c r="M548" s="379"/>
      <c r="N548" s="380"/>
    </row>
    <row r="549" spans="1:14">
      <c r="A549" s="378"/>
      <c r="B549" s="379"/>
      <c r="C549" s="379"/>
      <c r="D549" s="379"/>
      <c r="E549" s="379"/>
      <c r="F549" s="379"/>
      <c r="G549" s="379"/>
      <c r="H549" s="841"/>
      <c r="I549" s="379"/>
      <c r="J549" s="379"/>
      <c r="K549" s="379"/>
      <c r="L549" s="379"/>
      <c r="M549" s="379"/>
      <c r="N549" s="380"/>
    </row>
    <row r="550" spans="1:14">
      <c r="A550" s="378"/>
      <c r="B550" s="379"/>
      <c r="C550" s="379"/>
      <c r="D550" s="379"/>
      <c r="E550" s="379"/>
      <c r="F550" s="379"/>
      <c r="G550" s="379"/>
      <c r="H550" s="841"/>
      <c r="I550" s="379"/>
      <c r="J550" s="379"/>
      <c r="K550" s="379"/>
      <c r="L550" s="379"/>
      <c r="M550" s="379"/>
      <c r="N550" s="380"/>
    </row>
    <row r="551" spans="1:14">
      <c r="A551" s="378"/>
      <c r="B551" s="379"/>
      <c r="C551" s="379"/>
      <c r="D551" s="379"/>
      <c r="E551" s="379"/>
      <c r="F551" s="379"/>
      <c r="G551" s="379"/>
      <c r="H551" s="841"/>
      <c r="I551" s="379"/>
      <c r="J551" s="379"/>
      <c r="K551" s="379"/>
      <c r="L551" s="379"/>
      <c r="M551" s="379"/>
      <c r="N551" s="380"/>
    </row>
    <row r="552" spans="1:14">
      <c r="A552" s="378"/>
      <c r="B552" s="379"/>
      <c r="C552" s="379"/>
      <c r="D552" s="379"/>
      <c r="E552" s="379"/>
      <c r="F552" s="379"/>
      <c r="G552" s="379"/>
      <c r="H552" s="841"/>
      <c r="I552" s="379"/>
      <c r="J552" s="379"/>
      <c r="K552" s="379"/>
      <c r="L552" s="379"/>
      <c r="M552" s="379"/>
      <c r="N552" s="380"/>
    </row>
    <row r="553" spans="1:14" ht="15" customHeight="1">
      <c r="A553" s="381"/>
      <c r="B553" s="382"/>
      <c r="C553" s="382"/>
      <c r="D553" s="382"/>
      <c r="E553" s="382"/>
      <c r="F553" s="382"/>
      <c r="G553" s="382"/>
      <c r="H553" s="842"/>
      <c r="I553" s="382"/>
      <c r="J553" s="382"/>
      <c r="K553" s="382"/>
      <c r="L553" s="382"/>
      <c r="M553" s="382"/>
      <c r="N553" s="383"/>
    </row>
    <row r="554" spans="1:14" ht="30" customHeight="1">
      <c r="A554" s="323" t="s">
        <v>1148</v>
      </c>
      <c r="B554" s="439" t="s">
        <v>554</v>
      </c>
      <c r="C554" s="439"/>
      <c r="D554" s="439"/>
      <c r="E554" s="439"/>
      <c r="F554" s="439"/>
      <c r="G554" s="439"/>
      <c r="H554" s="439"/>
      <c r="I554" s="439"/>
      <c r="J554" s="439"/>
      <c r="K554" s="439"/>
      <c r="L554" s="439"/>
      <c r="M554" s="324"/>
      <c r="N554" s="325" t="s">
        <v>1149</v>
      </c>
    </row>
    <row r="555" spans="1:14" ht="13.9" customHeight="1">
      <c r="A555" s="326"/>
      <c r="B555" s="30"/>
      <c r="C555" s="30"/>
      <c r="D555" s="30"/>
      <c r="E555" s="30"/>
      <c r="F555" s="30"/>
      <c r="G555" s="30"/>
      <c r="H555" s="831"/>
      <c r="I555" s="30"/>
      <c r="J555" s="30"/>
      <c r="K555" s="30"/>
      <c r="L555" s="30"/>
      <c r="M555" s="30"/>
      <c r="N555" s="327"/>
    </row>
    <row r="556" spans="1:14">
      <c r="A556" s="326"/>
      <c r="B556" s="30"/>
      <c r="C556" s="30"/>
      <c r="D556" s="30"/>
      <c r="E556" s="30"/>
      <c r="F556" s="30"/>
      <c r="G556" s="30"/>
      <c r="H556" s="831"/>
      <c r="I556" s="30"/>
      <c r="J556" s="30"/>
      <c r="K556" s="30"/>
      <c r="L556" s="30"/>
      <c r="M556" s="30"/>
      <c r="N556" s="327"/>
    </row>
    <row r="557" spans="1:14">
      <c r="A557" s="326"/>
      <c r="B557" s="30"/>
      <c r="C557" s="30"/>
      <c r="D557" s="30"/>
      <c r="E557" s="30"/>
      <c r="F557" s="30"/>
      <c r="G557" s="30"/>
      <c r="H557" s="831"/>
      <c r="I557" s="30"/>
      <c r="J557" s="30"/>
      <c r="K557" s="30"/>
      <c r="L557" s="30"/>
      <c r="M557" s="30"/>
      <c r="N557" s="327"/>
    </row>
    <row r="558" spans="1:14">
      <c r="A558" s="326"/>
      <c r="B558" s="30"/>
      <c r="C558" s="30"/>
      <c r="D558" s="30"/>
      <c r="E558" s="30"/>
      <c r="F558" s="30"/>
      <c r="G558" s="30"/>
      <c r="H558" s="831"/>
      <c r="I558" s="30"/>
      <c r="J558" s="30"/>
      <c r="K558" s="30"/>
      <c r="L558" s="30"/>
      <c r="M558" s="30"/>
      <c r="N558" s="327"/>
    </row>
    <row r="559" spans="1:14">
      <c r="A559" s="326"/>
      <c r="B559" s="30"/>
      <c r="C559" s="30"/>
      <c r="D559" s="30"/>
      <c r="E559" s="30"/>
      <c r="F559" s="30"/>
      <c r="G559" s="30"/>
      <c r="H559" s="831"/>
      <c r="I559" s="30"/>
      <c r="J559" s="30"/>
      <c r="K559" s="30"/>
      <c r="L559" s="30"/>
      <c r="M559" s="30"/>
      <c r="N559" s="327"/>
    </row>
    <row r="560" spans="1:14">
      <c r="A560" s="326"/>
      <c r="B560" s="30"/>
      <c r="C560" s="30"/>
      <c r="D560" s="30"/>
      <c r="E560" s="30"/>
      <c r="F560" s="30"/>
      <c r="G560" s="30"/>
      <c r="H560" s="831"/>
      <c r="I560" s="30"/>
      <c r="J560" s="30"/>
      <c r="K560" s="30"/>
      <c r="L560" s="30"/>
      <c r="M560" s="30"/>
      <c r="N560" s="327"/>
    </row>
    <row r="561" spans="1:14">
      <c r="A561" s="326"/>
      <c r="B561" s="30"/>
      <c r="C561" s="30"/>
      <c r="D561" s="30"/>
      <c r="E561" s="30"/>
      <c r="F561" s="30"/>
      <c r="G561" s="30"/>
      <c r="H561" s="831"/>
      <c r="I561" s="30"/>
      <c r="J561" s="30"/>
      <c r="K561" s="30"/>
      <c r="L561" s="30"/>
      <c r="M561" s="30"/>
      <c r="N561" s="327"/>
    </row>
    <row r="562" spans="1:14">
      <c r="A562" s="326"/>
      <c r="B562" s="30"/>
      <c r="C562" s="30"/>
      <c r="D562" s="30"/>
      <c r="E562" s="30"/>
      <c r="F562" s="30"/>
      <c r="G562" s="30"/>
      <c r="H562" s="831"/>
      <c r="I562" s="30"/>
      <c r="J562" s="30"/>
      <c r="K562" s="30"/>
      <c r="L562" s="30"/>
      <c r="M562" s="30"/>
      <c r="N562" s="327"/>
    </row>
    <row r="563" spans="1:14">
      <c r="A563" s="326"/>
      <c r="B563" s="30"/>
      <c r="C563" s="30"/>
      <c r="D563" s="30"/>
      <c r="E563" s="30"/>
      <c r="F563" s="30"/>
      <c r="G563" s="30"/>
      <c r="H563" s="831"/>
      <c r="I563" s="30"/>
      <c r="J563" s="30"/>
      <c r="K563" s="30"/>
      <c r="L563" s="30"/>
      <c r="M563" s="30"/>
      <c r="N563" s="327"/>
    </row>
    <row r="564" spans="1:14" ht="18.600000000000001" customHeight="1">
      <c r="A564" s="326"/>
      <c r="B564" s="30"/>
      <c r="C564" s="30"/>
      <c r="D564" s="30"/>
      <c r="E564" s="30"/>
      <c r="F564" s="30"/>
      <c r="G564" s="30"/>
      <c r="H564" s="831"/>
      <c r="I564" s="30"/>
      <c r="J564" s="30"/>
      <c r="K564" s="30"/>
      <c r="L564" s="30"/>
      <c r="M564" s="30"/>
      <c r="N564" s="327"/>
    </row>
    <row r="565" spans="1:14" ht="13.9" customHeight="1">
      <c r="A565" s="326"/>
      <c r="B565" s="30"/>
      <c r="C565" s="30"/>
      <c r="D565" s="30"/>
      <c r="E565" s="30"/>
      <c r="F565" s="30"/>
      <c r="G565" s="30"/>
      <c r="H565" s="831"/>
      <c r="I565" s="30"/>
      <c r="J565" s="30"/>
      <c r="K565" s="30"/>
      <c r="L565" s="30"/>
      <c r="M565" s="30"/>
      <c r="N565" s="327"/>
    </row>
    <row r="566" spans="1:14" ht="13.9" customHeight="1">
      <c r="A566" s="326"/>
      <c r="B566" s="30"/>
      <c r="C566" s="30"/>
      <c r="D566" s="30"/>
      <c r="E566" s="30"/>
      <c r="F566" s="30"/>
      <c r="G566" s="30"/>
      <c r="H566" s="831"/>
      <c r="I566" s="30"/>
      <c r="J566" s="30"/>
      <c r="K566" s="30"/>
      <c r="L566" s="30"/>
      <c r="M566" s="30"/>
      <c r="N566" s="327"/>
    </row>
    <row r="567" spans="1:14" ht="13.9" customHeight="1">
      <c r="A567" s="326"/>
      <c r="B567" s="30"/>
      <c r="C567" s="30"/>
      <c r="D567" s="30"/>
      <c r="E567" s="30"/>
      <c r="F567" s="30"/>
      <c r="G567" s="30"/>
      <c r="H567" s="831"/>
      <c r="I567" s="30"/>
      <c r="J567" s="30"/>
      <c r="K567" s="30"/>
      <c r="L567" s="30"/>
      <c r="M567" s="30"/>
      <c r="N567" s="327"/>
    </row>
    <row r="568" spans="1:14" ht="15" customHeight="1">
      <c r="A568" s="326"/>
      <c r="B568" s="30"/>
      <c r="C568" s="30"/>
      <c r="D568" s="30"/>
      <c r="E568" s="30"/>
      <c r="F568" s="30"/>
      <c r="G568" s="30"/>
      <c r="H568" s="831"/>
      <c r="I568" s="30"/>
      <c r="J568" s="30"/>
      <c r="K568" s="30"/>
      <c r="L568" s="30"/>
      <c r="M568" s="30"/>
      <c r="N568" s="327"/>
    </row>
    <row r="569" spans="1:14" ht="13.9" customHeight="1">
      <c r="A569" s="326"/>
      <c r="B569" s="30"/>
      <c r="C569" s="30"/>
      <c r="D569" s="30"/>
      <c r="E569" s="30"/>
      <c r="F569" s="30"/>
      <c r="G569" s="30"/>
      <c r="H569" s="831"/>
      <c r="I569" s="30"/>
      <c r="J569" s="30"/>
      <c r="K569" s="30"/>
      <c r="L569" s="30"/>
      <c r="M569" s="30"/>
      <c r="N569" s="327"/>
    </row>
    <row r="570" spans="1:14" ht="13.9" customHeight="1">
      <c r="A570" s="326"/>
      <c r="B570" s="30"/>
      <c r="C570" s="30"/>
      <c r="D570" s="30"/>
      <c r="E570" s="30"/>
      <c r="F570" s="30"/>
      <c r="G570" s="30"/>
      <c r="H570" s="831"/>
      <c r="I570" s="30"/>
      <c r="J570" s="30"/>
      <c r="K570" s="30"/>
      <c r="L570" s="30"/>
      <c r="M570" s="30"/>
      <c r="N570" s="327"/>
    </row>
    <row r="571" spans="1:14" ht="13.9" customHeight="1">
      <c r="A571" s="326"/>
      <c r="B571" s="30"/>
      <c r="C571" s="30"/>
      <c r="D571" s="30"/>
      <c r="E571" s="30"/>
      <c r="F571" s="30"/>
      <c r="G571" s="30"/>
      <c r="H571" s="831"/>
      <c r="I571" s="30"/>
      <c r="J571" s="30"/>
      <c r="K571" s="30"/>
      <c r="L571" s="30"/>
      <c r="M571" s="30"/>
      <c r="N571" s="327"/>
    </row>
    <row r="572" spans="1:14" ht="14.45" customHeight="1">
      <c r="A572" s="326"/>
      <c r="B572" s="30"/>
      <c r="C572" s="30"/>
      <c r="D572" s="30"/>
      <c r="E572" s="30"/>
      <c r="F572" s="30"/>
      <c r="G572" s="30"/>
      <c r="H572" s="831"/>
      <c r="I572" s="30"/>
      <c r="J572" s="30"/>
      <c r="K572" s="30"/>
      <c r="L572" s="30"/>
      <c r="M572" s="30"/>
      <c r="N572" s="327"/>
    </row>
    <row r="573" spans="1:14" ht="14.45" customHeight="1">
      <c r="A573" s="326"/>
      <c r="B573" s="30"/>
      <c r="C573" s="30"/>
      <c r="D573" s="30"/>
      <c r="E573" s="30"/>
      <c r="F573" s="30"/>
      <c r="G573" s="30"/>
      <c r="H573" s="831"/>
      <c r="I573" s="30"/>
      <c r="J573" s="30"/>
      <c r="K573" s="30"/>
      <c r="L573" s="30"/>
      <c r="M573" s="30"/>
      <c r="N573" s="327"/>
    </row>
    <row r="574" spans="1:14" ht="13.9" customHeight="1">
      <c r="A574" s="326"/>
      <c r="B574" s="30"/>
      <c r="C574" s="30"/>
      <c r="D574" s="30"/>
      <c r="E574" s="30"/>
      <c r="F574" s="30"/>
      <c r="G574" s="30"/>
      <c r="H574" s="831"/>
      <c r="I574" s="30"/>
      <c r="J574" s="30"/>
      <c r="K574" s="30"/>
      <c r="L574" s="30"/>
      <c r="M574" s="30"/>
      <c r="N574" s="327"/>
    </row>
    <row r="575" spans="1:14" ht="13.9" customHeight="1">
      <c r="A575" s="326"/>
      <c r="B575" s="30"/>
      <c r="C575" s="30"/>
      <c r="D575" s="30"/>
      <c r="E575" s="30"/>
      <c r="F575" s="30"/>
      <c r="G575" s="30"/>
      <c r="H575" s="831"/>
      <c r="I575" s="30"/>
      <c r="J575" s="30"/>
      <c r="K575" s="30"/>
      <c r="L575" s="30"/>
      <c r="M575" s="30"/>
      <c r="N575" s="327"/>
    </row>
    <row r="576" spans="1:14" ht="13.9" customHeight="1">
      <c r="A576" s="326"/>
      <c r="B576" s="30"/>
      <c r="C576" s="30"/>
      <c r="D576" s="30"/>
      <c r="E576" s="30"/>
      <c r="F576" s="30"/>
      <c r="G576" s="30"/>
      <c r="H576" s="831"/>
      <c r="I576" s="30"/>
      <c r="J576" s="30"/>
      <c r="K576" s="30"/>
      <c r="L576" s="30"/>
      <c r="M576" s="30"/>
      <c r="N576" s="327"/>
    </row>
    <row r="577" spans="1:14" ht="13.9" customHeight="1">
      <c r="A577" s="326"/>
      <c r="B577" s="30"/>
      <c r="C577" s="30"/>
      <c r="D577" s="30"/>
      <c r="E577" s="30"/>
      <c r="F577" s="30"/>
      <c r="G577" s="30"/>
      <c r="H577" s="831"/>
      <c r="I577" s="30"/>
      <c r="J577" s="30"/>
      <c r="K577" s="30"/>
      <c r="L577" s="30"/>
      <c r="M577" s="30"/>
      <c r="N577" s="327"/>
    </row>
    <row r="578" spans="1:14" ht="13.9" customHeight="1">
      <c r="A578" s="326"/>
      <c r="B578" s="30"/>
      <c r="C578" s="30"/>
      <c r="D578" s="30"/>
      <c r="E578" s="30"/>
      <c r="F578" s="30"/>
      <c r="G578" s="30"/>
      <c r="H578" s="831"/>
      <c r="I578" s="30"/>
      <c r="J578" s="30"/>
      <c r="K578" s="30"/>
      <c r="L578" s="30"/>
      <c r="M578" s="30"/>
      <c r="N578" s="327"/>
    </row>
    <row r="579" spans="1:14" ht="13.9" customHeight="1">
      <c r="A579" s="326"/>
      <c r="B579" s="30"/>
      <c r="C579" s="30"/>
      <c r="D579" s="30"/>
      <c r="E579" s="30"/>
      <c r="F579" s="30"/>
      <c r="G579" s="30"/>
      <c r="H579" s="831"/>
      <c r="I579" s="30"/>
      <c r="J579" s="30"/>
      <c r="K579" s="30"/>
      <c r="L579" s="30"/>
      <c r="M579" s="30"/>
      <c r="N579" s="327"/>
    </row>
    <row r="580" spans="1:14" ht="13.9" customHeight="1">
      <c r="A580" s="326"/>
      <c r="B580" s="30"/>
      <c r="C580" s="30"/>
      <c r="D580" s="30"/>
      <c r="E580" s="30"/>
      <c r="F580" s="30"/>
      <c r="G580" s="30"/>
      <c r="H580" s="831"/>
      <c r="I580" s="30"/>
      <c r="J580" s="30"/>
      <c r="K580" s="30"/>
      <c r="L580" s="30"/>
      <c r="M580" s="30"/>
      <c r="N580" s="327"/>
    </row>
    <row r="581" spans="1:14" ht="13.9" customHeight="1">
      <c r="A581" s="326"/>
      <c r="B581" s="30"/>
      <c r="C581" s="30"/>
      <c r="D581" s="30"/>
      <c r="E581" s="30"/>
      <c r="F581" s="30"/>
      <c r="G581" s="30"/>
      <c r="H581" s="831"/>
      <c r="I581" s="30"/>
      <c r="J581" s="30"/>
      <c r="K581" s="30"/>
      <c r="L581" s="30"/>
      <c r="M581" s="30"/>
      <c r="N581" s="327"/>
    </row>
    <row r="582" spans="1:14" ht="13.9" customHeight="1">
      <c r="A582" s="326"/>
      <c r="B582" s="30"/>
      <c r="C582" s="30"/>
      <c r="D582" s="30"/>
      <c r="E582" s="30"/>
      <c r="F582" s="30"/>
      <c r="G582" s="30"/>
      <c r="H582" s="831"/>
      <c r="I582" s="30"/>
      <c r="J582" s="30"/>
      <c r="K582" s="30"/>
      <c r="L582" s="30"/>
      <c r="M582" s="30"/>
      <c r="N582" s="327"/>
    </row>
    <row r="583" spans="1:14" ht="13.9" customHeight="1">
      <c r="A583" s="326"/>
      <c r="B583" s="30"/>
      <c r="C583" s="30"/>
      <c r="D583" s="30"/>
      <c r="E583" s="30"/>
      <c r="F583" s="30"/>
      <c r="G583" s="30"/>
      <c r="H583" s="831"/>
      <c r="I583" s="30"/>
      <c r="J583" s="30"/>
      <c r="K583" s="30"/>
      <c r="L583" s="30"/>
      <c r="M583" s="30"/>
      <c r="N583" s="327"/>
    </row>
    <row r="584" spans="1:14">
      <c r="A584" s="326"/>
      <c r="B584" s="30"/>
      <c r="C584" s="30"/>
      <c r="D584" s="30"/>
      <c r="E584" s="30"/>
      <c r="F584" s="30"/>
      <c r="G584" s="30"/>
      <c r="H584" s="831"/>
      <c r="I584" s="30"/>
      <c r="J584" s="30"/>
      <c r="K584" s="30"/>
      <c r="L584" s="30"/>
      <c r="M584" s="30"/>
      <c r="N584" s="327"/>
    </row>
    <row r="585" spans="1:14">
      <c r="A585" s="326"/>
      <c r="B585" s="30"/>
      <c r="C585" s="30"/>
      <c r="D585" s="30"/>
      <c r="E585" s="30"/>
      <c r="F585" s="30"/>
      <c r="G585" s="30"/>
      <c r="H585" s="831"/>
      <c r="I585" s="30"/>
      <c r="J585" s="30"/>
      <c r="K585" s="30"/>
      <c r="L585" s="30"/>
      <c r="M585" s="30"/>
      <c r="N585" s="327"/>
    </row>
    <row r="586" spans="1:14">
      <c r="A586" s="326"/>
      <c r="B586" s="30"/>
      <c r="C586" s="30"/>
      <c r="D586" s="30"/>
      <c r="E586" s="30"/>
      <c r="F586" s="30"/>
      <c r="G586" s="30"/>
      <c r="H586" s="831"/>
      <c r="I586" s="30"/>
      <c r="J586" s="30"/>
      <c r="K586" s="30"/>
      <c r="L586" s="30"/>
      <c r="M586" s="30"/>
      <c r="N586" s="327"/>
    </row>
    <row r="587" spans="1:14">
      <c r="A587" s="326"/>
      <c r="B587" s="30"/>
      <c r="C587" s="30"/>
      <c r="D587" s="30"/>
      <c r="E587" s="30"/>
      <c r="F587" s="30"/>
      <c r="G587" s="30"/>
      <c r="H587" s="831"/>
      <c r="I587" s="30"/>
      <c r="J587" s="30"/>
      <c r="K587" s="30"/>
      <c r="L587" s="30"/>
      <c r="M587" s="30"/>
      <c r="N587" s="327"/>
    </row>
    <row r="588" spans="1:14">
      <c r="A588" s="326"/>
      <c r="B588" s="30"/>
      <c r="C588" s="30"/>
      <c r="D588" s="30"/>
      <c r="E588" s="30"/>
      <c r="F588" s="30"/>
      <c r="G588" s="30"/>
      <c r="H588" s="831"/>
      <c r="I588" s="30"/>
      <c r="J588" s="30"/>
      <c r="K588" s="30"/>
      <c r="L588" s="30"/>
      <c r="M588" s="30"/>
      <c r="N588" s="327"/>
    </row>
    <row r="589" spans="1:14">
      <c r="A589" s="326"/>
      <c r="B589" s="30"/>
      <c r="C589" s="30"/>
      <c r="D589" s="30"/>
      <c r="E589" s="30"/>
      <c r="F589" s="30"/>
      <c r="G589" s="30"/>
      <c r="H589" s="831"/>
      <c r="I589" s="30"/>
      <c r="J589" s="30"/>
      <c r="K589" s="30"/>
      <c r="L589" s="30"/>
      <c r="M589" s="30"/>
      <c r="N589" s="327"/>
    </row>
    <row r="590" spans="1:14">
      <c r="A590" s="326"/>
      <c r="B590" s="30"/>
      <c r="C590" s="30"/>
      <c r="D590" s="30"/>
      <c r="E590" s="30"/>
      <c r="F590" s="30"/>
      <c r="G590" s="30"/>
      <c r="H590" s="831"/>
      <c r="I590" s="30"/>
      <c r="J590" s="30"/>
      <c r="K590" s="30"/>
      <c r="L590" s="30"/>
      <c r="M590" s="30"/>
      <c r="N590" s="327"/>
    </row>
    <row r="591" spans="1:14">
      <c r="A591" s="326"/>
      <c r="B591" s="30"/>
      <c r="C591" s="30"/>
      <c r="D591" s="30"/>
      <c r="E591" s="30"/>
      <c r="F591" s="30"/>
      <c r="G591" s="30"/>
      <c r="H591" s="831"/>
      <c r="I591" s="30"/>
      <c r="J591" s="30"/>
      <c r="K591" s="30"/>
      <c r="L591" s="30"/>
      <c r="M591" s="30"/>
      <c r="N591" s="327"/>
    </row>
    <row r="592" spans="1:14">
      <c r="A592" s="326"/>
      <c r="B592" s="30"/>
      <c r="C592" s="30"/>
      <c r="D592" s="30"/>
      <c r="E592" s="30"/>
      <c r="F592" s="30"/>
      <c r="G592" s="30"/>
      <c r="H592" s="831"/>
      <c r="I592" s="30"/>
      <c r="J592" s="30"/>
      <c r="K592" s="30"/>
      <c r="L592" s="30"/>
      <c r="M592" s="30"/>
      <c r="N592" s="327"/>
    </row>
    <row r="593" spans="1:62">
      <c r="A593" s="326"/>
      <c r="B593" s="30"/>
      <c r="C593" s="30"/>
      <c r="D593" s="30"/>
      <c r="E593" s="30"/>
      <c r="F593" s="30"/>
      <c r="G593" s="30"/>
      <c r="H593" s="831"/>
      <c r="I593" s="30"/>
      <c r="J593" s="30"/>
      <c r="K593" s="30"/>
      <c r="L593" s="30"/>
      <c r="M593" s="30"/>
      <c r="N593" s="327"/>
    </row>
    <row r="594" spans="1:62">
      <c r="A594" s="326"/>
      <c r="B594" s="30"/>
      <c r="C594" s="30"/>
      <c r="D594" s="30"/>
      <c r="E594" s="30"/>
      <c r="F594" s="30"/>
      <c r="G594" s="30"/>
      <c r="H594" s="831"/>
      <c r="I594" s="30"/>
      <c r="J594" s="30"/>
      <c r="K594" s="30"/>
      <c r="L594" s="30"/>
      <c r="M594" s="30"/>
      <c r="N594" s="327"/>
    </row>
    <row r="595" spans="1:62">
      <c r="A595" s="326"/>
      <c r="B595" s="30"/>
      <c r="C595" s="30"/>
      <c r="D595" s="30"/>
      <c r="E595" s="30"/>
      <c r="F595" s="30"/>
      <c r="G595" s="30"/>
      <c r="H595" s="831"/>
      <c r="I595" s="30"/>
      <c r="J595" s="30"/>
      <c r="K595" s="30"/>
      <c r="L595" s="30"/>
      <c r="M595" s="30"/>
      <c r="N595" s="327"/>
    </row>
    <row r="596" spans="1:62">
      <c r="A596" s="326"/>
      <c r="B596" s="30"/>
      <c r="C596" s="30"/>
      <c r="D596" s="30"/>
      <c r="E596" s="30"/>
      <c r="F596" s="30"/>
      <c r="G596" s="30"/>
      <c r="H596" s="831"/>
      <c r="I596" s="30"/>
      <c r="J596" s="30"/>
      <c r="K596" s="30"/>
      <c r="L596" s="30"/>
      <c r="M596" s="30"/>
      <c r="N596" s="327"/>
    </row>
    <row r="597" spans="1:62">
      <c r="A597" s="326"/>
      <c r="B597" s="30"/>
      <c r="C597" s="30"/>
      <c r="D597" s="30"/>
      <c r="E597" s="30"/>
      <c r="F597" s="30"/>
      <c r="G597" s="30"/>
      <c r="H597" s="831"/>
      <c r="I597" s="30"/>
      <c r="J597" s="30"/>
      <c r="K597" s="30"/>
      <c r="L597" s="30"/>
      <c r="M597" s="30"/>
      <c r="N597" s="327"/>
    </row>
    <row r="598" spans="1:62">
      <c r="A598" s="326"/>
      <c r="B598" s="30"/>
      <c r="C598" s="30"/>
      <c r="D598" s="30"/>
      <c r="E598" s="30"/>
      <c r="F598" s="30"/>
      <c r="G598" s="30"/>
      <c r="H598" s="831"/>
      <c r="I598" s="30"/>
      <c r="J598" s="30"/>
      <c r="K598" s="30"/>
      <c r="L598" s="30"/>
      <c r="M598" s="30"/>
      <c r="N598" s="327"/>
    </row>
    <row r="599" spans="1:62">
      <c r="A599" s="326"/>
      <c r="B599" s="30"/>
      <c r="C599" s="30"/>
      <c r="D599" s="30"/>
      <c r="E599" s="30"/>
      <c r="F599" s="30"/>
      <c r="G599" s="30"/>
      <c r="H599" s="831"/>
      <c r="I599" s="30"/>
      <c r="J599" s="30"/>
      <c r="K599" s="30"/>
      <c r="L599" s="30"/>
      <c r="M599" s="30"/>
      <c r="N599" s="327"/>
    </row>
    <row r="600" spans="1:62">
      <c r="A600" s="328"/>
      <c r="B600" s="329"/>
      <c r="C600" s="329"/>
      <c r="D600" s="329"/>
      <c r="E600" s="329"/>
      <c r="F600" s="329"/>
      <c r="G600" s="329"/>
      <c r="H600" s="832"/>
      <c r="I600" s="329"/>
      <c r="J600" s="329"/>
      <c r="K600" s="329"/>
      <c r="L600" s="329"/>
      <c r="M600" s="329"/>
      <c r="N600" s="330"/>
    </row>
    <row r="601" spans="1:62" ht="30" customHeight="1">
      <c r="A601" s="323" t="s">
        <v>1148</v>
      </c>
      <c r="B601" s="439" t="s">
        <v>972</v>
      </c>
      <c r="C601" s="439"/>
      <c r="D601" s="439"/>
      <c r="E601" s="439"/>
      <c r="F601" s="439"/>
      <c r="G601" s="439"/>
      <c r="H601" s="439"/>
      <c r="I601" s="439"/>
      <c r="J601" s="439"/>
      <c r="K601" s="439"/>
      <c r="L601" s="439"/>
      <c r="M601" s="324"/>
      <c r="N601" s="325" t="s">
        <v>1149</v>
      </c>
    </row>
    <row r="602" spans="1:62">
      <c r="A602" s="326"/>
      <c r="B602" s="30"/>
      <c r="C602" s="30"/>
      <c r="D602" s="30"/>
      <c r="E602" s="30"/>
      <c r="F602" s="30"/>
      <c r="G602" s="30"/>
      <c r="H602" s="831"/>
      <c r="I602" s="30"/>
      <c r="J602" s="30"/>
      <c r="K602" s="30"/>
      <c r="L602" s="30"/>
      <c r="M602" s="30"/>
      <c r="N602" s="327"/>
    </row>
    <row r="603" spans="1:62" ht="12.75">
      <c r="A603" s="326"/>
      <c r="B603" s="484" t="s">
        <v>652</v>
      </c>
      <c r="C603" s="484"/>
      <c r="D603" s="484"/>
      <c r="E603" s="484"/>
      <c r="F603" s="484"/>
      <c r="G603" s="484"/>
      <c r="H603" s="484"/>
      <c r="I603" s="484"/>
      <c r="J603" s="484"/>
      <c r="K603" s="484"/>
      <c r="L603" s="484"/>
      <c r="M603" s="484"/>
      <c r="N603" s="327"/>
    </row>
    <row r="604" spans="1:62" ht="12.75">
      <c r="A604" s="326"/>
      <c r="B604" s="484"/>
      <c r="C604" s="484"/>
      <c r="D604" s="484"/>
      <c r="E604" s="484"/>
      <c r="F604" s="484"/>
      <c r="G604" s="484"/>
      <c r="H604" s="484"/>
      <c r="I604" s="484"/>
      <c r="J604" s="484"/>
      <c r="K604" s="484"/>
      <c r="L604" s="484"/>
      <c r="M604" s="484"/>
      <c r="N604" s="327"/>
    </row>
    <row r="605" spans="1:62" ht="18">
      <c r="A605" s="326"/>
      <c r="B605" s="342"/>
      <c r="C605" s="342"/>
      <c r="D605" s="342"/>
      <c r="E605" s="342"/>
      <c r="F605" s="342"/>
      <c r="G605" s="342"/>
      <c r="H605" s="843"/>
      <c r="I605" s="342"/>
      <c r="J605" s="342"/>
      <c r="K605" s="342"/>
      <c r="L605" s="342"/>
      <c r="M605" s="342"/>
      <c r="N605" s="327"/>
      <c r="BE605" s="2" t="str">
        <f>BF74</f>
        <v>MOUSE OVER, CLICK MOUSE, AND SELECT OPTION FROM THIS DROPDOWN LIST.</v>
      </c>
      <c r="BH605" s="2" t="s">
        <v>962</v>
      </c>
      <c r="BJ605" s="2" t="s">
        <v>969</v>
      </c>
    </row>
    <row r="606" spans="1:62">
      <c r="A606" s="326"/>
      <c r="B606" s="485" t="s">
        <v>953</v>
      </c>
      <c r="C606" s="485"/>
      <c r="D606" s="485"/>
      <c r="E606" s="485"/>
      <c r="F606" s="485"/>
      <c r="G606" s="30"/>
      <c r="H606" s="831"/>
      <c r="I606" s="486" t="s">
        <v>954</v>
      </c>
      <c r="J606" s="486"/>
      <c r="K606" s="486"/>
      <c r="L606" s="486"/>
      <c r="M606" s="486"/>
      <c r="N606" s="327"/>
      <c r="BE606" s="2" t="str">
        <f>B606</f>
        <v>Pain is bad and best avoided.</v>
      </c>
      <c r="BH606" s="2" t="s">
        <v>965</v>
      </c>
      <c r="BJ606" s="2" t="s">
        <v>966</v>
      </c>
    </row>
    <row r="607" spans="1:62">
      <c r="A607" s="326"/>
      <c r="B607" s="485"/>
      <c r="C607" s="485"/>
      <c r="D607" s="485"/>
      <c r="E607" s="485"/>
      <c r="F607" s="485"/>
      <c r="G607" s="30"/>
      <c r="H607" s="831"/>
      <c r="I607" s="486"/>
      <c r="J607" s="486"/>
      <c r="K607" s="486"/>
      <c r="L607" s="486"/>
      <c r="M607" s="486"/>
      <c r="N607" s="327"/>
      <c r="BE607" s="2" t="str">
        <f>I606</f>
        <v>Pain is good and best embraced.</v>
      </c>
      <c r="BH607" s="2" t="s">
        <v>961</v>
      </c>
      <c r="BJ607" s="2" t="s">
        <v>967</v>
      </c>
    </row>
    <row r="608" spans="1:62" ht="12.75">
      <c r="A608" s="326"/>
      <c r="B608" s="485"/>
      <c r="C608" s="485"/>
      <c r="D608" s="485"/>
      <c r="E608" s="485"/>
      <c r="F608" s="485"/>
      <c r="G608" s="487" t="s">
        <v>635</v>
      </c>
      <c r="H608" s="487"/>
      <c r="I608" s="486"/>
      <c r="J608" s="486"/>
      <c r="K608" s="486"/>
      <c r="L608" s="486"/>
      <c r="M608" s="486"/>
      <c r="N608" s="327"/>
      <c r="BH608" s="2" t="s">
        <v>1725</v>
      </c>
    </row>
    <row r="609" spans="1:66" ht="12.75">
      <c r="A609" s="326"/>
      <c r="B609" s="485"/>
      <c r="C609" s="485"/>
      <c r="D609" s="485"/>
      <c r="E609" s="485"/>
      <c r="F609" s="485"/>
      <c r="G609" s="487"/>
      <c r="H609" s="487"/>
      <c r="I609" s="486"/>
      <c r="J609" s="486"/>
      <c r="K609" s="486"/>
      <c r="L609" s="486"/>
      <c r="M609" s="486"/>
      <c r="N609" s="327"/>
    </row>
    <row r="610" spans="1:66" ht="12.75">
      <c r="A610" s="326"/>
      <c r="B610" s="485"/>
      <c r="C610" s="485"/>
      <c r="D610" s="485"/>
      <c r="E610" s="485"/>
      <c r="F610" s="485"/>
      <c r="G610" s="487"/>
      <c r="H610" s="487"/>
      <c r="I610" s="486"/>
      <c r="J610" s="486"/>
      <c r="K610" s="486"/>
      <c r="L610" s="486"/>
      <c r="M610" s="486"/>
      <c r="N610" s="327"/>
      <c r="BE610" s="2" t="str">
        <f>IF(E$612="",BH615,IF(E$612=B606,BH616,IF(E$612=I606,BH617)))</f>
        <v>Political leaders count on you to trust their one-size-fits-all generalizations. Do you trust their generalizations to ease your pain? Or do you fault these generalizations for keeping you in pain by overlooking your specific needs?</v>
      </c>
      <c r="BM610" s="2" t="s">
        <v>958</v>
      </c>
      <c r="BN610" s="49" t="s">
        <v>3</v>
      </c>
    </row>
    <row r="611" spans="1:66" ht="18.75" thickBot="1">
      <c r="A611" s="326"/>
      <c r="B611" s="342"/>
      <c r="C611" s="342"/>
      <c r="D611" s="342"/>
      <c r="E611" s="342"/>
      <c r="F611" s="342"/>
      <c r="G611" s="342"/>
      <c r="H611" s="843"/>
      <c r="I611" s="342"/>
      <c r="J611" s="342"/>
      <c r="K611" s="342"/>
      <c r="L611" s="342"/>
      <c r="M611" s="342"/>
      <c r="N611" s="327"/>
    </row>
    <row r="612" spans="1:66" thickTop="1">
      <c r="A612" s="326"/>
      <c r="B612" s="343" t="s">
        <v>637</v>
      </c>
      <c r="C612" s="30"/>
      <c r="D612" s="30"/>
      <c r="E612" s="488"/>
      <c r="F612" s="489"/>
      <c r="G612" s="489"/>
      <c r="H612" s="489"/>
      <c r="I612" s="489"/>
      <c r="J612" s="489"/>
      <c r="K612" s="489"/>
      <c r="L612" s="489"/>
      <c r="M612" s="490"/>
      <c r="N612" s="327"/>
      <c r="BE612" s="2" t="str">
        <f>IF(E$612="",BH619,IF(E$612=B606,BH620,IF(E$612=I606,BH621)))</f>
        <v>Do you follow their lead in fighting others with different political views? Whether they sit to your political left or to your political right? Do you believe you must struggle against those with a different political view? If yes and you do battle others politically, does any victory provide you lasting relief? Do you ever hunger for a better alternative than all this political infighting?</v>
      </c>
    </row>
    <row r="613" spans="1:66" thickBot="1">
      <c r="A613" s="326"/>
      <c r="B613" s="343" t="s">
        <v>638</v>
      </c>
      <c r="C613" s="30"/>
      <c r="D613" s="30"/>
      <c r="E613" s="491"/>
      <c r="F613" s="492"/>
      <c r="G613" s="492"/>
      <c r="H613" s="492"/>
      <c r="I613" s="492"/>
      <c r="J613" s="492"/>
      <c r="K613" s="492"/>
      <c r="L613" s="492"/>
      <c r="M613" s="493"/>
      <c r="N613" s="327"/>
    </row>
    <row r="614" spans="1:66" ht="18.75" thickTop="1">
      <c r="A614" s="326"/>
      <c r="B614" s="342"/>
      <c r="C614" s="342"/>
      <c r="D614" s="342"/>
      <c r="E614" s="342"/>
      <c r="F614" s="342"/>
      <c r="G614" s="342"/>
      <c r="H614" s="843"/>
      <c r="I614" s="342"/>
      <c r="J614" s="342"/>
      <c r="K614" s="342"/>
      <c r="L614" s="342"/>
      <c r="M614" s="342"/>
      <c r="N614" s="327"/>
    </row>
    <row r="615" spans="1:66" ht="12.75">
      <c r="A615" s="326"/>
      <c r="B615" s="494" t="str">
        <f>BE610</f>
        <v>Political leaders count on you to trust their one-size-fits-all generalizations. Do you trust their generalizations to ease your pain? Or do you fault these generalizations for keeping you in pain by overlooking your specific needs?</v>
      </c>
      <c r="C615" s="494"/>
      <c r="D615" s="494"/>
      <c r="E615" s="494"/>
      <c r="F615" s="494"/>
      <c r="G615" s="494"/>
      <c r="H615" s="494"/>
      <c r="I615" s="494"/>
      <c r="J615" s="494"/>
      <c r="K615" s="494"/>
      <c r="L615" s="494"/>
      <c r="M615" s="494"/>
      <c r="N615" s="327"/>
      <c r="BE615" s="161" t="s">
        <v>955</v>
      </c>
      <c r="BH615" s="2" t="s">
        <v>970</v>
      </c>
    </row>
    <row r="616" spans="1:66" ht="12.75">
      <c r="A616" s="326"/>
      <c r="B616" s="494"/>
      <c r="C616" s="494"/>
      <c r="D616" s="494"/>
      <c r="E616" s="494"/>
      <c r="F616" s="494"/>
      <c r="G616" s="494"/>
      <c r="H616" s="494"/>
      <c r="I616" s="494"/>
      <c r="J616" s="494"/>
      <c r="K616" s="494"/>
      <c r="L616" s="494"/>
      <c r="M616" s="494"/>
      <c r="N616" s="327"/>
      <c r="BE616" s="161" t="s">
        <v>956</v>
      </c>
      <c r="BH616" s="2" t="s">
        <v>963</v>
      </c>
    </row>
    <row r="617" spans="1:66" ht="12.75">
      <c r="A617" s="326"/>
      <c r="B617" s="494"/>
      <c r="C617" s="494"/>
      <c r="D617" s="494"/>
      <c r="E617" s="494"/>
      <c r="F617" s="494"/>
      <c r="G617" s="494"/>
      <c r="H617" s="494"/>
      <c r="I617" s="494"/>
      <c r="J617" s="494"/>
      <c r="K617" s="494"/>
      <c r="L617" s="494"/>
      <c r="M617" s="494"/>
      <c r="N617" s="327"/>
      <c r="BE617" s="161" t="s">
        <v>957</v>
      </c>
      <c r="BH617" s="2" t="s">
        <v>964</v>
      </c>
    </row>
    <row r="618" spans="1:66" ht="12.75">
      <c r="A618" s="326"/>
      <c r="B618" s="494"/>
      <c r="C618" s="494"/>
      <c r="D618" s="494"/>
      <c r="E618" s="494"/>
      <c r="F618" s="494"/>
      <c r="G618" s="494"/>
      <c r="H618" s="494"/>
      <c r="I618" s="494"/>
      <c r="J618" s="494"/>
      <c r="K618" s="494"/>
      <c r="L618" s="494"/>
      <c r="M618" s="494"/>
      <c r="N618" s="327"/>
    </row>
    <row r="619" spans="1:66" ht="13.9" customHeight="1">
      <c r="A619" s="326"/>
      <c r="B619" s="494" t="str">
        <f>BE612</f>
        <v>Do you follow their lead in fighting others with different political views? Whether they sit to your political left or to your political right? Do you believe you must struggle against those with a different political view? If yes and you do battle others politically, does any victory provide you lasting relief? Do you ever hunger for a better alternative than all this political infighting?</v>
      </c>
      <c r="C619" s="494"/>
      <c r="D619" s="494"/>
      <c r="E619" s="494"/>
      <c r="F619" s="494"/>
      <c r="G619" s="494"/>
      <c r="H619" s="494"/>
      <c r="I619" s="494"/>
      <c r="J619" s="494"/>
      <c r="K619" s="494"/>
      <c r="L619" s="494"/>
      <c r="M619" s="494"/>
      <c r="N619" s="327"/>
      <c r="BE619" s="161" t="s">
        <v>955</v>
      </c>
      <c r="BH619" s="2" t="s">
        <v>1724</v>
      </c>
    </row>
    <row r="620" spans="1:66" ht="13.9" customHeight="1">
      <c r="A620" s="326"/>
      <c r="B620" s="494"/>
      <c r="C620" s="494"/>
      <c r="D620" s="494"/>
      <c r="E620" s="494"/>
      <c r="F620" s="494"/>
      <c r="G620" s="494"/>
      <c r="H620" s="494"/>
      <c r="I620" s="494"/>
      <c r="J620" s="494"/>
      <c r="K620" s="494"/>
      <c r="L620" s="494"/>
      <c r="M620" s="494"/>
      <c r="N620" s="327"/>
      <c r="BE620" s="161" t="s">
        <v>956</v>
      </c>
      <c r="BH620" s="2" t="str">
        <f>CONCATENATE(BI620,BJ620,BK620,BL620,BM610,BM620)</f>
        <v>Your specific needs are unlike theirs. You specifically need differently from political opponents. The further the gap between your self-needs and social-needs, the further you slide politically to extremes. The more you generalize for relief, the less your specific needs resolve. The more you are then tempted to be dependent on political generalizations for relief. Trusting politics can trap you in pain.</v>
      </c>
      <c r="BI620" s="2" t="s">
        <v>960</v>
      </c>
      <c r="BJ620" s="2" t="str">
        <f>IF($BS$224&lt;0,BH606,IF($BS$224&gt;0,BH607,IF($BS$224=0,BH608)))</f>
        <v xml:space="preserve">political opponents. </v>
      </c>
      <c r="BK620" s="2" t="s">
        <v>959</v>
      </c>
      <c r="BL620" s="2" t="str">
        <f>IF($BS$224&lt;0,BJ606,IF($BS$224&gt;0,BJ607,IF($BS$224=0,BJ605)))</f>
        <v xml:space="preserve">to extremes. </v>
      </c>
      <c r="BM620" s="2" t="s">
        <v>968</v>
      </c>
    </row>
    <row r="621" spans="1:66" ht="13.9" customHeight="1">
      <c r="A621" s="326"/>
      <c r="B621" s="494"/>
      <c r="C621" s="494"/>
      <c r="D621" s="494"/>
      <c r="E621" s="494"/>
      <c r="F621" s="494"/>
      <c r="G621" s="494"/>
      <c r="H621" s="494"/>
      <c r="I621" s="494"/>
      <c r="J621" s="494"/>
      <c r="K621" s="494"/>
      <c r="L621" s="494"/>
      <c r="M621" s="494"/>
      <c r="N621" s="327"/>
      <c r="BE621" s="161" t="s">
        <v>957</v>
      </c>
      <c r="BH621" s="2" t="s">
        <v>971</v>
      </c>
    </row>
    <row r="622" spans="1:66" ht="13.9" customHeight="1">
      <c r="A622" s="326"/>
      <c r="B622" s="494"/>
      <c r="C622" s="494"/>
      <c r="D622" s="494"/>
      <c r="E622" s="494"/>
      <c r="F622" s="494"/>
      <c r="G622" s="494"/>
      <c r="H622" s="494"/>
      <c r="I622" s="494"/>
      <c r="J622" s="494"/>
      <c r="K622" s="494"/>
      <c r="L622" s="494"/>
      <c r="M622" s="494"/>
      <c r="N622" s="327"/>
    </row>
    <row r="623" spans="1:66" ht="13.9" customHeight="1">
      <c r="A623" s="326"/>
      <c r="B623" s="494"/>
      <c r="C623" s="494"/>
      <c r="D623" s="494"/>
      <c r="E623" s="494"/>
      <c r="F623" s="494"/>
      <c r="G623" s="494"/>
      <c r="H623" s="494"/>
      <c r="I623" s="494"/>
      <c r="J623" s="494"/>
      <c r="K623" s="494"/>
      <c r="L623" s="494"/>
      <c r="M623" s="494"/>
      <c r="N623" s="327"/>
    </row>
    <row r="624" spans="1:66" ht="13.9" customHeight="1">
      <c r="A624" s="326"/>
      <c r="B624" s="494"/>
      <c r="C624" s="494"/>
      <c r="D624" s="494"/>
      <c r="E624" s="494"/>
      <c r="F624" s="494"/>
      <c r="G624" s="494"/>
      <c r="H624" s="494"/>
      <c r="I624" s="494"/>
      <c r="J624" s="494"/>
      <c r="K624" s="494"/>
      <c r="L624" s="494"/>
      <c r="M624" s="494"/>
      <c r="N624" s="327"/>
    </row>
    <row r="625" spans="1:14">
      <c r="A625" s="326"/>
      <c r="B625" s="30"/>
      <c r="C625" s="30"/>
      <c r="D625" s="30"/>
      <c r="E625" s="30"/>
      <c r="F625" s="30"/>
      <c r="G625" s="30"/>
      <c r="H625" s="831"/>
      <c r="I625" s="30"/>
      <c r="J625" s="30"/>
      <c r="K625" s="30"/>
      <c r="L625" s="30"/>
      <c r="M625" s="30"/>
      <c r="N625" s="327"/>
    </row>
    <row r="626" spans="1:14">
      <c r="A626" s="326"/>
      <c r="B626" s="30"/>
      <c r="C626" s="30"/>
      <c r="D626" s="30"/>
      <c r="E626" s="30"/>
      <c r="F626" s="30"/>
      <c r="G626" s="30"/>
      <c r="H626" s="831"/>
      <c r="I626" s="30"/>
      <c r="J626" s="30"/>
      <c r="K626" s="30"/>
      <c r="L626" s="30"/>
      <c r="M626" s="30"/>
      <c r="N626" s="327"/>
    </row>
    <row r="627" spans="1:14">
      <c r="A627" s="326"/>
      <c r="B627" s="30"/>
      <c r="C627" s="30"/>
      <c r="D627" s="30"/>
      <c r="E627" s="30"/>
      <c r="F627" s="30"/>
      <c r="G627" s="30"/>
      <c r="H627" s="831"/>
      <c r="I627" s="30"/>
      <c r="J627" s="30"/>
      <c r="K627" s="30"/>
      <c r="L627" s="30"/>
      <c r="M627" s="30"/>
      <c r="N627" s="327"/>
    </row>
    <row r="628" spans="1:14">
      <c r="A628" s="326"/>
      <c r="B628" s="30"/>
      <c r="C628" s="30"/>
      <c r="D628" s="30"/>
      <c r="E628" s="30"/>
      <c r="F628" s="30"/>
      <c r="G628" s="30"/>
      <c r="H628" s="831"/>
      <c r="I628" s="30"/>
      <c r="J628" s="30"/>
      <c r="K628" s="30"/>
      <c r="L628" s="30"/>
      <c r="M628" s="30"/>
      <c r="N628" s="327"/>
    </row>
    <row r="629" spans="1:14">
      <c r="A629" s="326"/>
      <c r="B629" s="30"/>
      <c r="C629" s="30"/>
      <c r="D629" s="30"/>
      <c r="E629" s="30"/>
      <c r="F629" s="30"/>
      <c r="G629" s="30"/>
      <c r="H629" s="831"/>
      <c r="I629" s="30"/>
      <c r="J629" s="30"/>
      <c r="K629" s="30"/>
      <c r="L629" s="30"/>
      <c r="M629" s="30"/>
      <c r="N629" s="327"/>
    </row>
    <row r="630" spans="1:14">
      <c r="A630" s="326"/>
      <c r="B630" s="30"/>
      <c r="C630" s="30"/>
      <c r="D630" s="30"/>
      <c r="E630" s="30"/>
      <c r="F630" s="30"/>
      <c r="G630" s="30"/>
      <c r="H630" s="831"/>
      <c r="I630" s="30"/>
      <c r="J630" s="30"/>
      <c r="K630" s="30"/>
      <c r="L630" s="30"/>
      <c r="M630" s="30"/>
      <c r="N630" s="327"/>
    </row>
    <row r="631" spans="1:14">
      <c r="A631" s="326"/>
      <c r="B631" s="30"/>
      <c r="C631" s="30"/>
      <c r="D631" s="30"/>
      <c r="E631" s="30"/>
      <c r="F631" s="30"/>
      <c r="G631" s="30"/>
      <c r="H631" s="831"/>
      <c r="I631" s="30"/>
      <c r="J631" s="30"/>
      <c r="K631" s="30"/>
      <c r="L631" s="30"/>
      <c r="M631" s="30"/>
      <c r="N631" s="327"/>
    </row>
    <row r="632" spans="1:14">
      <c r="A632" s="326"/>
      <c r="B632" s="30"/>
      <c r="C632" s="30"/>
      <c r="D632" s="30"/>
      <c r="E632" s="30"/>
      <c r="F632" s="30"/>
      <c r="G632" s="30"/>
      <c r="H632" s="831"/>
      <c r="I632" s="30"/>
      <c r="J632" s="30"/>
      <c r="K632" s="30"/>
      <c r="L632" s="30"/>
      <c r="M632" s="30"/>
      <c r="N632" s="327"/>
    </row>
    <row r="633" spans="1:14">
      <c r="A633" s="326"/>
      <c r="B633" s="30"/>
      <c r="C633" s="30"/>
      <c r="D633" s="30"/>
      <c r="E633" s="30"/>
      <c r="F633" s="30"/>
      <c r="G633" s="30"/>
      <c r="H633" s="831"/>
      <c r="I633" s="30"/>
      <c r="J633" s="30"/>
      <c r="K633" s="30"/>
      <c r="L633" s="30"/>
      <c r="M633" s="30"/>
      <c r="N633" s="327"/>
    </row>
    <row r="634" spans="1:14">
      <c r="A634" s="326"/>
      <c r="B634" s="30"/>
      <c r="C634" s="30"/>
      <c r="D634" s="30"/>
      <c r="E634" s="30"/>
      <c r="F634" s="30"/>
      <c r="G634" s="30"/>
      <c r="H634" s="831"/>
      <c r="I634" s="30"/>
      <c r="J634" s="30"/>
      <c r="K634" s="30"/>
      <c r="L634" s="30"/>
      <c r="M634" s="30"/>
      <c r="N634" s="327"/>
    </row>
    <row r="635" spans="1:14">
      <c r="A635" s="326"/>
      <c r="B635" s="30"/>
      <c r="C635" s="30"/>
      <c r="D635" s="30"/>
      <c r="E635" s="30"/>
      <c r="F635" s="30"/>
      <c r="G635" s="30"/>
      <c r="H635" s="831"/>
      <c r="I635" s="30"/>
      <c r="J635" s="30"/>
      <c r="K635" s="30"/>
      <c r="L635" s="30"/>
      <c r="M635" s="30"/>
      <c r="N635" s="327"/>
    </row>
    <row r="636" spans="1:14">
      <c r="A636" s="326"/>
      <c r="B636" s="30"/>
      <c r="C636" s="30"/>
      <c r="D636" s="30"/>
      <c r="E636" s="30"/>
      <c r="F636" s="30"/>
      <c r="G636" s="30"/>
      <c r="H636" s="831"/>
      <c r="I636" s="30"/>
      <c r="J636" s="30"/>
      <c r="K636" s="30"/>
      <c r="L636" s="30"/>
      <c r="M636" s="30"/>
      <c r="N636" s="327"/>
    </row>
    <row r="637" spans="1:14">
      <c r="A637" s="326"/>
      <c r="B637" s="30"/>
      <c r="C637" s="30"/>
      <c r="D637" s="30"/>
      <c r="E637" s="30"/>
      <c r="F637" s="30"/>
      <c r="G637" s="30"/>
      <c r="H637" s="831"/>
      <c r="I637" s="30"/>
      <c r="J637" s="30"/>
      <c r="K637" s="30"/>
      <c r="L637" s="30"/>
      <c r="M637" s="30"/>
      <c r="N637" s="327"/>
    </row>
    <row r="638" spans="1:14">
      <c r="A638" s="326"/>
      <c r="B638" s="30"/>
      <c r="C638" s="30"/>
      <c r="D638" s="30"/>
      <c r="E638" s="30"/>
      <c r="F638" s="30"/>
      <c r="G638" s="30"/>
      <c r="H638" s="831"/>
      <c r="I638" s="30"/>
      <c r="J638" s="30"/>
      <c r="K638" s="30"/>
      <c r="L638" s="30"/>
      <c r="M638" s="30"/>
      <c r="N638" s="327"/>
    </row>
    <row r="639" spans="1:14">
      <c r="A639" s="326"/>
      <c r="B639" s="30"/>
      <c r="C639" s="30"/>
      <c r="D639" s="30"/>
      <c r="E639" s="30"/>
      <c r="F639" s="30"/>
      <c r="G639" s="30"/>
      <c r="H639" s="831"/>
      <c r="I639" s="30"/>
      <c r="J639" s="30"/>
      <c r="K639" s="30"/>
      <c r="L639" s="30"/>
      <c r="M639" s="30"/>
      <c r="N639" s="327"/>
    </row>
    <row r="640" spans="1:14">
      <c r="A640" s="326"/>
      <c r="B640" s="30"/>
      <c r="C640" s="30"/>
      <c r="D640" s="30"/>
      <c r="E640" s="30"/>
      <c r="F640" s="30"/>
      <c r="G640" s="30"/>
      <c r="H640" s="831"/>
      <c r="I640" s="30"/>
      <c r="J640" s="30"/>
      <c r="K640" s="30"/>
      <c r="L640" s="30"/>
      <c r="M640" s="30"/>
      <c r="N640" s="327"/>
    </row>
    <row r="641" spans="1:65">
      <c r="A641" s="326"/>
      <c r="B641" s="30"/>
      <c r="C641" s="30"/>
      <c r="D641" s="30"/>
      <c r="E641" s="30"/>
      <c r="F641" s="30"/>
      <c r="G641" s="30"/>
      <c r="H641" s="831"/>
      <c r="I641" s="30"/>
      <c r="J641" s="30"/>
      <c r="K641" s="30"/>
      <c r="L641" s="30"/>
      <c r="M641" s="30"/>
      <c r="N641" s="327"/>
    </row>
    <row r="642" spans="1:65">
      <c r="A642" s="326"/>
      <c r="B642" s="30"/>
      <c r="C642" s="30"/>
      <c r="D642" s="30"/>
      <c r="E642" s="30"/>
      <c r="F642" s="30"/>
      <c r="G642" s="30"/>
      <c r="H642" s="831"/>
      <c r="I642" s="30"/>
      <c r="J642" s="30"/>
      <c r="K642" s="30"/>
      <c r="L642" s="30"/>
      <c r="M642" s="30"/>
      <c r="N642" s="327"/>
    </row>
    <row r="643" spans="1:65">
      <c r="A643" s="326"/>
      <c r="B643" s="30"/>
      <c r="C643" s="30"/>
      <c r="D643" s="30"/>
      <c r="E643" s="30"/>
      <c r="F643" s="30"/>
      <c r="G643" s="30"/>
      <c r="H643" s="831"/>
      <c r="I643" s="30"/>
      <c r="J643" s="30"/>
      <c r="K643" s="30"/>
      <c r="L643" s="30"/>
      <c r="M643" s="30"/>
      <c r="N643" s="327"/>
    </row>
    <row r="644" spans="1:65">
      <c r="A644" s="326"/>
      <c r="B644" s="30"/>
      <c r="C644" s="30"/>
      <c r="D644" s="30"/>
      <c r="E644" s="30"/>
      <c r="F644" s="30"/>
      <c r="G644" s="30"/>
      <c r="H644" s="831"/>
      <c r="I644" s="30"/>
      <c r="J644" s="30"/>
      <c r="K644" s="30"/>
      <c r="L644" s="30"/>
      <c r="M644" s="30"/>
      <c r="N644" s="327"/>
    </row>
    <row r="645" spans="1:65">
      <c r="A645" s="326"/>
      <c r="B645" s="30"/>
      <c r="C645" s="30"/>
      <c r="D645" s="30"/>
      <c r="E645" s="30"/>
      <c r="F645" s="30"/>
      <c r="G645" s="30"/>
      <c r="H645" s="831"/>
      <c r="I645" s="30"/>
      <c r="J645" s="30"/>
      <c r="K645" s="30"/>
      <c r="L645" s="30"/>
      <c r="M645" s="30"/>
      <c r="N645" s="327"/>
    </row>
    <row r="646" spans="1:65">
      <c r="A646" s="328"/>
      <c r="B646" s="329"/>
      <c r="C646" s="329"/>
      <c r="D646" s="329"/>
      <c r="E646" s="329"/>
      <c r="F646" s="329"/>
      <c r="G646" s="329"/>
      <c r="H646" s="832"/>
      <c r="I646" s="329"/>
      <c r="J646" s="329"/>
      <c r="K646" s="329"/>
      <c r="L646" s="329"/>
      <c r="M646" s="329"/>
      <c r="N646" s="330"/>
    </row>
    <row r="647" spans="1:65" ht="30" customHeight="1">
      <c r="A647" s="323" t="s">
        <v>1148</v>
      </c>
      <c r="B647" s="439" t="s">
        <v>951</v>
      </c>
      <c r="C647" s="439"/>
      <c r="D647" s="439"/>
      <c r="E647" s="439"/>
      <c r="F647" s="439"/>
      <c r="G647" s="439"/>
      <c r="H647" s="439"/>
      <c r="I647" s="439"/>
      <c r="J647" s="439"/>
      <c r="K647" s="439"/>
      <c r="L647" s="439"/>
      <c r="M647" s="324"/>
      <c r="N647" s="325" t="s">
        <v>1149</v>
      </c>
    </row>
    <row r="648" spans="1:65" ht="13.9" customHeight="1">
      <c r="A648" s="326"/>
      <c r="B648" s="30"/>
      <c r="C648" s="30"/>
      <c r="D648" s="30"/>
      <c r="E648" s="30"/>
      <c r="F648" s="30"/>
      <c r="G648" s="30"/>
      <c r="H648" s="831"/>
      <c r="I648" s="30"/>
      <c r="J648" s="30"/>
      <c r="K648" s="30"/>
      <c r="L648" s="30"/>
      <c r="M648" s="30"/>
      <c r="N648" s="327"/>
    </row>
    <row r="649" spans="1:65" ht="13.9" customHeight="1">
      <c r="A649" s="326"/>
      <c r="B649" s="30"/>
      <c r="C649" s="30"/>
      <c r="D649" s="30"/>
      <c r="E649" s="30"/>
      <c r="F649" s="30"/>
      <c r="G649" s="30"/>
      <c r="H649" s="831"/>
      <c r="I649" s="30"/>
      <c r="J649" s="30"/>
      <c r="K649" s="30"/>
      <c r="L649" s="30"/>
      <c r="M649" s="30"/>
      <c r="N649" s="327"/>
    </row>
    <row r="650" spans="1:65" ht="14.45" customHeight="1">
      <c r="A650" s="326"/>
      <c r="B650" s="30"/>
      <c r="C650" s="30"/>
      <c r="D650" s="30"/>
      <c r="E650" s="30"/>
      <c r="F650" s="30"/>
      <c r="G650" s="30"/>
      <c r="H650" s="831"/>
      <c r="I650" s="30"/>
      <c r="J650" s="30"/>
      <c r="K650" s="30"/>
      <c r="L650" s="30"/>
      <c r="M650" s="30"/>
      <c r="N650" s="327"/>
    </row>
    <row r="651" spans="1:65" ht="13.9" customHeight="1">
      <c r="A651" s="326"/>
      <c r="B651" s="30"/>
      <c r="C651" s="30"/>
      <c r="D651" s="30"/>
      <c r="E651" s="30"/>
      <c r="F651" s="30"/>
      <c r="G651" s="30"/>
      <c r="H651" s="831"/>
      <c r="I651" s="30"/>
      <c r="J651" s="30"/>
      <c r="K651" s="30"/>
      <c r="L651" s="30"/>
      <c r="M651" s="30"/>
      <c r="N651" s="327"/>
    </row>
    <row r="652" spans="1:65">
      <c r="A652" s="326"/>
      <c r="B652" s="30"/>
      <c r="C652" s="30"/>
      <c r="D652" s="30"/>
      <c r="E652" s="30"/>
      <c r="F652" s="30"/>
      <c r="G652" s="30"/>
      <c r="H652" s="831"/>
      <c r="I652" s="30"/>
      <c r="J652" s="30"/>
      <c r="K652" s="30"/>
      <c r="L652" s="30"/>
      <c r="M652" s="30"/>
      <c r="N652" s="327"/>
    </row>
    <row r="653" spans="1:65">
      <c r="A653" s="326"/>
      <c r="B653" s="30"/>
      <c r="C653" s="30"/>
      <c r="D653" s="30"/>
      <c r="E653" s="30"/>
      <c r="F653" s="30"/>
      <c r="G653" s="30"/>
      <c r="H653" s="831"/>
      <c r="I653" s="30"/>
      <c r="J653" s="30"/>
      <c r="K653" s="30"/>
      <c r="L653" s="30"/>
      <c r="M653" s="30"/>
      <c r="N653" s="327"/>
    </row>
    <row r="654" spans="1:65">
      <c r="A654" s="326"/>
      <c r="B654" s="30"/>
      <c r="C654" s="30"/>
      <c r="D654" s="30"/>
      <c r="E654" s="30"/>
      <c r="F654" s="30"/>
      <c r="G654" s="30"/>
      <c r="H654" s="831"/>
      <c r="I654" s="30"/>
      <c r="J654" s="30"/>
      <c r="K654" s="30"/>
      <c r="L654" s="30"/>
      <c r="M654" s="30"/>
      <c r="N654" s="327"/>
    </row>
    <row r="655" spans="1:65">
      <c r="A655" s="326"/>
      <c r="B655" s="30"/>
      <c r="C655" s="30"/>
      <c r="D655" s="30"/>
      <c r="E655" s="30"/>
      <c r="F655" s="30"/>
      <c r="G655" s="30"/>
      <c r="H655" s="831"/>
      <c r="I655" s="30"/>
      <c r="J655" s="30"/>
      <c r="K655" s="30"/>
      <c r="L655" s="30"/>
      <c r="M655" s="30"/>
      <c r="N655" s="327"/>
    </row>
    <row r="656" spans="1:65" ht="16.5">
      <c r="A656" s="326"/>
      <c r="B656" s="30"/>
      <c r="C656" s="30"/>
      <c r="D656" s="30"/>
      <c r="E656" s="30"/>
      <c r="F656" s="30"/>
      <c r="G656" s="30"/>
      <c r="H656" s="831"/>
      <c r="I656" s="30"/>
      <c r="J656" s="30"/>
      <c r="K656" s="30"/>
      <c r="L656" s="30"/>
      <c r="M656" s="30"/>
      <c r="N656" s="327"/>
      <c r="BE656" s="51">
        <f t="shared" ref="BE656:BL656" si="16">BE210</f>
        <v>0</v>
      </c>
      <c r="BF656" s="51">
        <f t="shared" si="16"/>
        <v>0</v>
      </c>
      <c r="BG656" s="51">
        <f t="shared" si="16"/>
        <v>0</v>
      </c>
      <c r="BH656" s="51">
        <f t="shared" si="16"/>
        <v>0</v>
      </c>
      <c r="BI656" s="51">
        <f t="shared" si="16"/>
        <v>0</v>
      </c>
      <c r="BJ656" s="51">
        <f t="shared" si="16"/>
        <v>0</v>
      </c>
      <c r="BK656" s="51">
        <f t="shared" si="16"/>
        <v>0</v>
      </c>
      <c r="BL656" s="51">
        <f t="shared" si="16"/>
        <v>0</v>
      </c>
      <c r="BM656" s="49" t="s">
        <v>3</v>
      </c>
    </row>
    <row r="657" spans="1:65" ht="15.6" customHeight="1">
      <c r="A657" s="326"/>
      <c r="B657" s="30"/>
      <c r="C657" s="30"/>
      <c r="D657" s="30"/>
      <c r="E657" s="30"/>
      <c r="F657" s="30"/>
      <c r="G657" s="30"/>
      <c r="H657" s="831"/>
      <c r="I657" s="30"/>
      <c r="J657" s="30"/>
      <c r="K657" s="30"/>
      <c r="L657" s="30"/>
      <c r="M657" s="30"/>
      <c r="N657" s="327"/>
      <c r="BB657" s="2" t="str">
        <f>IF($P$407=BB$92,BE657,IF($P$407=BB$93,BF657,IF($P$407=BB$94,BG657,IF($P$407=BB$95,BH657,IF($P$407=BB$96,BI657,IF($P$407=BB$97,BJ657,IF($P$407=BB$98,BK657,IF($P$407=BB$99,BL657,""))))))))</f>
        <v>The more you affirm my need to include worthy migrants, the easier to respect your need to stay safe from violent migrants.</v>
      </c>
      <c r="BD657" s="135" t="s">
        <v>602</v>
      </c>
      <c r="BE657" s="2" t="s">
        <v>606</v>
      </c>
      <c r="BF657" s="2" t="s">
        <v>598</v>
      </c>
      <c r="BG657" s="2" t="s">
        <v>610</v>
      </c>
      <c r="BH657" s="2" t="s">
        <v>614</v>
      </c>
      <c r="BI657" s="2" t="s">
        <v>632</v>
      </c>
      <c r="BJ657" s="2" t="s">
        <v>620</v>
      </c>
      <c r="BK657" s="2" t="s">
        <v>624</v>
      </c>
      <c r="BL657" s="2" t="s">
        <v>628</v>
      </c>
      <c r="BM657" s="49" t="s">
        <v>3</v>
      </c>
    </row>
    <row r="658" spans="1:65" ht="15" customHeight="1">
      <c r="A658" s="326"/>
      <c r="B658" s="30"/>
      <c r="C658" s="30"/>
      <c r="D658" s="30"/>
      <c r="E658" s="30"/>
      <c r="F658" s="30"/>
      <c r="G658" s="30"/>
      <c r="H658" s="831"/>
      <c r="I658" s="30"/>
      <c r="J658" s="30"/>
      <c r="K658" s="30"/>
      <c r="L658" s="30"/>
      <c r="M658" s="30"/>
      <c r="N658" s="327"/>
      <c r="BB658" s="2" t="str">
        <f>IF($P$407=BB$92,BE658,IF($P$407=BB$93,BF658,IF($P$407=BB$94,BG658,IF($P$407=BB$95,BH658,IF($P$407=BB$96,BI658,IF($P$407=BB$97,BJ658,IF($P$407=BB$98,BK658,IF($P$407=BB$99,BL658,""))))))))</f>
        <v>But the more you insist we all blend in to some melting pot, the less I can serve your need for local or national cohesion.</v>
      </c>
      <c r="BD658" s="135" t="s">
        <v>603</v>
      </c>
      <c r="BE658" s="2" t="s">
        <v>607</v>
      </c>
      <c r="BF658" s="2" t="s">
        <v>599</v>
      </c>
      <c r="BG658" s="2" t="s">
        <v>611</v>
      </c>
      <c r="BH658" s="2" t="s">
        <v>615</v>
      </c>
      <c r="BI658" s="136" t="s">
        <v>618</v>
      </c>
      <c r="BJ658" s="2" t="s">
        <v>621</v>
      </c>
      <c r="BK658" s="2" t="s">
        <v>625</v>
      </c>
      <c r="BL658" s="2" t="s">
        <v>629</v>
      </c>
      <c r="BM658" s="49" t="s">
        <v>3</v>
      </c>
    </row>
    <row r="659" spans="1:65" ht="15" customHeight="1">
      <c r="A659" s="326"/>
      <c r="B659" s="30"/>
      <c r="C659" s="30"/>
      <c r="D659" s="30"/>
      <c r="E659" s="30"/>
      <c r="F659" s="30"/>
      <c r="G659" s="30"/>
      <c r="H659" s="831"/>
      <c r="I659" s="30"/>
      <c r="J659" s="30"/>
      <c r="K659" s="30"/>
      <c r="L659" s="30"/>
      <c r="M659" s="30"/>
      <c r="N659" s="327"/>
      <c r="BB659" s="2" t="str">
        <f>IF($P$407=BB$92,BE659,IF($P$407=BB$93,BF659,IF($P$407=BB$94,BG659,IF($P$407=BB$95,BH659,IF($P$407=BB$96,BI659,IF($P$407=BB$97,BJ659,IF($P$407=BB$98,BK659,IF($P$407=BB$99,BL659,""))))))))</f>
        <v>The more you affirm my need to stay safe from lawless migrants, the easier to respect your need to include legitimate migrants.</v>
      </c>
      <c r="BD659" s="135" t="s">
        <v>604</v>
      </c>
      <c r="BE659" s="2" t="s">
        <v>608</v>
      </c>
      <c r="BF659" s="2" t="s">
        <v>600</v>
      </c>
      <c r="BG659" s="2" t="s">
        <v>612</v>
      </c>
      <c r="BH659" s="2" t="s">
        <v>616</v>
      </c>
      <c r="BI659" s="2" t="s">
        <v>619</v>
      </c>
      <c r="BJ659" s="2" t="s">
        <v>622</v>
      </c>
      <c r="BK659" s="2" t="s">
        <v>626</v>
      </c>
      <c r="BL659" s="2" t="s">
        <v>630</v>
      </c>
      <c r="BM659" s="49" t="s">
        <v>3</v>
      </c>
    </row>
    <row r="660" spans="1:65" ht="15" customHeight="1">
      <c r="A660" s="326"/>
      <c r="B660" s="30"/>
      <c r="C660" s="30"/>
      <c r="D660" s="30"/>
      <c r="E660" s="30"/>
      <c r="F660" s="30"/>
      <c r="G660" s="30"/>
      <c r="H660" s="831"/>
      <c r="I660" s="30"/>
      <c r="J660" s="30"/>
      <c r="K660" s="30"/>
      <c r="L660" s="30"/>
      <c r="M660" s="30"/>
      <c r="N660" s="327"/>
      <c r="BB660" s="2" t="str">
        <f>IF($P$407=BB$92,BE660,IF($P$407=BB$93,BF660,IF($P$407=BB$94,BG660,IF($P$407=BB$95,BH660,IF($P$407=BB$96,BI660,IF($P$407=BB$97,BJ660,IF($P$407=BB$98,BK660,IF($P$407=BB$99,BL660,""))))))))</f>
        <v>But the more you insist we compromise our national cohesion, the less I can accept their lack of acculturation.</v>
      </c>
      <c r="BD660" s="135" t="s">
        <v>605</v>
      </c>
      <c r="BE660" s="2" t="s">
        <v>609</v>
      </c>
      <c r="BF660" s="2" t="s">
        <v>601</v>
      </c>
      <c r="BG660" s="2" t="s">
        <v>613</v>
      </c>
      <c r="BH660" s="2" t="s">
        <v>617</v>
      </c>
      <c r="BI660" s="2" t="s">
        <v>633</v>
      </c>
      <c r="BJ660" s="2" t="s">
        <v>623</v>
      </c>
      <c r="BK660" s="2" t="s">
        <v>627</v>
      </c>
      <c r="BL660" s="2" t="s">
        <v>631</v>
      </c>
      <c r="BM660" s="49" t="s">
        <v>3</v>
      </c>
    </row>
    <row r="661" spans="1:65" ht="13.9" customHeight="1">
      <c r="A661" s="326"/>
      <c r="B661" s="30"/>
      <c r="C661" s="30"/>
      <c r="D661" s="30"/>
      <c r="E661" s="30"/>
      <c r="F661" s="30"/>
      <c r="G661" s="30"/>
      <c r="H661" s="831"/>
      <c r="I661" s="30"/>
      <c r="J661" s="30"/>
      <c r="K661" s="30"/>
      <c r="L661" s="30"/>
      <c r="M661" s="30"/>
      <c r="N661" s="327"/>
    </row>
    <row r="662" spans="1:65" ht="13.9" customHeight="1">
      <c r="A662" s="326"/>
      <c r="B662" s="30"/>
      <c r="C662" s="30"/>
      <c r="D662" s="30"/>
      <c r="E662" s="30"/>
      <c r="F662" s="30"/>
      <c r="G662" s="30"/>
      <c r="H662" s="831"/>
      <c r="I662" s="30"/>
      <c r="J662" s="30"/>
      <c r="K662" s="30"/>
      <c r="L662" s="30"/>
      <c r="M662" s="30"/>
      <c r="N662" s="327"/>
    </row>
    <row r="663" spans="1:65" ht="13.9" customHeight="1">
      <c r="A663" s="326"/>
      <c r="B663" s="30"/>
      <c r="C663" s="30"/>
      <c r="D663" s="30"/>
      <c r="E663" s="30"/>
      <c r="F663" s="30"/>
      <c r="G663" s="30"/>
      <c r="H663" s="831"/>
      <c r="I663" s="30"/>
      <c r="J663" s="30"/>
      <c r="K663" s="30"/>
      <c r="L663" s="30"/>
      <c r="M663" s="30"/>
      <c r="N663" s="327"/>
    </row>
    <row r="664" spans="1:65" ht="13.9" customHeight="1">
      <c r="A664" s="326"/>
      <c r="B664" s="30"/>
      <c r="C664" s="30"/>
      <c r="D664" s="30"/>
      <c r="E664" s="30"/>
      <c r="F664" s="30"/>
      <c r="G664" s="30"/>
      <c r="H664" s="831"/>
      <c r="I664" s="30"/>
      <c r="J664" s="30"/>
      <c r="K664" s="30"/>
      <c r="L664" s="30"/>
      <c r="M664" s="30"/>
      <c r="N664" s="327"/>
    </row>
    <row r="665" spans="1:65" ht="13.9" customHeight="1">
      <c r="A665" s="326"/>
      <c r="B665" s="30"/>
      <c r="C665" s="30"/>
      <c r="D665" s="30"/>
      <c r="E665" s="30"/>
      <c r="F665" s="30"/>
      <c r="G665" s="30"/>
      <c r="H665" s="831"/>
      <c r="I665" s="30"/>
      <c r="J665" s="30"/>
      <c r="K665" s="30"/>
      <c r="L665" s="30"/>
      <c r="M665" s="30"/>
      <c r="N665" s="327"/>
    </row>
    <row r="666" spans="1:65" ht="13.9" customHeight="1">
      <c r="A666" s="326"/>
      <c r="B666" s="30"/>
      <c r="C666" s="30"/>
      <c r="D666" s="30"/>
      <c r="E666" s="30"/>
      <c r="F666" s="30"/>
      <c r="G666" s="30"/>
      <c r="H666" s="831"/>
      <c r="I666" s="30"/>
      <c r="J666" s="30"/>
      <c r="K666" s="30"/>
      <c r="L666" s="30"/>
      <c r="M666" s="30"/>
      <c r="N666" s="327"/>
    </row>
    <row r="667" spans="1:65" ht="13.9" customHeight="1">
      <c r="A667" s="326"/>
      <c r="B667" s="30"/>
      <c r="C667" s="30"/>
      <c r="D667" s="30"/>
      <c r="E667" s="30"/>
      <c r="F667" s="30"/>
      <c r="G667" s="30"/>
      <c r="H667" s="831"/>
      <c r="I667" s="30"/>
      <c r="J667" s="30"/>
      <c r="K667" s="30"/>
      <c r="L667" s="30"/>
      <c r="M667" s="30"/>
      <c r="N667" s="327"/>
    </row>
    <row r="668" spans="1:65" ht="13.9" customHeight="1">
      <c r="A668" s="326"/>
      <c r="B668" s="30"/>
      <c r="C668" s="30"/>
      <c r="D668" s="30"/>
      <c r="E668" s="30"/>
      <c r="F668" s="30"/>
      <c r="G668" s="30"/>
      <c r="H668" s="831"/>
      <c r="I668" s="30"/>
      <c r="J668" s="30"/>
      <c r="K668" s="30"/>
      <c r="L668" s="30"/>
      <c r="M668" s="30"/>
      <c r="N668" s="327"/>
    </row>
    <row r="669" spans="1:65" ht="13.9" customHeight="1">
      <c r="A669" s="326"/>
      <c r="B669" s="30"/>
      <c r="C669" s="30"/>
      <c r="D669" s="30"/>
      <c r="E669" s="30"/>
      <c r="F669" s="30"/>
      <c r="G669" s="30"/>
      <c r="H669" s="831"/>
      <c r="I669" s="30"/>
      <c r="J669" s="30"/>
      <c r="K669" s="30"/>
      <c r="L669" s="30"/>
      <c r="M669" s="30"/>
      <c r="N669" s="327"/>
    </row>
    <row r="670" spans="1:65" ht="13.9" customHeight="1">
      <c r="A670" s="326"/>
      <c r="B670" s="30"/>
      <c r="C670" s="30"/>
      <c r="D670" s="30"/>
      <c r="E670" s="30"/>
      <c r="F670" s="30"/>
      <c r="G670" s="30"/>
      <c r="H670" s="831"/>
      <c r="I670" s="30"/>
      <c r="J670" s="30"/>
      <c r="K670" s="30"/>
      <c r="L670" s="30"/>
      <c r="M670" s="30"/>
      <c r="N670" s="327"/>
    </row>
    <row r="671" spans="1:65" ht="13.9" customHeight="1">
      <c r="A671" s="326"/>
      <c r="B671" s="30"/>
      <c r="C671" s="30"/>
      <c r="D671" s="30"/>
      <c r="E671" s="30"/>
      <c r="F671" s="30"/>
      <c r="G671" s="30"/>
      <c r="H671" s="831"/>
      <c r="I671" s="30"/>
      <c r="J671" s="30"/>
      <c r="K671" s="30"/>
      <c r="L671" s="30"/>
      <c r="M671" s="30"/>
      <c r="N671" s="327"/>
    </row>
    <row r="672" spans="1:65" ht="13.9" customHeight="1">
      <c r="A672" s="326"/>
      <c r="B672" s="30"/>
      <c r="C672" s="30"/>
      <c r="D672" s="30"/>
      <c r="E672" s="30"/>
      <c r="F672" s="30"/>
      <c r="G672" s="30"/>
      <c r="H672" s="831"/>
      <c r="I672" s="30"/>
      <c r="J672" s="30"/>
      <c r="K672" s="30"/>
      <c r="L672" s="30"/>
      <c r="M672" s="30"/>
      <c r="N672" s="327"/>
    </row>
    <row r="673" spans="1:14" ht="13.9" customHeight="1">
      <c r="A673" s="326"/>
      <c r="B673" s="30"/>
      <c r="C673" s="30"/>
      <c r="D673" s="30"/>
      <c r="E673" s="30"/>
      <c r="F673" s="30"/>
      <c r="G673" s="30"/>
      <c r="H673" s="831"/>
      <c r="I673" s="30"/>
      <c r="J673" s="30"/>
      <c r="K673" s="30"/>
      <c r="L673" s="30"/>
      <c r="M673" s="30"/>
      <c r="N673" s="327"/>
    </row>
    <row r="674" spans="1:14" ht="13.9" customHeight="1">
      <c r="A674" s="326"/>
      <c r="B674" s="30"/>
      <c r="C674" s="30"/>
      <c r="D674" s="30"/>
      <c r="E674" s="30"/>
      <c r="F674" s="30"/>
      <c r="G674" s="30"/>
      <c r="H674" s="831"/>
      <c r="I674" s="30"/>
      <c r="J674" s="30"/>
      <c r="K674" s="30"/>
      <c r="L674" s="30"/>
      <c r="M674" s="30"/>
      <c r="N674" s="327"/>
    </row>
    <row r="675" spans="1:14" ht="13.9" customHeight="1">
      <c r="A675" s="326"/>
      <c r="B675" s="30"/>
      <c r="C675" s="30"/>
      <c r="D675" s="30"/>
      <c r="E675" s="30"/>
      <c r="F675" s="30"/>
      <c r="G675" s="30"/>
      <c r="H675" s="831"/>
      <c r="I675" s="30"/>
      <c r="J675" s="30"/>
      <c r="K675" s="30"/>
      <c r="L675" s="30"/>
      <c r="M675" s="30"/>
      <c r="N675" s="327"/>
    </row>
    <row r="676" spans="1:14" ht="13.9" customHeight="1">
      <c r="A676" s="326"/>
      <c r="B676" s="30"/>
      <c r="C676" s="30"/>
      <c r="D676" s="30"/>
      <c r="E676" s="30"/>
      <c r="F676" s="30"/>
      <c r="G676" s="30"/>
      <c r="H676" s="831"/>
      <c r="I676" s="30"/>
      <c r="J676" s="30"/>
      <c r="K676" s="30"/>
      <c r="L676" s="30"/>
      <c r="M676" s="30"/>
      <c r="N676" s="327"/>
    </row>
    <row r="677" spans="1:14" ht="13.9" customHeight="1">
      <c r="A677" s="326"/>
      <c r="B677" s="30"/>
      <c r="C677" s="30"/>
      <c r="D677" s="30"/>
      <c r="E677" s="30"/>
      <c r="F677" s="30"/>
      <c r="G677" s="30"/>
      <c r="H677" s="831"/>
      <c r="I677" s="30"/>
      <c r="J677" s="30"/>
      <c r="K677" s="30"/>
      <c r="L677" s="30"/>
      <c r="M677" s="30"/>
      <c r="N677" s="327"/>
    </row>
    <row r="678" spans="1:14">
      <c r="A678" s="326"/>
      <c r="B678" s="30"/>
      <c r="C678" s="30"/>
      <c r="D678" s="30"/>
      <c r="E678" s="30"/>
      <c r="F678" s="30"/>
      <c r="G678" s="30"/>
      <c r="H678" s="831"/>
      <c r="I678" s="30"/>
      <c r="J678" s="30"/>
      <c r="K678" s="30"/>
      <c r="L678" s="30"/>
      <c r="M678" s="30"/>
      <c r="N678" s="327"/>
    </row>
    <row r="679" spans="1:14">
      <c r="A679" s="326"/>
      <c r="B679" s="30"/>
      <c r="C679" s="30"/>
      <c r="D679" s="30"/>
      <c r="E679" s="30"/>
      <c r="F679" s="30"/>
      <c r="G679" s="30"/>
      <c r="H679" s="831"/>
      <c r="I679" s="30"/>
      <c r="J679" s="30"/>
      <c r="K679" s="30"/>
      <c r="L679" s="30"/>
      <c r="M679" s="30"/>
      <c r="N679" s="327"/>
    </row>
    <row r="680" spans="1:14">
      <c r="A680" s="326"/>
      <c r="B680" s="30"/>
      <c r="C680" s="30"/>
      <c r="D680" s="30"/>
      <c r="E680" s="30"/>
      <c r="F680" s="30"/>
      <c r="G680" s="30"/>
      <c r="H680" s="831"/>
      <c r="I680" s="30"/>
      <c r="J680" s="30"/>
      <c r="K680" s="30"/>
      <c r="L680" s="30"/>
      <c r="M680" s="30"/>
      <c r="N680" s="327"/>
    </row>
    <row r="681" spans="1:14">
      <c r="A681" s="326"/>
      <c r="B681" s="30"/>
      <c r="C681" s="30"/>
      <c r="D681" s="30"/>
      <c r="E681" s="30"/>
      <c r="F681" s="30"/>
      <c r="G681" s="30"/>
      <c r="H681" s="831"/>
      <c r="I681" s="30"/>
      <c r="J681" s="30"/>
      <c r="K681" s="30"/>
      <c r="L681" s="30"/>
      <c r="M681" s="30"/>
      <c r="N681" s="327"/>
    </row>
    <row r="682" spans="1:14">
      <c r="A682" s="326"/>
      <c r="B682" s="30"/>
      <c r="C682" s="30"/>
      <c r="D682" s="30"/>
      <c r="E682" s="30"/>
      <c r="F682" s="30"/>
      <c r="G682" s="30"/>
      <c r="H682" s="831"/>
      <c r="I682" s="30"/>
      <c r="J682" s="30"/>
      <c r="K682" s="30"/>
      <c r="L682" s="30"/>
      <c r="M682" s="30"/>
      <c r="N682" s="327"/>
    </row>
    <row r="683" spans="1:14">
      <c r="A683" s="326"/>
      <c r="B683" s="30"/>
      <c r="C683" s="30"/>
      <c r="D683" s="30"/>
      <c r="E683" s="30"/>
      <c r="F683" s="30"/>
      <c r="G683" s="30"/>
      <c r="H683" s="831"/>
      <c r="I683" s="30"/>
      <c r="J683" s="30"/>
      <c r="K683" s="30"/>
      <c r="L683" s="30"/>
      <c r="M683" s="30"/>
      <c r="N683" s="327"/>
    </row>
    <row r="684" spans="1:14">
      <c r="A684" s="326"/>
      <c r="B684" s="30"/>
      <c r="C684" s="30"/>
      <c r="D684" s="30"/>
      <c r="E684" s="30"/>
      <c r="F684" s="30"/>
      <c r="G684" s="30"/>
      <c r="H684" s="831"/>
      <c r="I684" s="30"/>
      <c r="J684" s="30"/>
      <c r="K684" s="30"/>
      <c r="L684" s="30"/>
      <c r="M684" s="30"/>
      <c r="N684" s="327"/>
    </row>
    <row r="685" spans="1:14">
      <c r="A685" s="326"/>
      <c r="B685" s="30"/>
      <c r="C685" s="30"/>
      <c r="D685" s="30"/>
      <c r="E685" s="30"/>
      <c r="F685" s="30"/>
      <c r="G685" s="30"/>
      <c r="H685" s="831"/>
      <c r="I685" s="30"/>
      <c r="J685" s="30"/>
      <c r="K685" s="30"/>
      <c r="L685" s="30"/>
      <c r="M685" s="30"/>
      <c r="N685" s="327"/>
    </row>
    <row r="686" spans="1:14">
      <c r="A686" s="326"/>
      <c r="B686" s="30"/>
      <c r="C686" s="30"/>
      <c r="D686" s="30"/>
      <c r="E686" s="30"/>
      <c r="F686" s="30"/>
      <c r="G686" s="30"/>
      <c r="H686" s="831"/>
      <c r="I686" s="30"/>
      <c r="J686" s="30"/>
      <c r="K686" s="30"/>
      <c r="L686" s="30"/>
      <c r="M686" s="30"/>
      <c r="N686" s="327"/>
    </row>
    <row r="687" spans="1:14">
      <c r="A687" s="326"/>
      <c r="B687" s="30"/>
      <c r="C687" s="30"/>
      <c r="D687" s="30"/>
      <c r="E687" s="30"/>
      <c r="F687" s="30"/>
      <c r="G687" s="30"/>
      <c r="H687" s="831"/>
      <c r="I687" s="30"/>
      <c r="J687" s="30"/>
      <c r="K687" s="30"/>
      <c r="L687" s="30"/>
      <c r="M687" s="30"/>
      <c r="N687" s="327"/>
    </row>
    <row r="688" spans="1:14">
      <c r="A688" s="326"/>
      <c r="B688" s="30"/>
      <c r="C688" s="30"/>
      <c r="D688" s="30"/>
      <c r="E688" s="30"/>
      <c r="F688" s="30"/>
      <c r="G688" s="30"/>
      <c r="H688" s="831"/>
      <c r="I688" s="30"/>
      <c r="J688" s="30"/>
      <c r="K688" s="30"/>
      <c r="L688" s="30"/>
      <c r="M688" s="30"/>
      <c r="N688" s="327"/>
    </row>
    <row r="689" spans="1:14">
      <c r="A689" s="326"/>
      <c r="B689" s="30"/>
      <c r="C689" s="30"/>
      <c r="D689" s="30"/>
      <c r="E689" s="30"/>
      <c r="F689" s="30"/>
      <c r="G689" s="30"/>
      <c r="H689" s="831"/>
      <c r="I689" s="30"/>
      <c r="J689" s="30"/>
      <c r="K689" s="30"/>
      <c r="L689" s="30"/>
      <c r="M689" s="30"/>
      <c r="N689" s="327"/>
    </row>
    <row r="690" spans="1:14">
      <c r="A690" s="326"/>
      <c r="B690" s="30"/>
      <c r="C690" s="30"/>
      <c r="D690" s="30"/>
      <c r="E690" s="30"/>
      <c r="F690" s="30"/>
      <c r="G690" s="30"/>
      <c r="H690" s="831"/>
      <c r="I690" s="30"/>
      <c r="J690" s="30"/>
      <c r="K690" s="30"/>
      <c r="L690" s="30"/>
      <c r="M690" s="30"/>
      <c r="N690" s="327"/>
    </row>
    <row r="691" spans="1:14">
      <c r="A691" s="326"/>
      <c r="B691" s="30"/>
      <c r="C691" s="30"/>
      <c r="D691" s="30"/>
      <c r="E691" s="30"/>
      <c r="F691" s="30"/>
      <c r="G691" s="30"/>
      <c r="H691" s="831"/>
      <c r="I691" s="30"/>
      <c r="J691" s="30"/>
      <c r="K691" s="30"/>
      <c r="L691" s="30"/>
      <c r="M691" s="30"/>
      <c r="N691" s="327"/>
    </row>
    <row r="692" spans="1:14">
      <c r="A692" s="326"/>
      <c r="B692" s="30"/>
      <c r="C692" s="30"/>
      <c r="D692" s="30"/>
      <c r="E692" s="30"/>
      <c r="F692" s="30"/>
      <c r="G692" s="30"/>
      <c r="H692" s="831"/>
      <c r="I692" s="30"/>
      <c r="J692" s="30"/>
      <c r="K692" s="30"/>
      <c r="L692" s="30"/>
      <c r="M692" s="30"/>
      <c r="N692" s="327"/>
    </row>
    <row r="693" spans="1:14">
      <c r="A693" s="328"/>
      <c r="B693" s="329"/>
      <c r="C693" s="329"/>
      <c r="D693" s="329"/>
      <c r="E693" s="329"/>
      <c r="F693" s="329"/>
      <c r="G693" s="329"/>
      <c r="H693" s="832"/>
      <c r="I693" s="329"/>
      <c r="J693" s="329"/>
      <c r="K693" s="329"/>
      <c r="L693" s="329"/>
      <c r="M693" s="329"/>
      <c r="N693" s="330"/>
    </row>
    <row r="694" spans="1:14" ht="30" customHeight="1">
      <c r="A694" s="323" t="s">
        <v>1148</v>
      </c>
      <c r="B694" s="439" t="s">
        <v>1157</v>
      </c>
      <c r="C694" s="439"/>
      <c r="D694" s="439"/>
      <c r="E694" s="439"/>
      <c r="F694" s="439"/>
      <c r="G694" s="439"/>
      <c r="H694" s="439"/>
      <c r="I694" s="439"/>
      <c r="J694" s="439"/>
      <c r="K694" s="439"/>
      <c r="L694" s="439"/>
      <c r="M694" s="324"/>
      <c r="N694" s="325" t="s">
        <v>1149</v>
      </c>
    </row>
    <row r="695" spans="1:14">
      <c r="A695" s="326"/>
      <c r="B695" s="30"/>
      <c r="C695" s="30"/>
      <c r="D695" s="30"/>
      <c r="E695" s="30"/>
      <c r="F695" s="30"/>
      <c r="G695" s="30"/>
      <c r="H695" s="831"/>
      <c r="I695" s="30"/>
      <c r="J695" s="30"/>
      <c r="K695" s="30"/>
      <c r="L695" s="30"/>
      <c r="M695" s="30"/>
      <c r="N695" s="327"/>
    </row>
    <row r="696" spans="1:14">
      <c r="A696" s="326"/>
      <c r="B696" s="30"/>
      <c r="C696" s="30"/>
      <c r="D696" s="30"/>
      <c r="E696" s="30"/>
      <c r="F696" s="30"/>
      <c r="G696" s="30"/>
      <c r="H696" s="831"/>
      <c r="I696" s="30"/>
      <c r="J696" s="30"/>
      <c r="K696" s="30"/>
      <c r="L696" s="30"/>
      <c r="M696" s="30"/>
      <c r="N696" s="327"/>
    </row>
    <row r="697" spans="1:14">
      <c r="A697" s="326"/>
      <c r="B697" s="30"/>
      <c r="C697" s="30"/>
      <c r="D697" s="30"/>
      <c r="E697" s="30"/>
      <c r="F697" s="30"/>
      <c r="G697" s="30"/>
      <c r="H697" s="831"/>
      <c r="I697" s="30"/>
      <c r="J697" s="30"/>
      <c r="K697" s="30"/>
      <c r="L697" s="30"/>
      <c r="M697" s="30"/>
      <c r="N697" s="327"/>
    </row>
    <row r="698" spans="1:14">
      <c r="A698" s="326"/>
      <c r="B698" s="30"/>
      <c r="C698" s="30"/>
      <c r="D698" s="30"/>
      <c r="E698" s="30"/>
      <c r="F698" s="30"/>
      <c r="G698" s="30"/>
      <c r="H698" s="831"/>
      <c r="I698" s="30"/>
      <c r="J698" s="30"/>
      <c r="K698" s="30"/>
      <c r="L698" s="30"/>
      <c r="M698" s="30"/>
      <c r="N698" s="327"/>
    </row>
    <row r="699" spans="1:14">
      <c r="A699" s="326"/>
      <c r="B699" s="30"/>
      <c r="C699" s="30"/>
      <c r="D699" s="30"/>
      <c r="E699" s="30"/>
      <c r="F699" s="30"/>
      <c r="G699" s="30"/>
      <c r="H699" s="831"/>
      <c r="I699" s="30"/>
      <c r="J699" s="30"/>
      <c r="K699" s="30"/>
      <c r="L699" s="30"/>
      <c r="M699" s="30"/>
      <c r="N699" s="327"/>
    </row>
    <row r="700" spans="1:14">
      <c r="A700" s="326"/>
      <c r="B700" s="30"/>
      <c r="C700" s="30"/>
      <c r="D700" s="30"/>
      <c r="E700" s="30"/>
      <c r="F700" s="30"/>
      <c r="G700" s="30"/>
      <c r="H700" s="831"/>
      <c r="I700" s="30"/>
      <c r="J700" s="30"/>
      <c r="K700" s="30"/>
      <c r="L700" s="30"/>
      <c r="M700" s="30"/>
      <c r="N700" s="327"/>
    </row>
    <row r="701" spans="1:14">
      <c r="A701" s="326"/>
      <c r="B701" s="30"/>
      <c r="C701" s="30"/>
      <c r="D701" s="30"/>
      <c r="E701" s="30"/>
      <c r="F701" s="30"/>
      <c r="G701" s="30"/>
      <c r="H701" s="831"/>
      <c r="I701" s="30"/>
      <c r="J701" s="30"/>
      <c r="K701" s="30"/>
      <c r="L701" s="30"/>
      <c r="M701" s="30"/>
      <c r="N701" s="327"/>
    </row>
    <row r="702" spans="1:14">
      <c r="A702" s="326"/>
      <c r="B702" s="30"/>
      <c r="C702" s="30"/>
      <c r="D702" s="30"/>
      <c r="E702" s="30"/>
      <c r="F702" s="30"/>
      <c r="G702" s="30"/>
      <c r="H702" s="831"/>
      <c r="I702" s="30"/>
      <c r="J702" s="30"/>
      <c r="K702" s="30"/>
      <c r="L702" s="30"/>
      <c r="M702" s="30"/>
      <c r="N702" s="327"/>
    </row>
    <row r="703" spans="1:14">
      <c r="A703" s="326"/>
      <c r="B703" s="30"/>
      <c r="C703" s="30"/>
      <c r="D703" s="30"/>
      <c r="E703" s="30"/>
      <c r="F703" s="30"/>
      <c r="G703" s="30"/>
      <c r="H703" s="831"/>
      <c r="I703" s="30"/>
      <c r="J703" s="30"/>
      <c r="K703" s="30"/>
      <c r="L703" s="30"/>
      <c r="M703" s="30"/>
      <c r="N703" s="327"/>
    </row>
    <row r="704" spans="1:14">
      <c r="A704" s="326"/>
      <c r="B704" s="30"/>
      <c r="C704" s="30"/>
      <c r="D704" s="30"/>
      <c r="E704" s="30"/>
      <c r="F704" s="30"/>
      <c r="G704" s="30"/>
      <c r="H704" s="831"/>
      <c r="I704" s="30"/>
      <c r="J704" s="30"/>
      <c r="K704" s="30"/>
      <c r="L704" s="30"/>
      <c r="M704" s="30"/>
      <c r="N704" s="327"/>
    </row>
    <row r="705" spans="1:14">
      <c r="A705" s="326"/>
      <c r="B705" s="30"/>
      <c r="C705" s="30"/>
      <c r="D705" s="30"/>
      <c r="E705" s="30"/>
      <c r="F705" s="30"/>
      <c r="G705" s="30"/>
      <c r="H705" s="831"/>
      <c r="I705" s="30"/>
      <c r="J705" s="30"/>
      <c r="K705" s="30"/>
      <c r="L705" s="30"/>
      <c r="M705" s="30"/>
      <c r="N705" s="327"/>
    </row>
    <row r="706" spans="1:14">
      <c r="A706" s="326"/>
      <c r="B706" s="30"/>
      <c r="C706" s="30"/>
      <c r="D706" s="30"/>
      <c r="E706" s="30"/>
      <c r="F706" s="30"/>
      <c r="G706" s="30"/>
      <c r="H706" s="831"/>
      <c r="I706" s="30"/>
      <c r="J706" s="30"/>
      <c r="K706" s="30"/>
      <c r="L706" s="30"/>
      <c r="M706" s="30"/>
      <c r="N706" s="327"/>
    </row>
    <row r="707" spans="1:14">
      <c r="A707" s="326"/>
      <c r="B707" s="30"/>
      <c r="C707" s="30"/>
      <c r="D707" s="30"/>
      <c r="E707" s="30"/>
      <c r="F707" s="30"/>
      <c r="G707" s="30"/>
      <c r="H707" s="831"/>
      <c r="I707" s="30"/>
      <c r="J707" s="30"/>
      <c r="K707" s="30"/>
      <c r="L707" s="30"/>
      <c r="M707" s="30"/>
      <c r="N707" s="327"/>
    </row>
    <row r="708" spans="1:14">
      <c r="A708" s="326"/>
      <c r="B708" s="30"/>
      <c r="C708" s="30"/>
      <c r="D708" s="30"/>
      <c r="E708" s="30"/>
      <c r="F708" s="30"/>
      <c r="G708" s="30"/>
      <c r="H708" s="831"/>
      <c r="I708" s="30"/>
      <c r="J708" s="30"/>
      <c r="K708" s="30"/>
      <c r="L708" s="30"/>
      <c r="M708" s="30"/>
      <c r="N708" s="327"/>
    </row>
    <row r="709" spans="1:14">
      <c r="A709" s="326"/>
      <c r="B709" s="30"/>
      <c r="C709" s="30"/>
      <c r="D709" s="30"/>
      <c r="E709" s="30"/>
      <c r="F709" s="30"/>
      <c r="G709" s="30"/>
      <c r="H709" s="831"/>
      <c r="I709" s="30"/>
      <c r="J709" s="30"/>
      <c r="K709" s="30"/>
      <c r="L709" s="30"/>
      <c r="M709" s="30"/>
      <c r="N709" s="327"/>
    </row>
    <row r="710" spans="1:14">
      <c r="A710" s="326"/>
      <c r="B710" s="30"/>
      <c r="C710" s="30"/>
      <c r="D710" s="30"/>
      <c r="E710" s="30"/>
      <c r="F710" s="30"/>
      <c r="G710" s="30"/>
      <c r="H710" s="831"/>
      <c r="I710" s="30"/>
      <c r="J710" s="30"/>
      <c r="K710" s="30"/>
      <c r="L710" s="30"/>
      <c r="M710" s="30"/>
      <c r="N710" s="327"/>
    </row>
    <row r="711" spans="1:14">
      <c r="A711" s="326"/>
      <c r="B711" s="30"/>
      <c r="C711" s="30"/>
      <c r="D711" s="30"/>
      <c r="E711" s="30"/>
      <c r="F711" s="30"/>
      <c r="G711" s="30"/>
      <c r="H711" s="831"/>
      <c r="I711" s="30"/>
      <c r="J711" s="30"/>
      <c r="K711" s="30"/>
      <c r="L711" s="30"/>
      <c r="M711" s="30"/>
      <c r="N711" s="327"/>
    </row>
    <row r="712" spans="1:14">
      <c r="A712" s="326"/>
      <c r="B712" s="30"/>
      <c r="C712" s="30"/>
      <c r="D712" s="30"/>
      <c r="E712" s="30"/>
      <c r="F712" s="30"/>
      <c r="G712" s="30"/>
      <c r="H712" s="831"/>
      <c r="I712" s="30"/>
      <c r="J712" s="30"/>
      <c r="K712" s="30"/>
      <c r="L712" s="30"/>
      <c r="M712" s="30"/>
      <c r="N712" s="327"/>
    </row>
    <row r="713" spans="1:14">
      <c r="A713" s="326"/>
      <c r="B713" s="30"/>
      <c r="C713" s="30"/>
      <c r="D713" s="30"/>
      <c r="E713" s="30"/>
      <c r="F713" s="30"/>
      <c r="G713" s="30"/>
      <c r="H713" s="831"/>
      <c r="I713" s="30"/>
      <c r="J713" s="30"/>
      <c r="K713" s="30"/>
      <c r="L713" s="30"/>
      <c r="M713" s="30"/>
      <c r="N713" s="327"/>
    </row>
    <row r="714" spans="1:14">
      <c r="A714" s="326"/>
      <c r="B714" s="30"/>
      <c r="C714" s="30"/>
      <c r="D714" s="30"/>
      <c r="E714" s="30"/>
      <c r="F714" s="30"/>
      <c r="G714" s="30"/>
      <c r="H714" s="831"/>
      <c r="I714" s="30"/>
      <c r="J714" s="30"/>
      <c r="K714" s="30"/>
      <c r="L714" s="30"/>
      <c r="M714" s="30"/>
      <c r="N714" s="327"/>
    </row>
    <row r="715" spans="1:14">
      <c r="A715" s="326"/>
      <c r="B715" s="30"/>
      <c r="C715" s="30"/>
      <c r="D715" s="30"/>
      <c r="E715" s="30"/>
      <c r="F715" s="30"/>
      <c r="G715" s="30"/>
      <c r="H715" s="831"/>
      <c r="I715" s="30"/>
      <c r="J715" s="30"/>
      <c r="K715" s="30"/>
      <c r="L715" s="30"/>
      <c r="M715" s="30"/>
      <c r="N715" s="327"/>
    </row>
    <row r="716" spans="1:14">
      <c r="A716" s="326"/>
      <c r="B716" s="30"/>
      <c r="C716" s="30"/>
      <c r="D716" s="30"/>
      <c r="E716" s="30"/>
      <c r="F716" s="30"/>
      <c r="G716" s="30"/>
      <c r="H716" s="831"/>
      <c r="I716" s="30"/>
      <c r="J716" s="30"/>
      <c r="K716" s="30"/>
      <c r="L716" s="30"/>
      <c r="M716" s="30"/>
      <c r="N716" s="327"/>
    </row>
    <row r="717" spans="1:14">
      <c r="A717" s="326"/>
      <c r="B717" s="30"/>
      <c r="C717" s="30"/>
      <c r="D717" s="30"/>
      <c r="E717" s="30"/>
      <c r="F717" s="30"/>
      <c r="G717" s="30"/>
      <c r="H717" s="831"/>
      <c r="I717" s="30"/>
      <c r="J717" s="30"/>
      <c r="K717" s="30"/>
      <c r="L717" s="30"/>
      <c r="M717" s="30"/>
      <c r="N717" s="327"/>
    </row>
    <row r="718" spans="1:14">
      <c r="A718" s="326"/>
      <c r="B718" s="30"/>
      <c r="C718" s="30"/>
      <c r="D718" s="30"/>
      <c r="E718" s="30"/>
      <c r="F718" s="30"/>
      <c r="G718" s="30"/>
      <c r="H718" s="831"/>
      <c r="I718" s="30"/>
      <c r="J718" s="30"/>
      <c r="K718" s="30"/>
      <c r="L718" s="30"/>
      <c r="M718" s="30"/>
      <c r="N718" s="327"/>
    </row>
    <row r="719" spans="1:14">
      <c r="A719" s="326"/>
      <c r="B719" s="30"/>
      <c r="C719" s="30"/>
      <c r="D719" s="30"/>
      <c r="E719" s="30"/>
      <c r="F719" s="30"/>
      <c r="G719" s="30"/>
      <c r="H719" s="831"/>
      <c r="I719" s="30"/>
      <c r="J719" s="30"/>
      <c r="K719" s="30"/>
      <c r="L719" s="30"/>
      <c r="M719" s="30"/>
      <c r="N719" s="327"/>
    </row>
    <row r="720" spans="1:14">
      <c r="A720" s="326"/>
      <c r="B720" s="30"/>
      <c r="C720" s="30"/>
      <c r="D720" s="30"/>
      <c r="E720" s="30"/>
      <c r="F720" s="30"/>
      <c r="G720" s="30"/>
      <c r="H720" s="831"/>
      <c r="I720" s="30"/>
      <c r="J720" s="30"/>
      <c r="K720" s="30"/>
      <c r="L720" s="30"/>
      <c r="M720" s="30"/>
      <c r="N720" s="327"/>
    </row>
    <row r="721" spans="1:14">
      <c r="A721" s="326"/>
      <c r="B721" s="30"/>
      <c r="C721" s="30"/>
      <c r="D721" s="30"/>
      <c r="E721" s="30"/>
      <c r="F721" s="30"/>
      <c r="G721" s="30"/>
      <c r="H721" s="831"/>
      <c r="I721" s="30"/>
      <c r="J721" s="30"/>
      <c r="K721" s="30"/>
      <c r="L721" s="30"/>
      <c r="M721" s="30"/>
      <c r="N721" s="327"/>
    </row>
    <row r="722" spans="1:14">
      <c r="A722" s="326"/>
      <c r="B722" s="30"/>
      <c r="C722" s="30"/>
      <c r="D722" s="30"/>
      <c r="E722" s="30"/>
      <c r="F722" s="30"/>
      <c r="G722" s="30"/>
      <c r="H722" s="831"/>
      <c r="I722" s="30"/>
      <c r="J722" s="30"/>
      <c r="K722" s="30"/>
      <c r="L722" s="30"/>
      <c r="M722" s="30"/>
      <c r="N722" s="327"/>
    </row>
    <row r="723" spans="1:14">
      <c r="A723" s="326"/>
      <c r="B723" s="30"/>
      <c r="C723" s="30"/>
      <c r="D723" s="30"/>
      <c r="E723" s="30"/>
      <c r="F723" s="30"/>
      <c r="G723" s="30"/>
      <c r="H723" s="831"/>
      <c r="I723" s="30"/>
      <c r="J723" s="30"/>
      <c r="K723" s="30"/>
      <c r="L723" s="30"/>
      <c r="M723" s="30"/>
      <c r="N723" s="327"/>
    </row>
    <row r="724" spans="1:14">
      <c r="A724" s="326"/>
      <c r="B724" s="30"/>
      <c r="C724" s="30"/>
      <c r="D724" s="30"/>
      <c r="E724" s="30"/>
      <c r="F724" s="30"/>
      <c r="G724" s="30"/>
      <c r="H724" s="831"/>
      <c r="I724" s="30"/>
      <c r="J724" s="30"/>
      <c r="K724" s="30"/>
      <c r="L724" s="30"/>
      <c r="M724" s="30"/>
      <c r="N724" s="327"/>
    </row>
    <row r="725" spans="1:14">
      <c r="A725" s="326"/>
      <c r="B725" s="30"/>
      <c r="C725" s="30"/>
      <c r="D725" s="30"/>
      <c r="E725" s="30"/>
      <c r="F725" s="30"/>
      <c r="G725" s="30"/>
      <c r="H725" s="831"/>
      <c r="I725" s="30"/>
      <c r="J725" s="30"/>
      <c r="K725" s="30"/>
      <c r="L725" s="30"/>
      <c r="M725" s="30"/>
      <c r="N725" s="327"/>
    </row>
    <row r="726" spans="1:14">
      <c r="A726" s="326"/>
      <c r="B726" s="30"/>
      <c r="C726" s="30"/>
      <c r="D726" s="30"/>
      <c r="E726" s="30"/>
      <c r="F726" s="30"/>
      <c r="G726" s="30"/>
      <c r="H726" s="831"/>
      <c r="I726" s="30"/>
      <c r="J726" s="30"/>
      <c r="K726" s="30"/>
      <c r="L726" s="30"/>
      <c r="M726" s="30"/>
      <c r="N726" s="327"/>
    </row>
    <row r="727" spans="1:14">
      <c r="A727" s="326"/>
      <c r="B727" s="30"/>
      <c r="C727" s="30"/>
      <c r="D727" s="30"/>
      <c r="E727" s="30"/>
      <c r="F727" s="30"/>
      <c r="G727" s="30"/>
      <c r="H727" s="831"/>
      <c r="I727" s="30"/>
      <c r="J727" s="30"/>
      <c r="K727" s="30"/>
      <c r="L727" s="30"/>
      <c r="M727" s="30"/>
      <c r="N727" s="327"/>
    </row>
    <row r="728" spans="1:14">
      <c r="A728" s="326"/>
      <c r="B728" s="30"/>
      <c r="C728" s="30"/>
      <c r="D728" s="30"/>
      <c r="E728" s="30"/>
      <c r="F728" s="30"/>
      <c r="G728" s="30"/>
      <c r="H728" s="831"/>
      <c r="I728" s="30"/>
      <c r="J728" s="30"/>
      <c r="K728" s="30"/>
      <c r="L728" s="30"/>
      <c r="M728" s="30"/>
      <c r="N728" s="327"/>
    </row>
    <row r="729" spans="1:14">
      <c r="A729" s="326"/>
      <c r="B729" s="30"/>
      <c r="C729" s="30"/>
      <c r="D729" s="30"/>
      <c r="E729" s="30"/>
      <c r="F729" s="30"/>
      <c r="G729" s="30"/>
      <c r="H729" s="831"/>
      <c r="I729" s="30"/>
      <c r="J729" s="30"/>
      <c r="K729" s="30"/>
      <c r="L729" s="30"/>
      <c r="M729" s="30"/>
      <c r="N729" s="327"/>
    </row>
    <row r="730" spans="1:14">
      <c r="A730" s="326"/>
      <c r="B730" s="30"/>
      <c r="C730" s="30"/>
      <c r="D730" s="30"/>
      <c r="E730" s="30"/>
      <c r="F730" s="30"/>
      <c r="G730" s="30"/>
      <c r="H730" s="831"/>
      <c r="I730" s="30"/>
      <c r="J730" s="30"/>
      <c r="K730" s="30"/>
      <c r="L730" s="30"/>
      <c r="M730" s="30"/>
      <c r="N730" s="327"/>
    </row>
    <row r="731" spans="1:14">
      <c r="A731" s="326"/>
      <c r="B731" s="30"/>
      <c r="C731" s="30"/>
      <c r="D731" s="30"/>
      <c r="E731" s="30"/>
      <c r="F731" s="30"/>
      <c r="G731" s="30"/>
      <c r="H731" s="831"/>
      <c r="I731" s="30"/>
      <c r="J731" s="30"/>
      <c r="K731" s="30"/>
      <c r="L731" s="30"/>
      <c r="M731" s="30"/>
      <c r="N731" s="327"/>
    </row>
    <row r="732" spans="1:14">
      <c r="A732" s="326"/>
      <c r="B732" s="30"/>
      <c r="C732" s="30"/>
      <c r="D732" s="30"/>
      <c r="E732" s="30"/>
      <c r="F732" s="30"/>
      <c r="G732" s="30"/>
      <c r="H732" s="831"/>
      <c r="I732" s="30"/>
      <c r="J732" s="30"/>
      <c r="K732" s="30"/>
      <c r="L732" s="30"/>
      <c r="M732" s="30"/>
      <c r="N732" s="327"/>
    </row>
    <row r="733" spans="1:14">
      <c r="A733" s="326"/>
      <c r="B733" s="30"/>
      <c r="C733" s="30"/>
      <c r="D733" s="30"/>
      <c r="E733" s="30"/>
      <c r="F733" s="30"/>
      <c r="G733" s="30"/>
      <c r="H733" s="831"/>
      <c r="I733" s="30"/>
      <c r="J733" s="30"/>
      <c r="K733" s="30"/>
      <c r="L733" s="30"/>
      <c r="M733" s="30"/>
      <c r="N733" s="327"/>
    </row>
    <row r="734" spans="1:14">
      <c r="A734" s="326"/>
      <c r="B734" s="30"/>
      <c r="C734" s="30"/>
      <c r="D734" s="30"/>
      <c r="E734" s="30"/>
      <c r="F734" s="30"/>
      <c r="G734" s="30"/>
      <c r="H734" s="831"/>
      <c r="I734" s="30"/>
      <c r="J734" s="30"/>
      <c r="K734" s="30"/>
      <c r="L734" s="30"/>
      <c r="M734" s="30"/>
      <c r="N734" s="327"/>
    </row>
    <row r="735" spans="1:14">
      <c r="A735" s="326"/>
      <c r="B735" s="30"/>
      <c r="C735" s="30"/>
      <c r="D735" s="30"/>
      <c r="E735" s="30"/>
      <c r="F735" s="30"/>
      <c r="G735" s="30"/>
      <c r="H735" s="831"/>
      <c r="I735" s="30"/>
      <c r="J735" s="30"/>
      <c r="K735" s="30"/>
      <c r="L735" s="30"/>
      <c r="M735" s="30"/>
      <c r="N735" s="327"/>
    </row>
    <row r="736" spans="1:14">
      <c r="A736" s="326"/>
      <c r="B736" s="30"/>
      <c r="C736" s="30"/>
      <c r="D736" s="30"/>
      <c r="E736" s="30"/>
      <c r="F736" s="30"/>
      <c r="G736" s="30"/>
      <c r="H736" s="831"/>
      <c r="I736" s="30"/>
      <c r="J736" s="30"/>
      <c r="K736" s="30"/>
      <c r="L736" s="30"/>
      <c r="M736" s="30"/>
      <c r="N736" s="327"/>
    </row>
    <row r="737" spans="1:14">
      <c r="A737" s="326"/>
      <c r="B737" s="30"/>
      <c r="C737" s="30"/>
      <c r="D737" s="30"/>
      <c r="E737" s="30"/>
      <c r="F737" s="30"/>
      <c r="G737" s="30"/>
      <c r="H737" s="831"/>
      <c r="I737" s="30"/>
      <c r="J737" s="30"/>
      <c r="K737" s="30"/>
      <c r="L737" s="30"/>
      <c r="M737" s="30"/>
      <c r="N737" s="327"/>
    </row>
    <row r="738" spans="1:14">
      <c r="A738" s="326"/>
      <c r="B738" s="30"/>
      <c r="C738" s="30"/>
      <c r="D738" s="30"/>
      <c r="E738" s="30"/>
      <c r="F738" s="30"/>
      <c r="G738" s="30"/>
      <c r="H738" s="831"/>
      <c r="I738" s="30"/>
      <c r="J738" s="30"/>
      <c r="K738" s="30"/>
      <c r="L738" s="30"/>
      <c r="M738" s="30"/>
      <c r="N738" s="327"/>
    </row>
    <row r="739" spans="1:14">
      <c r="A739" s="326"/>
      <c r="B739" s="30"/>
      <c r="C739" s="30"/>
      <c r="D739" s="30"/>
      <c r="E739" s="30"/>
      <c r="F739" s="30"/>
      <c r="G739" s="30"/>
      <c r="H739" s="831"/>
      <c r="I739" s="30"/>
      <c r="J739" s="30"/>
      <c r="K739" s="30"/>
      <c r="L739" s="30"/>
      <c r="M739" s="30"/>
      <c r="N739" s="327"/>
    </row>
    <row r="740" spans="1:14">
      <c r="A740" s="328"/>
      <c r="B740" s="329"/>
      <c r="C740" s="329"/>
      <c r="D740" s="329"/>
      <c r="E740" s="329"/>
      <c r="F740" s="329"/>
      <c r="G740" s="329"/>
      <c r="H740" s="832"/>
      <c r="I740" s="329"/>
      <c r="J740" s="329"/>
      <c r="K740" s="329"/>
      <c r="L740" s="329"/>
      <c r="M740" s="329"/>
      <c r="N740" s="330"/>
    </row>
    <row r="741" spans="1:14" ht="30" customHeight="1">
      <c r="A741" s="331" t="s">
        <v>1148</v>
      </c>
      <c r="B741" s="438" t="s">
        <v>51</v>
      </c>
      <c r="C741" s="438"/>
      <c r="D741" s="438"/>
      <c r="E741" s="438"/>
      <c r="F741" s="438"/>
      <c r="G741" s="438"/>
      <c r="H741" s="438"/>
      <c r="I741" s="438"/>
      <c r="J741" s="438"/>
      <c r="K741" s="438"/>
      <c r="L741" s="438"/>
      <c r="M741" s="332"/>
      <c r="N741" s="333" t="s">
        <v>1149</v>
      </c>
    </row>
    <row r="742" spans="1:14">
      <c r="A742" s="326"/>
      <c r="B742" s="30"/>
      <c r="C742" s="30"/>
      <c r="D742" s="30"/>
      <c r="E742" s="30"/>
      <c r="F742" s="30"/>
      <c r="G742" s="30"/>
      <c r="H742" s="831"/>
      <c r="I742" s="30"/>
      <c r="J742" s="30"/>
      <c r="K742" s="30"/>
      <c r="L742" s="30"/>
      <c r="M742" s="30"/>
      <c r="N742" s="327"/>
    </row>
    <row r="743" spans="1:14" ht="16.149999999999999" customHeight="1">
      <c r="A743" s="326"/>
      <c r="B743" s="703" t="s">
        <v>1726</v>
      </c>
      <c r="C743" s="703"/>
      <c r="D743" s="703"/>
      <c r="E743" s="703"/>
      <c r="F743" s="703"/>
      <c r="G743" s="703"/>
      <c r="H743" s="703"/>
      <c r="I743" s="703"/>
      <c r="J743" s="703"/>
      <c r="K743" s="703"/>
      <c r="L743" s="703"/>
      <c r="M743" s="703"/>
      <c r="N743" s="327"/>
    </row>
    <row r="744" spans="1:14" ht="16.149999999999999" customHeight="1">
      <c r="A744" s="326"/>
      <c r="B744" s="703"/>
      <c r="C744" s="703"/>
      <c r="D744" s="703"/>
      <c r="E744" s="703"/>
      <c r="F744" s="703"/>
      <c r="G744" s="703"/>
      <c r="H744" s="703"/>
      <c r="I744" s="703"/>
      <c r="J744" s="703"/>
      <c r="K744" s="703"/>
      <c r="L744" s="703"/>
      <c r="M744" s="703"/>
      <c r="N744" s="327"/>
    </row>
    <row r="745" spans="1:14" ht="16.149999999999999" customHeight="1">
      <c r="A745" s="326"/>
      <c r="B745" s="703"/>
      <c r="C745" s="703"/>
      <c r="D745" s="703"/>
      <c r="E745" s="703"/>
      <c r="F745" s="703"/>
      <c r="G745" s="703"/>
      <c r="H745" s="703"/>
      <c r="I745" s="703"/>
      <c r="J745" s="703"/>
      <c r="K745" s="703"/>
      <c r="L745" s="703"/>
      <c r="M745" s="703"/>
      <c r="N745" s="327"/>
    </row>
    <row r="746" spans="1:14" ht="10.15" customHeight="1" thickBot="1">
      <c r="A746" s="326"/>
      <c r="B746" s="30"/>
      <c r="C746" s="30"/>
      <c r="D746" s="30"/>
      <c r="E746" s="30"/>
      <c r="F746" s="30"/>
      <c r="G746" s="30"/>
      <c r="H746" s="831"/>
      <c r="I746" s="30"/>
      <c r="J746" s="30"/>
      <c r="K746" s="30"/>
      <c r="L746" s="30"/>
      <c r="M746" s="30"/>
      <c r="N746" s="327"/>
    </row>
    <row r="747" spans="1:14" ht="19.899999999999999" customHeight="1">
      <c r="A747" s="326"/>
      <c r="B747" s="565" t="str">
        <f>IF(AND($E$759=$BD$757,$BB$772&gt;0.99),1,"")</f>
        <v/>
      </c>
      <c r="C747" s="566"/>
      <c r="D747" s="30"/>
      <c r="E747" s="567" t="str">
        <f>IF(AND($E$759=$BD$758,$BB$772&gt;0.99),1,"")</f>
        <v/>
      </c>
      <c r="F747" s="568"/>
      <c r="G747" s="30"/>
      <c r="H747" s="831"/>
      <c r="I747" s="565" t="str">
        <f>IF(AND($L$759=$BD$757,$BD$772&gt;0.99),1,"")</f>
        <v/>
      </c>
      <c r="J747" s="566"/>
      <c r="K747" s="30"/>
      <c r="L747" s="567" t="str">
        <f>IF(AND($L$759=$BD$758,$BD$772&gt;0.99),1,"")</f>
        <v/>
      </c>
      <c r="M747" s="568"/>
      <c r="N747" s="327"/>
    </row>
    <row r="748" spans="1:14" ht="19.899999999999999" customHeight="1">
      <c r="A748" s="326"/>
      <c r="B748" s="440" t="str">
        <f>IF(AND($E$759=$BD$757,$BB$772&gt;0.8),0.9,"")</f>
        <v/>
      </c>
      <c r="C748" s="441"/>
      <c r="D748" s="30"/>
      <c r="E748" s="442" t="str">
        <f>IF(AND($E$759=$BD$758,$BB$772&gt;0.8),0.9,"")</f>
        <v/>
      </c>
      <c r="F748" s="443"/>
      <c r="G748" s="30"/>
      <c r="H748" s="831"/>
      <c r="I748" s="440" t="str">
        <f>IF(AND($L$759=$BD$757,$BD$772&gt;0.8),0.9,"")</f>
        <v/>
      </c>
      <c r="J748" s="441"/>
      <c r="K748" s="30"/>
      <c r="L748" s="442" t="str">
        <f>IF(AND($L$759=$BD$758,$BD$772&gt;0.8),0.9,"")</f>
        <v/>
      </c>
      <c r="M748" s="443"/>
      <c r="N748" s="327"/>
    </row>
    <row r="749" spans="1:14" ht="19.899999999999999" customHeight="1">
      <c r="A749" s="326"/>
      <c r="B749" s="440" t="str">
        <f>IF(AND($E$759=$BD$757,$BB$772&gt;0.7),0.8,"")</f>
        <v/>
      </c>
      <c r="C749" s="441"/>
      <c r="D749" s="30"/>
      <c r="E749" s="442" t="str">
        <f>IF(AND($E$759=$BD$758,$BB$772&gt;0.7),0.8,"")</f>
        <v/>
      </c>
      <c r="F749" s="443"/>
      <c r="G749" s="30"/>
      <c r="H749" s="831"/>
      <c r="I749" s="440" t="str">
        <f>IF(AND($L$759=$BD$757,$BD$772&gt;0.7),0.8,"")</f>
        <v/>
      </c>
      <c r="J749" s="441"/>
      <c r="K749" s="30"/>
      <c r="L749" s="442" t="str">
        <f>IF(AND($L$759=$BD$758,$BD$772&gt;0.7),0.8,"")</f>
        <v/>
      </c>
      <c r="M749" s="443"/>
      <c r="N749" s="327"/>
    </row>
    <row r="750" spans="1:14" ht="19.899999999999999" customHeight="1">
      <c r="A750" s="326"/>
      <c r="B750" s="440" t="str">
        <f>IF(AND($E$759=$BD$757,$BB$772&gt;0.6),0.7,"")</f>
        <v/>
      </c>
      <c r="C750" s="441"/>
      <c r="D750" s="30"/>
      <c r="E750" s="442" t="str">
        <f>IF(AND($E$759=$BD$758,$BB$772&gt;0.6),0.7,"")</f>
        <v/>
      </c>
      <c r="F750" s="443"/>
      <c r="G750" s="30"/>
      <c r="H750" s="831"/>
      <c r="I750" s="440" t="str">
        <f>IF(AND($L$759=$BD$757,$BD$772&gt;0.6),0.7,"")</f>
        <v/>
      </c>
      <c r="J750" s="441"/>
      <c r="K750" s="30"/>
      <c r="L750" s="442" t="str">
        <f>IF(AND($L$759=$BD$758,$BD$772&gt;0.6),0.7,"")</f>
        <v/>
      </c>
      <c r="M750" s="443"/>
      <c r="N750" s="327"/>
    </row>
    <row r="751" spans="1:14" ht="19.899999999999999" customHeight="1">
      <c r="A751" s="326"/>
      <c r="B751" s="440" t="str">
        <f>IF(AND($E$759=$BD$757,$BB$772&gt;0.5),0.6,"")</f>
        <v/>
      </c>
      <c r="C751" s="441"/>
      <c r="D751" s="30"/>
      <c r="E751" s="442" t="str">
        <f>IF(AND($E$759=$BD$758,$BB$772&gt;0.5),0.6,"")</f>
        <v/>
      </c>
      <c r="F751" s="443"/>
      <c r="G751" s="30"/>
      <c r="H751" s="831"/>
      <c r="I751" s="440" t="str">
        <f>IF(AND($L$759=$BD$757,$BD$772&gt;0.5),0.6,"")</f>
        <v/>
      </c>
      <c r="J751" s="441"/>
      <c r="K751" s="30"/>
      <c r="L751" s="442" t="str">
        <f>IF(AND($L$759=$BD$758,$BD$772&gt;0.5),0.6,"")</f>
        <v/>
      </c>
      <c r="M751" s="443"/>
      <c r="N751" s="327"/>
    </row>
    <row r="752" spans="1:14" ht="19.899999999999999" customHeight="1">
      <c r="A752" s="326"/>
      <c r="B752" s="440" t="str">
        <f>IF(AND($E$759=$BD$757,$BB$772&gt;0.4),0.5,"")</f>
        <v/>
      </c>
      <c r="C752" s="441"/>
      <c r="D752" s="30"/>
      <c r="E752" s="442" t="str">
        <f>IF(AND($E$759=$BD$758,$BB$772&gt;0.4),0.5,"")</f>
        <v/>
      </c>
      <c r="F752" s="443"/>
      <c r="G752" s="30"/>
      <c r="H752" s="831"/>
      <c r="I752" s="440" t="str">
        <f>IF(AND($L$759=$BD$757,$BD$772&gt;0.4),0.5,"")</f>
        <v/>
      </c>
      <c r="J752" s="441"/>
      <c r="K752" s="30"/>
      <c r="L752" s="442" t="str">
        <f>IF(AND($L$759=$BD$758,$BD$772&gt;0.4),0.5,"")</f>
        <v/>
      </c>
      <c r="M752" s="443"/>
      <c r="N752" s="327"/>
    </row>
    <row r="753" spans="1:56" ht="19.899999999999999" customHeight="1">
      <c r="A753" s="326"/>
      <c r="B753" s="440" t="str">
        <f>IF(AND($E$759=$BD$757,$BB$772&gt;0.3),0.4,"")</f>
        <v/>
      </c>
      <c r="C753" s="441"/>
      <c r="D753" s="30"/>
      <c r="E753" s="442" t="str">
        <f>IF(AND($E$759=$BD$758,$BB$772&gt;0.3),0.4,"")</f>
        <v/>
      </c>
      <c r="F753" s="443"/>
      <c r="G753" s="30"/>
      <c r="H753" s="831"/>
      <c r="I753" s="440" t="str">
        <f>IF(AND($L$759=$BD$757,$BD$772&gt;0.3),0.4,"")</f>
        <v/>
      </c>
      <c r="J753" s="441"/>
      <c r="K753" s="30"/>
      <c r="L753" s="442" t="str">
        <f>IF(AND($L$759=$BD$758,$BD$772&gt;0.3),0.4,"")</f>
        <v/>
      </c>
      <c r="M753" s="443"/>
      <c r="N753" s="327"/>
    </row>
    <row r="754" spans="1:56" ht="19.899999999999999" customHeight="1">
      <c r="A754" s="326"/>
      <c r="B754" s="440" t="str">
        <f>IF(AND($E$759=$BD$757,$BB$772&gt;0.2),0.3,"")</f>
        <v/>
      </c>
      <c r="C754" s="441"/>
      <c r="D754" s="30"/>
      <c r="E754" s="442" t="str">
        <f>IF(AND($E$759=$BD$758,$BB$772&gt;0.2),0.3,"")</f>
        <v/>
      </c>
      <c r="F754" s="443"/>
      <c r="G754" s="30"/>
      <c r="H754" s="831"/>
      <c r="I754" s="440" t="str">
        <f>IF(AND($L$759=$BD$757,$BD$772&gt;0.2),0.3,"")</f>
        <v/>
      </c>
      <c r="J754" s="441"/>
      <c r="K754" s="30"/>
      <c r="L754" s="442" t="str">
        <f>IF(AND($L$759=$BD$758,$BD$772&gt;0.2),0.3,"")</f>
        <v/>
      </c>
      <c r="M754" s="443"/>
      <c r="N754" s="327"/>
    </row>
    <row r="755" spans="1:56" ht="19.899999999999999" customHeight="1">
      <c r="A755" s="326"/>
      <c r="B755" s="440" t="str">
        <f>IF(AND($E$759=$BD$757,$BB$772&gt;0.1),0.2,"")</f>
        <v/>
      </c>
      <c r="C755" s="441"/>
      <c r="D755" s="30"/>
      <c r="E755" s="442" t="str">
        <f>IF(AND($E$759=$BD$758,$BB$772&gt;0.1),0.2,"")</f>
        <v/>
      </c>
      <c r="F755" s="443"/>
      <c r="G755" s="30"/>
      <c r="H755" s="831"/>
      <c r="I755" s="440" t="str">
        <f>IF(AND($L$759=$BD$757,$BD$772&gt;0.1),0.2,"")</f>
        <v/>
      </c>
      <c r="J755" s="441"/>
      <c r="K755" s="30"/>
      <c r="L755" s="442" t="str">
        <f>IF(AND($L$759=$BD$758,$BD$772&gt;0.1),0.2,"")</f>
        <v/>
      </c>
      <c r="M755" s="443"/>
      <c r="N755" s="327"/>
    </row>
    <row r="756" spans="1:56" ht="19.899999999999999" customHeight="1" thickBot="1">
      <c r="A756" s="326"/>
      <c r="B756" s="444" t="str">
        <f>IF(AND($E$759=$BD$757,$BB$772&gt;0),0.1,"")</f>
        <v/>
      </c>
      <c r="C756" s="445"/>
      <c r="D756" s="30"/>
      <c r="E756" s="446" t="str">
        <f>IF(AND(E759=$BD$758,$BB$772&gt;0),0.1,"")</f>
        <v/>
      </c>
      <c r="F756" s="447"/>
      <c r="G756" s="30"/>
      <c r="H756" s="831"/>
      <c r="I756" s="444" t="str">
        <f>IF(AND($L$759=$BD$757,$BD$772&gt;0),0.1,"")</f>
        <v/>
      </c>
      <c r="J756" s="445"/>
      <c r="K756" s="30"/>
      <c r="L756" s="446" t="str">
        <f>IF(AND($L$759=$BD$758,$BD$772&gt;0),0.1,"")</f>
        <v/>
      </c>
      <c r="M756" s="447"/>
      <c r="N756" s="327"/>
    </row>
    <row r="757" spans="1:56" ht="12" customHeight="1">
      <c r="A757" s="326"/>
      <c r="B757" s="30"/>
      <c r="C757" s="30"/>
      <c r="D757" s="30"/>
      <c r="E757" s="30"/>
      <c r="F757" s="30"/>
      <c r="G757" s="30"/>
      <c r="H757" s="831"/>
      <c r="I757" s="30"/>
      <c r="J757" s="30"/>
      <c r="K757" s="30"/>
      <c r="L757" s="30"/>
      <c r="M757" s="30"/>
      <c r="N757" s="327"/>
      <c r="BB757" s="2" t="s">
        <v>43</v>
      </c>
      <c r="BD757" s="2" t="s">
        <v>49</v>
      </c>
    </row>
    <row r="758" spans="1:56" ht="19.899999999999999" customHeight="1">
      <c r="A758" s="326"/>
      <c r="B758" s="340" t="s">
        <v>62</v>
      </c>
      <c r="C758" s="30"/>
      <c r="D758" s="30"/>
      <c r="E758" s="30"/>
      <c r="F758" s="30"/>
      <c r="G758" s="30"/>
      <c r="H758" s="831"/>
      <c r="I758" s="340" t="s">
        <v>63</v>
      </c>
      <c r="J758" s="30"/>
      <c r="K758" s="30"/>
      <c r="L758" s="30"/>
      <c r="M758" s="30"/>
      <c r="N758" s="327"/>
      <c r="BB758" s="2" t="s">
        <v>44</v>
      </c>
      <c r="BD758" s="2" t="s">
        <v>50</v>
      </c>
    </row>
    <row r="759" spans="1:56" ht="19.899999999999999" customHeight="1">
      <c r="A759" s="326"/>
      <c r="B759" s="341" t="s">
        <v>42</v>
      </c>
      <c r="C759" s="30"/>
      <c r="D759" s="30"/>
      <c r="E759" s="468"/>
      <c r="F759" s="469"/>
      <c r="G759" s="30"/>
      <c r="H759" s="831"/>
      <c r="I759" s="341" t="s">
        <v>42</v>
      </c>
      <c r="J759" s="30"/>
      <c r="K759" s="30"/>
      <c r="L759" s="468"/>
      <c r="M759" s="469"/>
      <c r="N759" s="327"/>
    </row>
    <row r="760" spans="1:56" ht="10.15" customHeight="1">
      <c r="A760" s="326"/>
      <c r="B760" s="341"/>
      <c r="C760" s="30"/>
      <c r="D760" s="30"/>
      <c r="E760" s="30"/>
      <c r="F760" s="30"/>
      <c r="G760" s="30"/>
      <c r="H760" s="831"/>
      <c r="I760" s="341"/>
      <c r="J760" s="30"/>
      <c r="K760" s="30"/>
      <c r="L760" s="30"/>
      <c r="M760" s="30"/>
      <c r="N760" s="327"/>
      <c r="BB760" s="2">
        <f t="shared" ref="BB760:BB769" si="17">IF(F761=$BP$234,0.1,0)</f>
        <v>0</v>
      </c>
      <c r="BD760" s="2">
        <f t="shared" ref="BD760:BD769" si="18">IF(M761=$BP$234,0.1,0)</f>
        <v>0</v>
      </c>
    </row>
    <row r="761" spans="1:56" ht="19.899999999999999" customHeight="1">
      <c r="A761" s="326"/>
      <c r="B761" s="341" t="s">
        <v>38</v>
      </c>
      <c r="C761" s="30"/>
      <c r="D761" s="30"/>
      <c r="E761" s="30"/>
      <c r="F761" s="16"/>
      <c r="G761" s="30"/>
      <c r="H761" s="831"/>
      <c r="I761" s="341" t="s">
        <v>39</v>
      </c>
      <c r="J761" s="30"/>
      <c r="K761" s="30"/>
      <c r="L761" s="30"/>
      <c r="M761" s="16"/>
      <c r="N761" s="327"/>
      <c r="BB761" s="2">
        <f t="shared" si="17"/>
        <v>0</v>
      </c>
      <c r="BD761" s="2">
        <f t="shared" si="18"/>
        <v>0</v>
      </c>
    </row>
    <row r="762" spans="1:56" ht="19.899999999999999" customHeight="1">
      <c r="A762" s="326"/>
      <c r="B762" s="341" t="s">
        <v>69</v>
      </c>
      <c r="C762" s="30"/>
      <c r="D762" s="30"/>
      <c r="E762" s="30"/>
      <c r="F762" s="16"/>
      <c r="G762" s="30"/>
      <c r="H762" s="831"/>
      <c r="I762" s="341" t="s">
        <v>70</v>
      </c>
      <c r="J762" s="30"/>
      <c r="K762" s="30"/>
      <c r="L762" s="30"/>
      <c r="M762" s="16"/>
      <c r="N762" s="327"/>
      <c r="BB762" s="2">
        <f t="shared" si="17"/>
        <v>0</v>
      </c>
      <c r="BD762" s="2">
        <f t="shared" si="18"/>
        <v>0</v>
      </c>
    </row>
    <row r="763" spans="1:56" ht="19.899999999999999" customHeight="1">
      <c r="A763" s="326"/>
      <c r="B763" s="341" t="s">
        <v>72</v>
      </c>
      <c r="C763" s="30"/>
      <c r="D763" s="30"/>
      <c r="E763" s="30"/>
      <c r="F763" s="16"/>
      <c r="G763" s="30"/>
      <c r="H763" s="831"/>
      <c r="I763" s="341" t="s">
        <v>71</v>
      </c>
      <c r="J763" s="30"/>
      <c r="K763" s="30"/>
      <c r="L763" s="30"/>
      <c r="M763" s="16"/>
      <c r="N763" s="327"/>
      <c r="BB763" s="2">
        <f t="shared" si="17"/>
        <v>0</v>
      </c>
      <c r="BD763" s="2">
        <f t="shared" si="18"/>
        <v>0</v>
      </c>
    </row>
    <row r="764" spans="1:56" ht="19.899999999999999" customHeight="1">
      <c r="A764" s="326"/>
      <c r="B764" s="341" t="s">
        <v>52</v>
      </c>
      <c r="C764" s="30"/>
      <c r="D764" s="30"/>
      <c r="E764" s="30"/>
      <c r="F764" s="16"/>
      <c r="G764" s="30"/>
      <c r="H764" s="831"/>
      <c r="I764" s="341" t="s">
        <v>52</v>
      </c>
      <c r="J764" s="30"/>
      <c r="K764" s="30"/>
      <c r="L764" s="30"/>
      <c r="M764" s="16"/>
      <c r="N764" s="327"/>
      <c r="BB764" s="2">
        <f t="shared" si="17"/>
        <v>0</v>
      </c>
      <c r="BD764" s="2">
        <f t="shared" si="18"/>
        <v>0</v>
      </c>
    </row>
    <row r="765" spans="1:56" ht="19.899999999999999" customHeight="1">
      <c r="A765" s="326"/>
      <c r="B765" s="341" t="s">
        <v>45</v>
      </c>
      <c r="C765" s="30"/>
      <c r="D765" s="30"/>
      <c r="E765" s="30"/>
      <c r="F765" s="16"/>
      <c r="G765" s="30"/>
      <c r="H765" s="831"/>
      <c r="I765" s="341" t="s">
        <v>46</v>
      </c>
      <c r="J765" s="30"/>
      <c r="K765" s="30"/>
      <c r="L765" s="30"/>
      <c r="M765" s="16"/>
      <c r="N765" s="327"/>
      <c r="BB765" s="2">
        <f t="shared" si="17"/>
        <v>0</v>
      </c>
      <c r="BD765" s="2">
        <f t="shared" si="18"/>
        <v>0</v>
      </c>
    </row>
    <row r="766" spans="1:56" ht="19.899999999999999" customHeight="1">
      <c r="A766" s="326"/>
      <c r="B766" s="341" t="s">
        <v>40</v>
      </c>
      <c r="C766" s="30"/>
      <c r="D766" s="30"/>
      <c r="E766" s="30"/>
      <c r="F766" s="16"/>
      <c r="G766" s="30"/>
      <c r="H766" s="831"/>
      <c r="I766" s="341" t="s">
        <v>40</v>
      </c>
      <c r="J766" s="30"/>
      <c r="K766" s="30"/>
      <c r="L766" s="30"/>
      <c r="M766" s="16"/>
      <c r="N766" s="327"/>
      <c r="BB766" s="2">
        <f t="shared" si="17"/>
        <v>0</v>
      </c>
      <c r="BD766" s="2">
        <f t="shared" si="18"/>
        <v>0</v>
      </c>
    </row>
    <row r="767" spans="1:56" ht="19.899999999999999" customHeight="1">
      <c r="A767" s="326"/>
      <c r="B767" s="341" t="s">
        <v>432</v>
      </c>
      <c r="C767" s="30"/>
      <c r="D767" s="30"/>
      <c r="E767" s="30"/>
      <c r="F767" s="16"/>
      <c r="G767" s="30"/>
      <c r="H767" s="831"/>
      <c r="I767" s="341" t="s">
        <v>432</v>
      </c>
      <c r="J767" s="30"/>
      <c r="K767" s="30"/>
      <c r="L767" s="30"/>
      <c r="M767" s="16"/>
      <c r="N767" s="327"/>
      <c r="BB767" s="2">
        <f t="shared" si="17"/>
        <v>0</v>
      </c>
      <c r="BD767" s="2">
        <f t="shared" si="18"/>
        <v>0</v>
      </c>
    </row>
    <row r="768" spans="1:56" ht="19.899999999999999" customHeight="1">
      <c r="A768" s="326"/>
      <c r="B768" s="341" t="s">
        <v>47</v>
      </c>
      <c r="C768" s="30"/>
      <c r="D768" s="30"/>
      <c r="E768" s="30"/>
      <c r="F768" s="16"/>
      <c r="G768" s="30"/>
      <c r="H768" s="831"/>
      <c r="I768" s="341" t="s">
        <v>47</v>
      </c>
      <c r="J768" s="30"/>
      <c r="K768" s="30"/>
      <c r="L768" s="30"/>
      <c r="M768" s="16"/>
      <c r="N768" s="327"/>
      <c r="BB768" s="2">
        <f t="shared" si="17"/>
        <v>0</v>
      </c>
      <c r="BD768" s="2">
        <f t="shared" si="18"/>
        <v>0</v>
      </c>
    </row>
    <row r="769" spans="1:57" ht="19.899999999999999" customHeight="1">
      <c r="A769" s="326"/>
      <c r="B769" s="341" t="s">
        <v>41</v>
      </c>
      <c r="C769" s="30"/>
      <c r="D769" s="30"/>
      <c r="E769" s="30"/>
      <c r="F769" s="16"/>
      <c r="G769" s="30"/>
      <c r="H769" s="831"/>
      <c r="I769" s="341" t="s">
        <v>41</v>
      </c>
      <c r="J769" s="30"/>
      <c r="K769" s="30"/>
      <c r="L769" s="30"/>
      <c r="M769" s="16"/>
      <c r="N769" s="327"/>
      <c r="BB769" s="2">
        <f t="shared" si="17"/>
        <v>0</v>
      </c>
      <c r="BD769" s="2">
        <f t="shared" si="18"/>
        <v>0</v>
      </c>
    </row>
    <row r="770" spans="1:57" ht="19.899999999999999" customHeight="1">
      <c r="A770" s="326"/>
      <c r="B770" s="341" t="s">
        <v>48</v>
      </c>
      <c r="C770" s="30"/>
      <c r="D770" s="30"/>
      <c r="E770" s="30"/>
      <c r="F770" s="16"/>
      <c r="G770" s="30"/>
      <c r="H770" s="831"/>
      <c r="I770" s="341" t="s">
        <v>595</v>
      </c>
      <c r="J770" s="30"/>
      <c r="K770" s="30"/>
      <c r="L770" s="30"/>
      <c r="M770" s="16"/>
      <c r="N770" s="327"/>
      <c r="BB770" s="2">
        <f>IF(F772=$BP$234,0.1,0)</f>
        <v>0</v>
      </c>
      <c r="BD770" s="2">
        <f>IF(M772=$BP$234,0.1,0)</f>
        <v>0</v>
      </c>
    </row>
    <row r="771" spans="1:57" ht="10.15" customHeight="1">
      <c r="A771" s="326"/>
      <c r="B771" s="341"/>
      <c r="C771" s="30"/>
      <c r="D771" s="30"/>
      <c r="E771" s="30"/>
      <c r="F771" s="30"/>
      <c r="G771" s="30"/>
      <c r="H771" s="831"/>
      <c r="I771" s="30"/>
      <c r="J771" s="30"/>
      <c r="K771" s="30"/>
      <c r="L771" s="30"/>
      <c r="M771" s="30"/>
      <c r="N771" s="327"/>
    </row>
    <row r="772" spans="1:57" ht="19.899999999999999" customHeight="1">
      <c r="A772" s="326"/>
      <c r="B772" s="887" t="str">
        <f>IF(AND(BB772=0,BD772=0),BB776,BB775)</f>
        <v>Political leaders and elites commonly presume you need them for your public-facing needs. They appeal to your "arguments" or your feelings for support, for votes, for political cover. They count on you relying on their generalizations for relief of these social-needs. They avoid your specifics to hold together fragile coalitions. The less your specific needs resolve, the more stuck you are in pain. Do you really need them? Or instead to resolve your needs by any responsible means necessary?</v>
      </c>
      <c r="C772" s="887"/>
      <c r="D772" s="887"/>
      <c r="E772" s="887"/>
      <c r="F772" s="887"/>
      <c r="G772" s="887"/>
      <c r="H772" s="887"/>
      <c r="I772" s="887"/>
      <c r="J772" s="887"/>
      <c r="K772" s="887"/>
      <c r="L772" s="887"/>
      <c r="M772" s="887"/>
      <c r="N772" s="327"/>
      <c r="BB772" s="17">
        <f>SUM(BB760:BB770)</f>
        <v>0</v>
      </c>
      <c r="BD772" s="17">
        <f>SUM(BD760:BD770)</f>
        <v>0</v>
      </c>
    </row>
    <row r="773" spans="1:57" ht="19.899999999999999" customHeight="1">
      <c r="A773" s="326"/>
      <c r="B773" s="887"/>
      <c r="C773" s="887"/>
      <c r="D773" s="887"/>
      <c r="E773" s="887"/>
      <c r="F773" s="887"/>
      <c r="G773" s="887"/>
      <c r="H773" s="887"/>
      <c r="I773" s="887"/>
      <c r="J773" s="887"/>
      <c r="K773" s="887"/>
      <c r="L773" s="887"/>
      <c r="M773" s="887"/>
      <c r="N773" s="327"/>
      <c r="BB773" s="48" t="s">
        <v>1729</v>
      </c>
      <c r="BC773" s="2" t="s">
        <v>1728</v>
      </c>
      <c r="BD773" s="2" t="s">
        <v>977</v>
      </c>
      <c r="BE773" s="49" t="s">
        <v>3</v>
      </c>
    </row>
    <row r="774" spans="1:57" ht="19.899999999999999" customHeight="1">
      <c r="A774" s="326"/>
      <c r="B774" s="887"/>
      <c r="C774" s="887"/>
      <c r="D774" s="887"/>
      <c r="E774" s="887"/>
      <c r="F774" s="887"/>
      <c r="G774" s="887"/>
      <c r="H774" s="887"/>
      <c r="I774" s="887"/>
      <c r="J774" s="887"/>
      <c r="K774" s="887"/>
      <c r="L774" s="887"/>
      <c r="M774" s="887"/>
      <c r="N774" s="327"/>
    </row>
    <row r="775" spans="1:57" ht="19.899999999999999" customHeight="1">
      <c r="A775" s="326"/>
      <c r="B775" s="887"/>
      <c r="C775" s="887"/>
      <c r="D775" s="887"/>
      <c r="E775" s="887"/>
      <c r="F775" s="887"/>
      <c r="G775" s="887"/>
      <c r="H775" s="887"/>
      <c r="I775" s="887"/>
      <c r="J775" s="887"/>
      <c r="K775" s="887"/>
      <c r="L775" s="887"/>
      <c r="M775" s="887"/>
      <c r="N775" s="327"/>
      <c r="BB775" s="2" t="str">
        <f>IF(BB772&lt;BD772,BB773,IF(BB772=BD772,BC773,IF(BB772&gt;BD772,BD773)))</f>
        <v>Popular politics rarely if ever inspires you to equally resolve your self-needs and social-needs. Instead, it easily polarizes you into camps of competing psychosocial priorities. Instead of encouraging wisdom of personal AND social responsibilities, it pits your needs against others. Instead of the high standard of fully resolving each other's needs as an act of noble love, it settles for pragmatically easing the discomfort of each other's unresolved needs. It typically keeps you in pain.</v>
      </c>
    </row>
    <row r="776" spans="1:57" ht="19.899999999999999" customHeight="1">
      <c r="A776" s="326"/>
      <c r="B776" s="887"/>
      <c r="C776" s="887"/>
      <c r="D776" s="887"/>
      <c r="E776" s="887"/>
      <c r="F776" s="887"/>
      <c r="G776" s="887"/>
      <c r="H776" s="887"/>
      <c r="I776" s="887"/>
      <c r="J776" s="887"/>
      <c r="K776" s="887"/>
      <c r="L776" s="887"/>
      <c r="M776" s="887"/>
      <c r="N776" s="327"/>
      <c r="BB776" s="2" t="s">
        <v>1727</v>
      </c>
    </row>
    <row r="777" spans="1:57" ht="4.9000000000000004" customHeight="1">
      <c r="A777" s="328"/>
      <c r="B777" s="329"/>
      <c r="C777" s="329"/>
      <c r="D777" s="329"/>
      <c r="E777" s="329"/>
      <c r="F777" s="329"/>
      <c r="G777" s="329"/>
      <c r="H777" s="832"/>
      <c r="I777" s="329"/>
      <c r="J777" s="329"/>
      <c r="K777" s="329"/>
      <c r="L777" s="329"/>
      <c r="M777" s="329"/>
      <c r="N777" s="330"/>
    </row>
    <row r="778" spans="1:57" ht="30" customHeight="1">
      <c r="A778" s="331" t="s">
        <v>1148</v>
      </c>
      <c r="B778" s="438" t="s">
        <v>1132</v>
      </c>
      <c r="C778" s="438"/>
      <c r="D778" s="438"/>
      <c r="E778" s="438"/>
      <c r="F778" s="438"/>
      <c r="G778" s="438"/>
      <c r="H778" s="438"/>
      <c r="I778" s="438"/>
      <c r="J778" s="438"/>
      <c r="K778" s="438"/>
      <c r="L778" s="438"/>
      <c r="M778" s="332"/>
      <c r="N778" s="333" t="s">
        <v>1149</v>
      </c>
    </row>
    <row r="779" spans="1:57">
      <c r="A779" s="326"/>
      <c r="B779" s="30"/>
      <c r="C779" s="30"/>
      <c r="D779" s="30"/>
      <c r="E779" s="30"/>
      <c r="F779" s="30"/>
      <c r="G779" s="30"/>
      <c r="H779" s="831"/>
      <c r="I779" s="30"/>
      <c r="J779" s="30"/>
      <c r="K779" s="30"/>
      <c r="L779" s="30"/>
      <c r="M779" s="30"/>
      <c r="N779" s="327"/>
    </row>
    <row r="780" spans="1:57">
      <c r="A780" s="326"/>
      <c r="B780" s="30"/>
      <c r="C780" s="30"/>
      <c r="D780" s="30"/>
      <c r="E780" s="30"/>
      <c r="F780" s="30"/>
      <c r="G780" s="30"/>
      <c r="H780" s="831"/>
      <c r="I780" s="30"/>
      <c r="J780" s="30"/>
      <c r="K780" s="30"/>
      <c r="L780" s="30"/>
      <c r="M780" s="30"/>
      <c r="N780" s="327"/>
    </row>
    <row r="781" spans="1:57">
      <c r="A781" s="326"/>
      <c r="B781" s="30"/>
      <c r="C781" s="30"/>
      <c r="D781" s="30"/>
      <c r="E781" s="30"/>
      <c r="F781" s="30"/>
      <c r="G781" s="30"/>
      <c r="H781" s="831"/>
      <c r="I781" s="30"/>
      <c r="J781" s="30"/>
      <c r="K781" s="30"/>
      <c r="L781" s="30"/>
      <c r="M781" s="30"/>
      <c r="N781" s="327"/>
    </row>
    <row r="782" spans="1:57">
      <c r="A782" s="326"/>
      <c r="B782" s="30"/>
      <c r="C782" s="30"/>
      <c r="D782" s="30"/>
      <c r="E782" s="30"/>
      <c r="F782" s="30"/>
      <c r="G782" s="30"/>
      <c r="H782" s="831"/>
      <c r="I782" s="30"/>
      <c r="J782" s="30"/>
      <c r="K782" s="30"/>
      <c r="L782" s="30"/>
      <c r="M782" s="30"/>
      <c r="N782" s="327"/>
    </row>
    <row r="783" spans="1:57">
      <c r="A783" s="326"/>
      <c r="B783" s="30"/>
      <c r="C783" s="30"/>
      <c r="D783" s="30"/>
      <c r="E783" s="30"/>
      <c r="F783" s="30"/>
      <c r="G783" s="30"/>
      <c r="H783" s="831"/>
      <c r="I783" s="30"/>
      <c r="J783" s="30"/>
      <c r="K783" s="30"/>
      <c r="L783" s="30"/>
      <c r="M783" s="30"/>
      <c r="N783" s="327"/>
    </row>
    <row r="784" spans="1:57">
      <c r="A784" s="326"/>
      <c r="B784" s="30"/>
      <c r="C784" s="30"/>
      <c r="D784" s="30"/>
      <c r="E784" s="30"/>
      <c r="F784" s="30"/>
      <c r="G784" s="30"/>
      <c r="H784" s="831"/>
      <c r="I784" s="30"/>
      <c r="J784" s="30"/>
      <c r="K784" s="30"/>
      <c r="L784" s="30"/>
      <c r="M784" s="30"/>
      <c r="N784" s="327"/>
    </row>
    <row r="785" spans="1:14">
      <c r="A785" s="326"/>
      <c r="B785" s="30"/>
      <c r="C785" s="30"/>
      <c r="D785" s="30"/>
      <c r="E785" s="30"/>
      <c r="F785" s="30"/>
      <c r="G785" s="30"/>
      <c r="H785" s="831"/>
      <c r="I785" s="30"/>
      <c r="J785" s="30"/>
      <c r="K785" s="30"/>
      <c r="L785" s="30"/>
      <c r="M785" s="30"/>
      <c r="N785" s="327"/>
    </row>
    <row r="786" spans="1:14">
      <c r="A786" s="326"/>
      <c r="B786" s="30"/>
      <c r="C786" s="30"/>
      <c r="D786" s="30"/>
      <c r="E786" s="30"/>
      <c r="F786" s="30"/>
      <c r="G786" s="30"/>
      <c r="H786" s="831"/>
      <c r="I786" s="30"/>
      <c r="J786" s="30"/>
      <c r="K786" s="30"/>
      <c r="L786" s="30"/>
      <c r="M786" s="30"/>
      <c r="N786" s="327"/>
    </row>
    <row r="787" spans="1:14">
      <c r="A787" s="326"/>
      <c r="B787" s="30"/>
      <c r="C787" s="30"/>
      <c r="D787" s="30"/>
      <c r="E787" s="30"/>
      <c r="F787" s="30"/>
      <c r="G787" s="30"/>
      <c r="H787" s="831"/>
      <c r="I787" s="30"/>
      <c r="J787" s="30"/>
      <c r="K787" s="30"/>
      <c r="L787" s="30"/>
      <c r="M787" s="30"/>
      <c r="N787" s="327"/>
    </row>
    <row r="788" spans="1:14">
      <c r="A788" s="326"/>
      <c r="B788" s="30"/>
      <c r="C788" s="30"/>
      <c r="D788" s="30"/>
      <c r="E788" s="30"/>
      <c r="F788" s="30"/>
      <c r="G788" s="30"/>
      <c r="H788" s="831"/>
      <c r="I788" s="30"/>
      <c r="J788" s="30"/>
      <c r="K788" s="30"/>
      <c r="L788" s="30"/>
      <c r="M788" s="30"/>
      <c r="N788" s="327"/>
    </row>
    <row r="789" spans="1:14">
      <c r="A789" s="326"/>
      <c r="B789" s="30"/>
      <c r="C789" s="30"/>
      <c r="D789" s="30"/>
      <c r="E789" s="30"/>
      <c r="F789" s="30"/>
      <c r="G789" s="30"/>
      <c r="H789" s="831"/>
      <c r="I789" s="30"/>
      <c r="J789" s="30"/>
      <c r="K789" s="30"/>
      <c r="L789" s="30"/>
      <c r="M789" s="30"/>
      <c r="N789" s="327"/>
    </row>
    <row r="790" spans="1:14">
      <c r="A790" s="326"/>
      <c r="B790" s="30"/>
      <c r="C790" s="30"/>
      <c r="D790" s="30"/>
      <c r="E790" s="30"/>
      <c r="F790" s="30"/>
      <c r="G790" s="30"/>
      <c r="H790" s="831"/>
      <c r="I790" s="30"/>
      <c r="J790" s="30"/>
      <c r="K790" s="30"/>
      <c r="L790" s="30"/>
      <c r="M790" s="30"/>
      <c r="N790" s="327"/>
    </row>
    <row r="791" spans="1:14">
      <c r="A791" s="326"/>
      <c r="B791" s="30"/>
      <c r="C791" s="30"/>
      <c r="D791" s="30"/>
      <c r="E791" s="30"/>
      <c r="F791" s="30"/>
      <c r="G791" s="30"/>
      <c r="H791" s="831"/>
      <c r="I791" s="30"/>
      <c r="J791" s="30"/>
      <c r="K791" s="30"/>
      <c r="L791" s="30"/>
      <c r="M791" s="30"/>
      <c r="N791" s="327"/>
    </row>
    <row r="792" spans="1:14">
      <c r="A792" s="326"/>
      <c r="B792" s="30"/>
      <c r="C792" s="30"/>
      <c r="D792" s="30"/>
      <c r="E792" s="30"/>
      <c r="F792" s="30"/>
      <c r="G792" s="30"/>
      <c r="H792" s="831"/>
      <c r="I792" s="30"/>
      <c r="J792" s="30"/>
      <c r="K792" s="30"/>
      <c r="L792" s="30"/>
      <c r="M792" s="30"/>
      <c r="N792" s="327"/>
    </row>
    <row r="793" spans="1:14">
      <c r="A793" s="326"/>
      <c r="B793" s="30"/>
      <c r="C793" s="30"/>
      <c r="D793" s="30"/>
      <c r="E793" s="30"/>
      <c r="F793" s="30"/>
      <c r="G793" s="30"/>
      <c r="H793" s="831"/>
      <c r="I793" s="30"/>
      <c r="J793" s="30"/>
      <c r="K793" s="30"/>
      <c r="L793" s="30"/>
      <c r="M793" s="30"/>
      <c r="N793" s="327"/>
    </row>
    <row r="794" spans="1:14">
      <c r="A794" s="326"/>
      <c r="B794" s="30"/>
      <c r="C794" s="30"/>
      <c r="D794" s="30"/>
      <c r="E794" s="30"/>
      <c r="F794" s="30"/>
      <c r="G794" s="30"/>
      <c r="H794" s="831"/>
      <c r="I794" s="30"/>
      <c r="J794" s="30"/>
      <c r="K794" s="30"/>
      <c r="L794" s="30"/>
      <c r="M794" s="30"/>
      <c r="N794" s="327"/>
    </row>
    <row r="795" spans="1:14">
      <c r="A795" s="326"/>
      <c r="B795" s="30"/>
      <c r="C795" s="30"/>
      <c r="D795" s="30"/>
      <c r="E795" s="30"/>
      <c r="F795" s="30"/>
      <c r="G795" s="30"/>
      <c r="H795" s="831"/>
      <c r="I795" s="30"/>
      <c r="J795" s="30"/>
      <c r="K795" s="30"/>
      <c r="L795" s="30"/>
      <c r="M795" s="30"/>
      <c r="N795" s="327"/>
    </row>
    <row r="796" spans="1:14">
      <c r="A796" s="326"/>
      <c r="B796" s="30"/>
      <c r="C796" s="30"/>
      <c r="D796" s="30"/>
      <c r="E796" s="30"/>
      <c r="F796" s="30"/>
      <c r="G796" s="30"/>
      <c r="H796" s="831"/>
      <c r="I796" s="30"/>
      <c r="J796" s="30"/>
      <c r="K796" s="30"/>
      <c r="L796" s="30"/>
      <c r="M796" s="30"/>
      <c r="N796" s="327"/>
    </row>
    <row r="797" spans="1:14">
      <c r="A797" s="326"/>
      <c r="B797" s="30"/>
      <c r="C797" s="30"/>
      <c r="D797" s="30"/>
      <c r="E797" s="30"/>
      <c r="F797" s="30"/>
      <c r="G797" s="30"/>
      <c r="H797" s="831"/>
      <c r="I797" s="30"/>
      <c r="J797" s="30"/>
      <c r="K797" s="30"/>
      <c r="L797" s="30"/>
      <c r="M797" s="30"/>
      <c r="N797" s="327"/>
    </row>
    <row r="798" spans="1:14">
      <c r="A798" s="326"/>
      <c r="B798" s="30"/>
      <c r="C798" s="30"/>
      <c r="D798" s="30"/>
      <c r="E798" s="30"/>
      <c r="F798" s="30"/>
      <c r="G798" s="30"/>
      <c r="H798" s="831"/>
      <c r="I798" s="30"/>
      <c r="J798" s="30"/>
      <c r="K798" s="30"/>
      <c r="L798" s="30"/>
      <c r="M798" s="30"/>
      <c r="N798" s="327"/>
    </row>
    <row r="799" spans="1:14">
      <c r="A799" s="326"/>
      <c r="B799" s="30"/>
      <c r="C799" s="30"/>
      <c r="D799" s="30"/>
      <c r="E799" s="30"/>
      <c r="F799" s="30"/>
      <c r="G799" s="30"/>
      <c r="H799" s="831"/>
      <c r="I799" s="30"/>
      <c r="J799" s="30"/>
      <c r="K799" s="30"/>
      <c r="L799" s="30"/>
      <c r="M799" s="30"/>
      <c r="N799" s="327"/>
    </row>
    <row r="800" spans="1:14">
      <c r="A800" s="326"/>
      <c r="B800" s="30"/>
      <c r="C800" s="30"/>
      <c r="D800" s="30"/>
      <c r="E800" s="30"/>
      <c r="F800" s="30"/>
      <c r="G800" s="30"/>
      <c r="H800" s="831"/>
      <c r="I800" s="30"/>
      <c r="J800" s="30"/>
      <c r="K800" s="30"/>
      <c r="L800" s="30"/>
      <c r="M800" s="30"/>
      <c r="N800" s="327"/>
    </row>
    <row r="801" spans="1:14">
      <c r="A801" s="326"/>
      <c r="B801" s="30"/>
      <c r="C801" s="30"/>
      <c r="D801" s="30"/>
      <c r="E801" s="30"/>
      <c r="F801" s="30"/>
      <c r="G801" s="30"/>
      <c r="H801" s="831"/>
      <c r="I801" s="30"/>
      <c r="J801" s="30"/>
      <c r="K801" s="30"/>
      <c r="L801" s="30"/>
      <c r="M801" s="30"/>
      <c r="N801" s="327"/>
    </row>
    <row r="802" spans="1:14">
      <c r="A802" s="326"/>
      <c r="B802" s="30"/>
      <c r="C802" s="30"/>
      <c r="D802" s="30"/>
      <c r="E802" s="30"/>
      <c r="F802" s="30"/>
      <c r="G802" s="30"/>
      <c r="H802" s="831"/>
      <c r="I802" s="30"/>
      <c r="J802" s="30"/>
      <c r="K802" s="30"/>
      <c r="L802" s="30"/>
      <c r="M802" s="30"/>
      <c r="N802" s="327"/>
    </row>
    <row r="803" spans="1:14">
      <c r="A803" s="326"/>
      <c r="B803" s="30"/>
      <c r="C803" s="30"/>
      <c r="D803" s="30"/>
      <c r="E803" s="30"/>
      <c r="F803" s="30"/>
      <c r="G803" s="30"/>
      <c r="H803" s="831"/>
      <c r="I803" s="30"/>
      <c r="J803" s="30"/>
      <c r="K803" s="30"/>
      <c r="L803" s="30"/>
      <c r="M803" s="30"/>
      <c r="N803" s="327"/>
    </row>
    <row r="804" spans="1:14">
      <c r="A804" s="326"/>
      <c r="B804" s="30"/>
      <c r="C804" s="30"/>
      <c r="D804" s="30"/>
      <c r="E804" s="30"/>
      <c r="F804" s="30"/>
      <c r="G804" s="30"/>
      <c r="H804" s="831"/>
      <c r="I804" s="30"/>
      <c r="J804" s="30"/>
      <c r="K804" s="30"/>
      <c r="L804" s="30"/>
      <c r="M804" s="30"/>
      <c r="N804" s="327"/>
    </row>
    <row r="805" spans="1:14">
      <c r="A805" s="326"/>
      <c r="B805" s="30"/>
      <c r="C805" s="30"/>
      <c r="D805" s="30"/>
      <c r="E805" s="30"/>
      <c r="F805" s="30"/>
      <c r="G805" s="30"/>
      <c r="H805" s="831"/>
      <c r="I805" s="30"/>
      <c r="J805" s="30"/>
      <c r="K805" s="30"/>
      <c r="L805" s="30"/>
      <c r="M805" s="30"/>
      <c r="N805" s="327"/>
    </row>
    <row r="806" spans="1:14">
      <c r="A806" s="326"/>
      <c r="B806" s="30"/>
      <c r="C806" s="30"/>
      <c r="D806" s="30"/>
      <c r="E806" s="30"/>
      <c r="F806" s="30"/>
      <c r="G806" s="30"/>
      <c r="H806" s="831"/>
      <c r="I806" s="30"/>
      <c r="J806" s="30"/>
      <c r="K806" s="30"/>
      <c r="L806" s="30"/>
      <c r="M806" s="30"/>
      <c r="N806" s="327"/>
    </row>
    <row r="807" spans="1:14">
      <c r="A807" s="326"/>
      <c r="B807" s="30"/>
      <c r="C807" s="30"/>
      <c r="D807" s="30"/>
      <c r="E807" s="30"/>
      <c r="F807" s="30"/>
      <c r="G807" s="30"/>
      <c r="H807" s="831"/>
      <c r="I807" s="30"/>
      <c r="J807" s="30"/>
      <c r="K807" s="30"/>
      <c r="L807" s="30"/>
      <c r="M807" s="30"/>
      <c r="N807" s="327"/>
    </row>
    <row r="808" spans="1:14">
      <c r="A808" s="326"/>
      <c r="B808" s="30"/>
      <c r="C808" s="30"/>
      <c r="D808" s="30"/>
      <c r="E808" s="30"/>
      <c r="F808" s="30"/>
      <c r="G808" s="30"/>
      <c r="H808" s="831"/>
      <c r="I808" s="30"/>
      <c r="J808" s="30"/>
      <c r="K808" s="30"/>
      <c r="L808" s="30"/>
      <c r="M808" s="30"/>
      <c r="N808" s="327"/>
    </row>
    <row r="809" spans="1:14">
      <c r="A809" s="326"/>
      <c r="B809" s="30"/>
      <c r="C809" s="30"/>
      <c r="D809" s="30"/>
      <c r="E809" s="30"/>
      <c r="F809" s="30"/>
      <c r="G809" s="30"/>
      <c r="H809" s="831"/>
      <c r="I809" s="30"/>
      <c r="J809" s="30"/>
      <c r="K809" s="30"/>
      <c r="L809" s="30"/>
      <c r="M809" s="30"/>
      <c r="N809" s="327"/>
    </row>
    <row r="810" spans="1:14" ht="13.9" customHeight="1" thickBot="1">
      <c r="A810" s="326"/>
      <c r="B810" s="30"/>
      <c r="C810" s="30"/>
      <c r="D810" s="30"/>
      <c r="E810" s="30"/>
      <c r="F810" s="30"/>
      <c r="G810" s="30"/>
      <c r="H810" s="831"/>
      <c r="I810" s="30"/>
      <c r="J810" s="30"/>
      <c r="K810" s="30"/>
      <c r="L810" s="30"/>
      <c r="M810" s="30"/>
      <c r="N810" s="327"/>
    </row>
    <row r="811" spans="1:14" ht="13.9" customHeight="1" thickTop="1">
      <c r="A811" s="326"/>
      <c r="B811" s="694" t="s">
        <v>975</v>
      </c>
      <c r="C811" s="695"/>
      <c r="D811" s="695"/>
      <c r="E811" s="695"/>
      <c r="F811" s="695"/>
      <c r="G811" s="695"/>
      <c r="H811" s="695"/>
      <c r="I811" s="695"/>
      <c r="J811" s="695"/>
      <c r="K811" s="695"/>
      <c r="L811" s="695"/>
      <c r="M811" s="696"/>
      <c r="N811" s="327"/>
    </row>
    <row r="812" spans="1:14" ht="13.9" customHeight="1">
      <c r="A812" s="326"/>
      <c r="B812" s="697"/>
      <c r="C812" s="698"/>
      <c r="D812" s="698"/>
      <c r="E812" s="698"/>
      <c r="F812" s="698"/>
      <c r="G812" s="698"/>
      <c r="H812" s="698"/>
      <c r="I812" s="698"/>
      <c r="J812" s="698"/>
      <c r="K812" s="698"/>
      <c r="L812" s="698"/>
      <c r="M812" s="699"/>
      <c r="N812" s="327"/>
    </row>
    <row r="813" spans="1:14" ht="13.9" customHeight="1" thickBot="1">
      <c r="A813" s="326"/>
      <c r="B813" s="700"/>
      <c r="C813" s="701"/>
      <c r="D813" s="701"/>
      <c r="E813" s="701"/>
      <c r="F813" s="701"/>
      <c r="G813" s="701"/>
      <c r="H813" s="701"/>
      <c r="I813" s="701"/>
      <c r="J813" s="701"/>
      <c r="K813" s="701"/>
      <c r="L813" s="701"/>
      <c r="M813" s="702"/>
      <c r="N813" s="327"/>
    </row>
    <row r="814" spans="1:14" ht="13.9" customHeight="1" thickTop="1">
      <c r="A814" s="326"/>
      <c r="B814" s="339"/>
      <c r="C814" s="339"/>
      <c r="D814" s="339"/>
      <c r="E814" s="339"/>
      <c r="F814" s="339"/>
      <c r="G814" s="339"/>
      <c r="H814" s="844"/>
      <c r="I814" s="339"/>
      <c r="J814" s="339"/>
      <c r="K814" s="339"/>
      <c r="L814" s="339"/>
      <c r="M814" s="339"/>
      <c r="N814" s="327"/>
    </row>
    <row r="815" spans="1:14" ht="13.9" customHeight="1">
      <c r="A815" s="326"/>
      <c r="B815" s="888" t="s">
        <v>974</v>
      </c>
      <c r="C815" s="889"/>
      <c r="D815" s="889"/>
      <c r="E815" s="889"/>
      <c r="F815" s="889"/>
      <c r="G815" s="30"/>
      <c r="H815" s="831"/>
      <c r="I815" s="890" t="s">
        <v>973</v>
      </c>
      <c r="J815" s="890"/>
      <c r="K815" s="890"/>
      <c r="L815" s="890"/>
      <c r="M815" s="890"/>
      <c r="N815" s="327"/>
    </row>
    <row r="816" spans="1:14">
      <c r="A816" s="326"/>
      <c r="B816" s="889"/>
      <c r="C816" s="889"/>
      <c r="D816" s="889"/>
      <c r="E816" s="889"/>
      <c r="F816" s="889"/>
      <c r="G816" s="30"/>
      <c r="H816" s="831"/>
      <c r="I816" s="890"/>
      <c r="J816" s="890"/>
      <c r="K816" s="890"/>
      <c r="L816" s="890"/>
      <c r="M816" s="890"/>
      <c r="N816" s="327"/>
    </row>
    <row r="817" spans="1:74" ht="12.75">
      <c r="A817" s="326"/>
      <c r="B817" s="889"/>
      <c r="C817" s="889"/>
      <c r="D817" s="889"/>
      <c r="E817" s="889"/>
      <c r="F817" s="889"/>
      <c r="G817" s="487" t="s">
        <v>635</v>
      </c>
      <c r="H817" s="487"/>
      <c r="I817" s="890"/>
      <c r="J817" s="890"/>
      <c r="K817" s="890"/>
      <c r="L817" s="890"/>
      <c r="M817" s="890"/>
      <c r="N817" s="327"/>
    </row>
    <row r="818" spans="1:74" ht="12.75">
      <c r="A818" s="326"/>
      <c r="B818" s="889"/>
      <c r="C818" s="889"/>
      <c r="D818" s="889"/>
      <c r="E818" s="889"/>
      <c r="F818" s="889"/>
      <c r="G818" s="487"/>
      <c r="H818" s="487"/>
      <c r="I818" s="890"/>
      <c r="J818" s="890"/>
      <c r="K818" s="890"/>
      <c r="L818" s="890"/>
      <c r="M818" s="890"/>
      <c r="N818" s="327"/>
    </row>
    <row r="819" spans="1:74" ht="12.75">
      <c r="A819" s="326"/>
      <c r="B819" s="889"/>
      <c r="C819" s="889"/>
      <c r="D819" s="889"/>
      <c r="E819" s="889"/>
      <c r="F819" s="889"/>
      <c r="G819" s="487"/>
      <c r="H819" s="487"/>
      <c r="I819" s="890"/>
      <c r="J819" s="890"/>
      <c r="K819" s="890"/>
      <c r="L819" s="890"/>
      <c r="M819" s="890"/>
      <c r="N819" s="327"/>
    </row>
    <row r="820" spans="1:74">
      <c r="A820" s="326"/>
      <c r="B820" s="30"/>
      <c r="C820" s="30"/>
      <c r="D820" s="30"/>
      <c r="E820" s="30"/>
      <c r="F820" s="30"/>
      <c r="G820" s="30"/>
      <c r="H820" s="831"/>
      <c r="I820" s="30"/>
      <c r="J820" s="30"/>
      <c r="K820" s="30"/>
      <c r="L820" s="30"/>
      <c r="M820" s="30"/>
      <c r="N820" s="327"/>
    </row>
    <row r="821" spans="1:74">
      <c r="A821" s="326"/>
      <c r="B821" s="30"/>
      <c r="C821" s="30"/>
      <c r="D821" s="30"/>
      <c r="E821" s="30"/>
      <c r="F821" s="30"/>
      <c r="G821" s="30"/>
      <c r="H821" s="831"/>
      <c r="I821" s="30"/>
      <c r="J821" s="30"/>
      <c r="K821" s="30"/>
      <c r="L821" s="30"/>
      <c r="M821" s="30"/>
      <c r="N821" s="327"/>
    </row>
    <row r="822" spans="1:74">
      <c r="A822" s="326"/>
      <c r="B822" s="30"/>
      <c r="C822" s="30"/>
      <c r="D822" s="30"/>
      <c r="E822" s="30"/>
      <c r="F822" s="30"/>
      <c r="G822" s="30"/>
      <c r="H822" s="831"/>
      <c r="I822" s="30"/>
      <c r="J822" s="30"/>
      <c r="K822" s="30"/>
      <c r="L822" s="30"/>
      <c r="M822" s="30"/>
      <c r="N822" s="327"/>
    </row>
    <row r="823" spans="1:74">
      <c r="A823" s="326"/>
      <c r="B823" s="30"/>
      <c r="C823" s="30"/>
      <c r="D823" s="30"/>
      <c r="E823" s="30"/>
      <c r="F823" s="30"/>
      <c r="G823" s="30"/>
      <c r="H823" s="831"/>
      <c r="I823" s="30"/>
      <c r="J823" s="30"/>
      <c r="K823" s="30"/>
      <c r="L823" s="30"/>
      <c r="M823" s="30"/>
      <c r="N823" s="327"/>
    </row>
    <row r="824" spans="1:74">
      <c r="A824" s="328"/>
      <c r="B824" s="329"/>
      <c r="C824" s="329"/>
      <c r="D824" s="329"/>
      <c r="E824" s="329"/>
      <c r="F824" s="329"/>
      <c r="G824" s="329"/>
      <c r="H824" s="832"/>
      <c r="I824" s="329"/>
      <c r="J824" s="329"/>
      <c r="K824" s="329"/>
      <c r="L824" s="329"/>
      <c r="M824" s="329"/>
      <c r="N824" s="330"/>
    </row>
    <row r="825" spans="1:74" ht="30" customHeight="1">
      <c r="A825" s="338" t="s">
        <v>1148</v>
      </c>
      <c r="B825" s="438" t="s">
        <v>459</v>
      </c>
      <c r="C825" s="438"/>
      <c r="D825" s="438"/>
      <c r="E825" s="438"/>
      <c r="F825" s="438"/>
      <c r="G825" s="438"/>
      <c r="H825" s="438"/>
      <c r="I825" s="438"/>
      <c r="J825" s="438"/>
      <c r="K825" s="438"/>
      <c r="L825" s="438"/>
      <c r="M825" s="191"/>
      <c r="N825" s="193" t="s">
        <v>1149</v>
      </c>
    </row>
    <row r="826" spans="1:74">
      <c r="A826" s="318"/>
      <c r="B826" s="114"/>
      <c r="C826" s="114"/>
      <c r="D826" s="114"/>
      <c r="E826" s="114"/>
      <c r="F826" s="114"/>
      <c r="G826" s="114"/>
      <c r="H826" s="845"/>
      <c r="I826" s="114"/>
      <c r="J826" s="114"/>
      <c r="K826" s="114"/>
      <c r="L826" s="114"/>
      <c r="M826" s="114"/>
      <c r="N826" s="319"/>
      <c r="BT826" s="2" t="str">
        <f t="shared" ref="BT826" si="19">CONCATENATE(BW826,BX826)</f>
        <v/>
      </c>
      <c r="BV826" s="49" t="s">
        <v>3</v>
      </c>
    </row>
    <row r="827" spans="1:74">
      <c r="A827" s="318"/>
      <c r="B827" s="114"/>
      <c r="C827" s="114"/>
      <c r="D827" s="114"/>
      <c r="E827" s="114"/>
      <c r="F827" s="114"/>
      <c r="G827" s="114"/>
      <c r="H827" s="845"/>
      <c r="I827" s="114"/>
      <c r="J827" s="114"/>
      <c r="K827" s="114"/>
      <c r="L827" s="114"/>
      <c r="M827" s="114"/>
      <c r="N827" s="319"/>
    </row>
    <row r="828" spans="1:74">
      <c r="A828" s="318"/>
      <c r="B828" s="114"/>
      <c r="C828" s="114"/>
      <c r="D828" s="114"/>
      <c r="E828" s="114"/>
      <c r="F828" s="114"/>
      <c r="G828" s="114"/>
      <c r="H828" s="845"/>
      <c r="I828" s="114"/>
      <c r="J828" s="114"/>
      <c r="K828" s="114"/>
      <c r="L828" s="114"/>
      <c r="M828" s="114"/>
      <c r="N828" s="319"/>
    </row>
    <row r="829" spans="1:74">
      <c r="A829" s="318"/>
      <c r="B829" s="114"/>
      <c r="C829" s="114"/>
      <c r="D829" s="114"/>
      <c r="E829" s="114"/>
      <c r="F829" s="114"/>
      <c r="G829" s="114"/>
      <c r="H829" s="845"/>
      <c r="I829" s="114"/>
      <c r="J829" s="114"/>
      <c r="K829" s="114"/>
      <c r="L829" s="114"/>
      <c r="M829" s="114"/>
      <c r="N829" s="319"/>
      <c r="BT829" s="2" t="str">
        <f t="shared" ref="BT829" si="20">CONCATENATE(BW829,BX829)</f>
        <v/>
      </c>
      <c r="BV829" s="49" t="s">
        <v>3</v>
      </c>
    </row>
    <row r="830" spans="1:74">
      <c r="A830" s="318"/>
      <c r="B830" s="114"/>
      <c r="C830" s="114"/>
      <c r="D830" s="114"/>
      <c r="E830" s="114"/>
      <c r="F830" s="114"/>
      <c r="G830" s="114"/>
      <c r="H830" s="845"/>
      <c r="I830" s="114"/>
      <c r="J830" s="114"/>
      <c r="K830" s="114"/>
      <c r="L830" s="114"/>
      <c r="M830" s="114"/>
      <c r="N830" s="319"/>
    </row>
    <row r="831" spans="1:74">
      <c r="A831" s="318"/>
      <c r="B831" s="114"/>
      <c r="C831" s="114"/>
      <c r="D831" s="114"/>
      <c r="E831" s="114"/>
      <c r="F831" s="114"/>
      <c r="G831" s="114"/>
      <c r="H831" s="845"/>
      <c r="I831" s="114"/>
      <c r="J831" s="114"/>
      <c r="K831" s="114"/>
      <c r="L831" s="114"/>
      <c r="M831" s="114"/>
      <c r="N831" s="319"/>
    </row>
    <row r="832" spans="1:74">
      <c r="A832" s="318"/>
      <c r="B832" s="114"/>
      <c r="C832" s="114"/>
      <c r="D832" s="114"/>
      <c r="E832" s="114"/>
      <c r="F832" s="114"/>
      <c r="G832" s="114"/>
      <c r="H832" s="845"/>
      <c r="I832" s="114"/>
      <c r="J832" s="114"/>
      <c r="K832" s="114"/>
      <c r="L832" s="114"/>
      <c r="M832" s="114"/>
      <c r="N832" s="319"/>
      <c r="BV832" s="49" t="s">
        <v>3</v>
      </c>
    </row>
    <row r="833" spans="1:74">
      <c r="A833" s="318"/>
      <c r="B833" s="114"/>
      <c r="C833" s="114"/>
      <c r="D833" s="114"/>
      <c r="E833" s="114"/>
      <c r="F833" s="114"/>
      <c r="G833" s="114"/>
      <c r="H833" s="845"/>
      <c r="I833" s="114"/>
      <c r="J833" s="114"/>
      <c r="K833" s="114"/>
      <c r="L833" s="114"/>
      <c r="M833" s="114"/>
      <c r="N833" s="319"/>
    </row>
    <row r="834" spans="1:74">
      <c r="A834" s="318"/>
      <c r="B834" s="114"/>
      <c r="C834" s="114"/>
      <c r="D834" s="114"/>
      <c r="E834" s="114"/>
      <c r="F834" s="114"/>
      <c r="G834" s="114"/>
      <c r="H834" s="845"/>
      <c r="I834" s="114"/>
      <c r="J834" s="114"/>
      <c r="K834" s="114"/>
      <c r="L834" s="114"/>
      <c r="M834" s="114"/>
      <c r="N834" s="319"/>
    </row>
    <row r="835" spans="1:74">
      <c r="A835" s="315"/>
      <c r="B835" s="317"/>
      <c r="C835" s="317"/>
      <c r="D835" s="317"/>
      <c r="E835" s="317"/>
      <c r="F835" s="317"/>
      <c r="G835" s="317"/>
      <c r="H835" s="846"/>
      <c r="I835" s="317"/>
      <c r="J835" s="317"/>
      <c r="K835" s="317"/>
      <c r="L835" s="317"/>
      <c r="M835" s="317"/>
      <c r="N835" s="316"/>
    </row>
    <row r="836" spans="1:74">
      <c r="A836" s="315"/>
      <c r="B836" s="317"/>
      <c r="C836" s="317"/>
      <c r="D836" s="317"/>
      <c r="E836" s="317"/>
      <c r="F836" s="317"/>
      <c r="G836" s="317"/>
      <c r="H836" s="846"/>
      <c r="I836" s="317"/>
      <c r="J836" s="317"/>
      <c r="K836" s="317"/>
      <c r="L836" s="317"/>
      <c r="M836" s="317"/>
      <c r="N836" s="316"/>
      <c r="BV836" s="49" t="s">
        <v>3</v>
      </c>
    </row>
    <row r="837" spans="1:74">
      <c r="A837" s="315"/>
      <c r="B837" s="317"/>
      <c r="C837" s="317"/>
      <c r="D837" s="317"/>
      <c r="E837" s="317"/>
      <c r="F837" s="317"/>
      <c r="G837" s="317"/>
      <c r="H837" s="846"/>
      <c r="I837" s="317"/>
      <c r="J837" s="317"/>
      <c r="K837" s="317"/>
      <c r="L837" s="317"/>
      <c r="M837" s="317"/>
      <c r="N837" s="316"/>
    </row>
    <row r="838" spans="1:74">
      <c r="A838" s="315"/>
      <c r="B838" s="317"/>
      <c r="C838" s="317"/>
      <c r="D838" s="317"/>
      <c r="E838" s="317"/>
      <c r="F838" s="317"/>
      <c r="G838" s="317"/>
      <c r="H838" s="846"/>
      <c r="I838" s="317"/>
      <c r="J838" s="317"/>
      <c r="K838" s="317"/>
      <c r="L838" s="317"/>
      <c r="M838" s="317"/>
      <c r="N838" s="316"/>
    </row>
    <row r="839" spans="1:74">
      <c r="A839" s="315"/>
      <c r="B839" s="317"/>
      <c r="C839" s="317"/>
      <c r="D839" s="317"/>
      <c r="E839" s="317"/>
      <c r="F839" s="317"/>
      <c r="G839" s="317"/>
      <c r="H839" s="846"/>
      <c r="I839" s="317"/>
      <c r="J839" s="317"/>
      <c r="K839" s="317"/>
      <c r="L839" s="317"/>
      <c r="M839" s="317"/>
      <c r="N839" s="316"/>
      <c r="BV839" s="49" t="s">
        <v>3</v>
      </c>
    </row>
    <row r="840" spans="1:74">
      <c r="A840" s="315"/>
      <c r="B840" s="317"/>
      <c r="C840" s="317"/>
      <c r="D840" s="317"/>
      <c r="E840" s="317"/>
      <c r="F840" s="317"/>
      <c r="G840" s="317"/>
      <c r="H840" s="846"/>
      <c r="I840" s="317"/>
      <c r="J840" s="317"/>
      <c r="K840" s="317"/>
      <c r="L840" s="317"/>
      <c r="M840" s="317"/>
      <c r="N840" s="316"/>
    </row>
    <row r="841" spans="1:74">
      <c r="A841" s="315"/>
      <c r="B841" s="317"/>
      <c r="C841" s="317"/>
      <c r="D841" s="317"/>
      <c r="E841" s="317"/>
      <c r="F841" s="317"/>
      <c r="G841" s="317"/>
      <c r="H841" s="846"/>
      <c r="I841" s="317"/>
      <c r="J841" s="317"/>
      <c r="K841" s="317"/>
      <c r="L841" s="317"/>
      <c r="M841" s="317"/>
      <c r="N841" s="316"/>
    </row>
    <row r="842" spans="1:74">
      <c r="A842" s="315"/>
      <c r="B842" s="317"/>
      <c r="C842" s="317"/>
      <c r="D842" s="317"/>
      <c r="E842" s="317"/>
      <c r="F842" s="317"/>
      <c r="G842" s="317"/>
      <c r="H842" s="846"/>
      <c r="I842" s="317"/>
      <c r="J842" s="317"/>
      <c r="K842" s="317"/>
      <c r="L842" s="317"/>
      <c r="M842" s="317"/>
      <c r="N842" s="316"/>
      <c r="BV842" s="49" t="s">
        <v>3</v>
      </c>
    </row>
    <row r="843" spans="1:74">
      <c r="A843" s="315"/>
      <c r="B843" s="317"/>
      <c r="C843" s="317"/>
      <c r="D843" s="317"/>
      <c r="E843" s="317"/>
      <c r="F843" s="317"/>
      <c r="G843" s="317"/>
      <c r="H843" s="846"/>
      <c r="I843" s="317"/>
      <c r="J843" s="317"/>
      <c r="K843" s="317"/>
      <c r="L843" s="317"/>
      <c r="M843" s="317"/>
      <c r="N843" s="316"/>
    </row>
    <row r="844" spans="1:74">
      <c r="A844" s="326"/>
      <c r="B844" s="30"/>
      <c r="C844" s="30"/>
      <c r="D844" s="30"/>
      <c r="E844" s="30"/>
      <c r="F844" s="30"/>
      <c r="G844" s="30"/>
      <c r="H844" s="831"/>
      <c r="I844" s="30"/>
      <c r="J844" s="30"/>
      <c r="K844" s="30"/>
      <c r="L844" s="30"/>
      <c r="M844" s="30"/>
      <c r="N844" s="327"/>
    </row>
    <row r="845" spans="1:74">
      <c r="A845" s="326"/>
      <c r="B845" s="30"/>
      <c r="C845" s="30"/>
      <c r="D845" s="30"/>
      <c r="E845" s="30"/>
      <c r="F845" s="30"/>
      <c r="G845" s="30"/>
      <c r="H845" s="831"/>
      <c r="I845" s="30"/>
      <c r="J845" s="30"/>
      <c r="K845" s="30"/>
      <c r="L845" s="30"/>
      <c r="M845" s="30"/>
      <c r="N845" s="327"/>
      <c r="BV845" s="49" t="s">
        <v>3</v>
      </c>
    </row>
    <row r="846" spans="1:74">
      <c r="A846" s="326"/>
      <c r="B846" s="30"/>
      <c r="C846" s="30"/>
      <c r="D846" s="30"/>
      <c r="E846" s="30"/>
      <c r="F846" s="30"/>
      <c r="G846" s="30"/>
      <c r="H846" s="831"/>
      <c r="I846" s="30"/>
      <c r="J846" s="30"/>
      <c r="K846" s="30"/>
      <c r="L846" s="30"/>
      <c r="M846" s="30"/>
      <c r="N846" s="327"/>
    </row>
    <row r="847" spans="1:74">
      <c r="A847" s="326"/>
      <c r="B847" s="30"/>
      <c r="C847" s="30"/>
      <c r="D847" s="30"/>
      <c r="E847" s="30"/>
      <c r="F847" s="30"/>
      <c r="G847" s="30"/>
      <c r="H847" s="831"/>
      <c r="I847" s="30"/>
      <c r="J847" s="30"/>
      <c r="K847" s="30"/>
      <c r="L847" s="30"/>
      <c r="M847" s="30"/>
      <c r="N847" s="327"/>
    </row>
    <row r="848" spans="1:74">
      <c r="A848" s="326"/>
      <c r="B848" s="30"/>
      <c r="C848" s="30"/>
      <c r="D848" s="30"/>
      <c r="E848" s="30"/>
      <c r="F848" s="30"/>
      <c r="G848" s="30"/>
      <c r="H848" s="831"/>
      <c r="I848" s="30"/>
      <c r="J848" s="30"/>
      <c r="K848" s="30"/>
      <c r="L848" s="30"/>
      <c r="M848" s="30"/>
      <c r="N848" s="327"/>
    </row>
    <row r="849" spans="1:14">
      <c r="A849" s="318"/>
      <c r="B849" s="114"/>
      <c r="C849" s="114"/>
      <c r="D849" s="114"/>
      <c r="E849" s="114"/>
      <c r="F849" s="114"/>
      <c r="G849" s="114"/>
      <c r="H849" s="845"/>
      <c r="I849" s="114"/>
      <c r="J849" s="114"/>
      <c r="K849" s="114"/>
      <c r="L849" s="114"/>
      <c r="M849" s="114"/>
      <c r="N849" s="319"/>
    </row>
    <row r="850" spans="1:14">
      <c r="A850" s="318"/>
      <c r="B850" s="114"/>
      <c r="C850" s="114"/>
      <c r="D850" s="114"/>
      <c r="E850" s="114"/>
      <c r="F850" s="114"/>
      <c r="G850" s="114"/>
      <c r="H850" s="845"/>
      <c r="I850" s="114"/>
      <c r="J850" s="114"/>
      <c r="K850" s="114"/>
      <c r="L850" s="114"/>
      <c r="M850" s="114"/>
      <c r="N850" s="319"/>
    </row>
    <row r="851" spans="1:14">
      <c r="A851" s="318"/>
      <c r="B851" s="114"/>
      <c r="C851" s="114"/>
      <c r="D851" s="114"/>
      <c r="E851" s="114"/>
      <c r="F851" s="114"/>
      <c r="G851" s="114"/>
      <c r="H851" s="845"/>
      <c r="I851" s="114"/>
      <c r="J851" s="114"/>
      <c r="K851" s="114"/>
      <c r="L851" s="114"/>
      <c r="M851" s="114"/>
      <c r="N851" s="319"/>
    </row>
    <row r="852" spans="1:14">
      <c r="A852" s="318"/>
      <c r="B852" s="114"/>
      <c r="C852" s="114"/>
      <c r="D852" s="114"/>
      <c r="E852" s="114"/>
      <c r="F852" s="114"/>
      <c r="G852" s="114"/>
      <c r="H852" s="845"/>
      <c r="I852" s="114"/>
      <c r="J852" s="114"/>
      <c r="K852" s="114"/>
      <c r="L852" s="114"/>
      <c r="M852" s="114"/>
      <c r="N852" s="319"/>
    </row>
    <row r="853" spans="1:14">
      <c r="A853" s="318"/>
      <c r="B853" s="114"/>
      <c r="C853" s="114"/>
      <c r="D853" s="114"/>
      <c r="E853" s="114"/>
      <c r="F853" s="114"/>
      <c r="G853" s="114"/>
      <c r="H853" s="845"/>
      <c r="I853" s="114"/>
      <c r="J853" s="114"/>
      <c r="K853" s="114"/>
      <c r="L853" s="114"/>
      <c r="M853" s="114"/>
      <c r="N853" s="319"/>
    </row>
    <row r="854" spans="1:14">
      <c r="A854" s="318"/>
      <c r="B854" s="114"/>
      <c r="C854" s="114"/>
      <c r="D854" s="114"/>
      <c r="E854" s="114"/>
      <c r="F854" s="114"/>
      <c r="G854" s="114"/>
      <c r="H854" s="845"/>
      <c r="I854" s="114"/>
      <c r="J854" s="114"/>
      <c r="K854" s="114"/>
      <c r="L854" s="114"/>
      <c r="M854" s="114"/>
      <c r="N854" s="319"/>
    </row>
    <row r="855" spans="1:14">
      <c r="A855" s="318"/>
      <c r="B855" s="114"/>
      <c r="C855" s="114"/>
      <c r="D855" s="114"/>
      <c r="E855" s="114"/>
      <c r="F855" s="114"/>
      <c r="G855" s="114"/>
      <c r="H855" s="845"/>
      <c r="I855" s="114"/>
      <c r="J855" s="114"/>
      <c r="K855" s="114"/>
      <c r="L855" s="114"/>
      <c r="M855" s="114"/>
      <c r="N855" s="319"/>
    </row>
    <row r="856" spans="1:14">
      <c r="A856" s="318"/>
      <c r="B856" s="114"/>
      <c r="C856" s="114"/>
      <c r="D856" s="114"/>
      <c r="E856" s="114"/>
      <c r="F856" s="114"/>
      <c r="G856" s="114"/>
      <c r="H856" s="845"/>
      <c r="I856" s="114"/>
      <c r="J856" s="114"/>
      <c r="K856" s="114"/>
      <c r="L856" s="114"/>
      <c r="M856" s="114"/>
      <c r="N856" s="319"/>
    </row>
    <row r="857" spans="1:14">
      <c r="A857" s="318"/>
      <c r="B857" s="114"/>
      <c r="C857" s="114"/>
      <c r="D857" s="114"/>
      <c r="E857" s="114"/>
      <c r="F857" s="114"/>
      <c r="G857" s="114"/>
      <c r="H857" s="845"/>
      <c r="I857" s="114"/>
      <c r="J857" s="114"/>
      <c r="K857" s="114"/>
      <c r="L857" s="114"/>
      <c r="M857" s="114"/>
      <c r="N857" s="319"/>
    </row>
    <row r="858" spans="1:14">
      <c r="A858" s="318"/>
      <c r="B858" s="114"/>
      <c r="C858" s="114"/>
      <c r="D858" s="114"/>
      <c r="E858" s="114"/>
      <c r="F858" s="114"/>
      <c r="G858" s="114"/>
      <c r="H858" s="845"/>
      <c r="I858" s="114"/>
      <c r="J858" s="114"/>
      <c r="K858" s="114"/>
      <c r="L858" s="114"/>
      <c r="M858" s="114"/>
      <c r="N858" s="319"/>
    </row>
    <row r="859" spans="1:14">
      <c r="A859" s="318"/>
      <c r="B859" s="114"/>
      <c r="C859" s="114"/>
      <c r="D859" s="114"/>
      <c r="E859" s="114"/>
      <c r="F859" s="114"/>
      <c r="G859" s="114"/>
      <c r="H859" s="845"/>
      <c r="I859" s="114"/>
      <c r="J859" s="114"/>
      <c r="K859" s="114"/>
      <c r="L859" s="114"/>
      <c r="M859" s="114"/>
      <c r="N859" s="319"/>
    </row>
    <row r="860" spans="1:14">
      <c r="A860" s="318"/>
      <c r="B860" s="114"/>
      <c r="C860" s="114"/>
      <c r="D860" s="114"/>
      <c r="E860" s="114"/>
      <c r="F860" s="114"/>
      <c r="G860" s="114"/>
      <c r="H860" s="845"/>
      <c r="I860" s="114"/>
      <c r="J860" s="114"/>
      <c r="K860" s="114"/>
      <c r="L860" s="114"/>
      <c r="M860" s="114"/>
      <c r="N860" s="319"/>
    </row>
    <row r="861" spans="1:14">
      <c r="A861" s="318"/>
      <c r="B861" s="114"/>
      <c r="C861" s="114"/>
      <c r="D861" s="114"/>
      <c r="E861" s="114"/>
      <c r="F861" s="114"/>
      <c r="G861" s="114"/>
      <c r="H861" s="845"/>
      <c r="I861" s="114"/>
      <c r="J861" s="114"/>
      <c r="K861" s="114"/>
      <c r="L861" s="114"/>
      <c r="M861" s="114"/>
      <c r="N861" s="319"/>
    </row>
    <row r="862" spans="1:14">
      <c r="A862" s="318"/>
      <c r="B862" s="114"/>
      <c r="C862" s="114"/>
      <c r="D862" s="114"/>
      <c r="E862" s="114"/>
      <c r="F862" s="114"/>
      <c r="G862" s="114"/>
      <c r="H862" s="845"/>
      <c r="I862" s="114"/>
      <c r="J862" s="114"/>
      <c r="K862" s="114"/>
      <c r="L862" s="114"/>
      <c r="M862" s="114"/>
      <c r="N862" s="319"/>
    </row>
    <row r="863" spans="1:14">
      <c r="A863" s="318"/>
      <c r="B863" s="114"/>
      <c r="C863" s="114"/>
      <c r="D863" s="114"/>
      <c r="E863" s="114"/>
      <c r="F863" s="114"/>
      <c r="G863" s="114"/>
      <c r="H863" s="845"/>
      <c r="I863" s="114"/>
      <c r="J863" s="114"/>
      <c r="K863" s="114"/>
      <c r="L863" s="114"/>
      <c r="M863" s="114"/>
      <c r="N863" s="319"/>
    </row>
    <row r="864" spans="1:14">
      <c r="A864" s="315"/>
      <c r="B864" s="317"/>
      <c r="C864" s="317"/>
      <c r="D864" s="317"/>
      <c r="E864" s="317"/>
      <c r="F864" s="317"/>
      <c r="G864" s="317"/>
      <c r="H864" s="846"/>
      <c r="I864" s="317"/>
      <c r="J864" s="317"/>
      <c r="K864" s="317"/>
      <c r="L864" s="317"/>
      <c r="M864" s="317"/>
      <c r="N864" s="316"/>
    </row>
    <row r="865" spans="1:14">
      <c r="A865" s="315"/>
      <c r="B865" s="317"/>
      <c r="C865" s="317"/>
      <c r="D865" s="317"/>
      <c r="E865" s="317"/>
      <c r="F865" s="317"/>
      <c r="G865" s="317"/>
      <c r="H865" s="846"/>
      <c r="I865" s="317"/>
      <c r="J865" s="317"/>
      <c r="K865" s="317"/>
      <c r="L865" s="317"/>
      <c r="M865" s="317"/>
      <c r="N865" s="316"/>
    </row>
    <row r="866" spans="1:14">
      <c r="A866" s="315"/>
      <c r="B866" s="317"/>
      <c r="C866" s="317"/>
      <c r="D866" s="317"/>
      <c r="E866" s="317"/>
      <c r="F866" s="317"/>
      <c r="G866" s="317"/>
      <c r="H866" s="846"/>
      <c r="I866" s="317"/>
      <c r="J866" s="317"/>
      <c r="K866" s="317"/>
      <c r="L866" s="317"/>
      <c r="M866" s="317"/>
      <c r="N866" s="316"/>
    </row>
    <row r="867" spans="1:14">
      <c r="A867" s="315"/>
      <c r="B867" s="317"/>
      <c r="C867" s="317"/>
      <c r="D867" s="317"/>
      <c r="E867" s="317"/>
      <c r="F867" s="317"/>
      <c r="G867" s="317"/>
      <c r="H867" s="846"/>
      <c r="I867" s="317"/>
      <c r="J867" s="317"/>
      <c r="K867" s="317"/>
      <c r="L867" s="317"/>
      <c r="M867" s="317"/>
      <c r="N867" s="316"/>
    </row>
    <row r="868" spans="1:14">
      <c r="A868" s="315"/>
      <c r="B868" s="317"/>
      <c r="C868" s="317"/>
      <c r="D868" s="317"/>
      <c r="E868" s="317"/>
      <c r="F868" s="317"/>
      <c r="G868" s="317"/>
      <c r="H868" s="846"/>
      <c r="I868" s="317"/>
      <c r="J868" s="317"/>
      <c r="K868" s="317"/>
      <c r="L868" s="317"/>
      <c r="M868" s="317"/>
      <c r="N868" s="316"/>
    </row>
    <row r="869" spans="1:14">
      <c r="A869" s="315"/>
      <c r="B869" s="317"/>
      <c r="C869" s="317"/>
      <c r="D869" s="317"/>
      <c r="E869" s="317"/>
      <c r="F869" s="317"/>
      <c r="G869" s="317"/>
      <c r="H869" s="846"/>
      <c r="I869" s="317"/>
      <c r="J869" s="317"/>
      <c r="K869" s="317"/>
      <c r="L869" s="317"/>
      <c r="M869" s="317"/>
      <c r="N869" s="316"/>
    </row>
    <row r="870" spans="1:14">
      <c r="A870" s="315"/>
      <c r="B870" s="317"/>
      <c r="C870" s="317"/>
      <c r="D870" s="317"/>
      <c r="E870" s="317"/>
      <c r="F870" s="317"/>
      <c r="G870" s="317"/>
      <c r="H870" s="846"/>
      <c r="I870" s="317"/>
      <c r="J870" s="317"/>
      <c r="K870" s="317"/>
      <c r="L870" s="317"/>
      <c r="M870" s="317"/>
      <c r="N870" s="316"/>
    </row>
    <row r="871" spans="1:14">
      <c r="A871" s="334"/>
      <c r="B871" s="335"/>
      <c r="C871" s="335"/>
      <c r="D871" s="335"/>
      <c r="E871" s="335"/>
      <c r="F871" s="335"/>
      <c r="G871" s="335"/>
      <c r="H871" s="847"/>
      <c r="I871" s="335"/>
      <c r="J871" s="335"/>
      <c r="K871" s="335"/>
      <c r="L871" s="335"/>
      <c r="M871" s="335"/>
      <c r="N871" s="336"/>
    </row>
    <row r="872" spans="1:14" ht="30" customHeight="1">
      <c r="A872" s="331" t="s">
        <v>1148</v>
      </c>
      <c r="B872" s="438" t="s">
        <v>1133</v>
      </c>
      <c r="C872" s="438"/>
      <c r="D872" s="438"/>
      <c r="E872" s="438"/>
      <c r="F872" s="438"/>
      <c r="G872" s="438"/>
      <c r="H872" s="438"/>
      <c r="I872" s="438"/>
      <c r="J872" s="438"/>
      <c r="K872" s="438"/>
      <c r="L872" s="438"/>
      <c r="M872" s="332"/>
      <c r="N872" s="333" t="s">
        <v>1149</v>
      </c>
    </row>
    <row r="873" spans="1:14">
      <c r="A873" s="318"/>
      <c r="B873" s="114"/>
      <c r="C873" s="114"/>
      <c r="D873" s="114"/>
      <c r="E873" s="114"/>
      <c r="F873" s="114"/>
      <c r="G873" s="114"/>
      <c r="H873" s="845"/>
      <c r="I873" s="114"/>
      <c r="J873" s="114"/>
      <c r="K873" s="114"/>
      <c r="L873" s="114"/>
      <c r="M873" s="114"/>
      <c r="N873" s="319"/>
    </row>
    <row r="874" spans="1:14">
      <c r="A874" s="318"/>
      <c r="B874" s="114"/>
      <c r="C874" s="114"/>
      <c r="D874" s="114"/>
      <c r="E874" s="114"/>
      <c r="F874" s="114"/>
      <c r="G874" s="114"/>
      <c r="H874" s="845"/>
      <c r="I874" s="114"/>
      <c r="J874" s="114"/>
      <c r="K874" s="114"/>
      <c r="L874" s="114"/>
      <c r="M874" s="114"/>
      <c r="N874" s="319"/>
    </row>
    <row r="875" spans="1:14">
      <c r="A875" s="318"/>
      <c r="B875" s="114"/>
      <c r="C875" s="114"/>
      <c r="D875" s="114"/>
      <c r="E875" s="114"/>
      <c r="F875" s="114"/>
      <c r="G875" s="114"/>
      <c r="H875" s="845"/>
      <c r="I875" s="114"/>
      <c r="J875" s="114"/>
      <c r="K875" s="114"/>
      <c r="L875" s="114"/>
      <c r="M875" s="114"/>
      <c r="N875" s="319"/>
    </row>
    <row r="876" spans="1:14">
      <c r="A876" s="318"/>
      <c r="B876" s="114"/>
      <c r="C876" s="114"/>
      <c r="D876" s="317"/>
      <c r="E876" s="317"/>
      <c r="F876" s="317"/>
      <c r="G876" s="317"/>
      <c r="H876" s="846"/>
      <c r="I876" s="317"/>
      <c r="J876" s="317"/>
      <c r="K876" s="317"/>
      <c r="L876" s="114"/>
      <c r="M876" s="114"/>
      <c r="N876" s="319"/>
    </row>
    <row r="877" spans="1:14">
      <c r="A877" s="318"/>
      <c r="B877" s="114"/>
      <c r="C877" s="114"/>
      <c r="D877" s="317"/>
      <c r="E877" s="317"/>
      <c r="F877" s="317"/>
      <c r="G877" s="317"/>
      <c r="H877" s="846"/>
      <c r="I877" s="317"/>
      <c r="J877" s="317"/>
      <c r="K877" s="317"/>
      <c r="L877" s="114"/>
      <c r="M877" s="114"/>
      <c r="N877" s="319"/>
    </row>
    <row r="878" spans="1:14">
      <c r="A878" s="318"/>
      <c r="B878" s="114"/>
      <c r="C878" s="114"/>
      <c r="D878" s="114"/>
      <c r="E878" s="114"/>
      <c r="F878" s="114"/>
      <c r="G878" s="114"/>
      <c r="H878" s="845"/>
      <c r="I878" s="114"/>
      <c r="J878" s="114"/>
      <c r="K878" s="114"/>
      <c r="L878" s="114"/>
      <c r="M878" s="114"/>
      <c r="N878" s="319"/>
    </row>
    <row r="879" spans="1:14">
      <c r="A879" s="318"/>
      <c r="B879" s="114"/>
      <c r="C879" s="114"/>
      <c r="D879" s="114"/>
      <c r="E879" s="114"/>
      <c r="F879" s="114"/>
      <c r="G879" s="114"/>
      <c r="H879" s="845"/>
      <c r="I879" s="114"/>
      <c r="J879" s="114"/>
      <c r="K879" s="114"/>
      <c r="L879" s="114"/>
      <c r="M879" s="114"/>
      <c r="N879" s="319"/>
    </row>
    <row r="880" spans="1:14">
      <c r="A880" s="318"/>
      <c r="B880" s="114"/>
      <c r="C880" s="114"/>
      <c r="D880" s="114"/>
      <c r="E880" s="114"/>
      <c r="F880" s="114"/>
      <c r="G880" s="114"/>
      <c r="H880" s="845"/>
      <c r="I880" s="114"/>
      <c r="J880" s="114"/>
      <c r="K880" s="114"/>
      <c r="L880" s="114"/>
      <c r="M880" s="114"/>
      <c r="N880" s="319"/>
    </row>
    <row r="881" spans="1:14">
      <c r="A881" s="318"/>
      <c r="B881" s="114"/>
      <c r="C881" s="114"/>
      <c r="D881" s="114"/>
      <c r="E881" s="114"/>
      <c r="F881" s="114"/>
      <c r="G881" s="114"/>
      <c r="H881" s="845"/>
      <c r="I881" s="114"/>
      <c r="J881" s="114"/>
      <c r="K881" s="114"/>
      <c r="L881" s="114"/>
      <c r="M881" s="114"/>
      <c r="N881" s="319"/>
    </row>
    <row r="882" spans="1:14">
      <c r="A882" s="318"/>
      <c r="B882" s="114"/>
      <c r="C882" s="114"/>
      <c r="D882" s="114"/>
      <c r="E882" s="114"/>
      <c r="F882" s="114"/>
      <c r="G882" s="114"/>
      <c r="H882" s="845"/>
      <c r="I882" s="114"/>
      <c r="J882" s="114"/>
      <c r="K882" s="114"/>
      <c r="L882" s="114"/>
      <c r="M882" s="114"/>
      <c r="N882" s="319"/>
    </row>
    <row r="883" spans="1:14">
      <c r="A883" s="318"/>
      <c r="B883" s="114"/>
      <c r="C883" s="114"/>
      <c r="D883" s="114"/>
      <c r="E883" s="114"/>
      <c r="F883" s="114"/>
      <c r="G883" s="114"/>
      <c r="H883" s="845"/>
      <c r="I883" s="114"/>
      <c r="J883" s="114"/>
      <c r="K883" s="114"/>
      <c r="L883" s="114"/>
      <c r="M883" s="114"/>
      <c r="N883" s="319"/>
    </row>
    <row r="884" spans="1:14">
      <c r="A884" s="318"/>
      <c r="B884" s="114"/>
      <c r="C884" s="114"/>
      <c r="D884" s="114"/>
      <c r="E884" s="114"/>
      <c r="F884" s="114"/>
      <c r="G884" s="114"/>
      <c r="H884" s="845"/>
      <c r="I884" s="114"/>
      <c r="J884" s="114"/>
      <c r="K884" s="114"/>
      <c r="L884" s="114"/>
      <c r="M884" s="114"/>
      <c r="N884" s="319"/>
    </row>
    <row r="885" spans="1:14">
      <c r="A885" s="318"/>
      <c r="B885" s="114"/>
      <c r="C885" s="114"/>
      <c r="D885" s="114"/>
      <c r="E885" s="114"/>
      <c r="F885" s="114"/>
      <c r="G885" s="114"/>
      <c r="H885" s="845"/>
      <c r="I885" s="114"/>
      <c r="J885" s="114"/>
      <c r="K885" s="114"/>
      <c r="L885" s="114"/>
      <c r="M885" s="114"/>
      <c r="N885" s="319"/>
    </row>
    <row r="886" spans="1:14">
      <c r="A886" s="318"/>
      <c r="B886" s="114"/>
      <c r="C886" s="114"/>
      <c r="D886" s="114"/>
      <c r="E886" s="114"/>
      <c r="F886" s="114"/>
      <c r="G886" s="114"/>
      <c r="H886" s="845"/>
      <c r="I886" s="114"/>
      <c r="J886" s="114"/>
      <c r="K886" s="114"/>
      <c r="L886" s="114"/>
      <c r="M886" s="114"/>
      <c r="N886" s="319"/>
    </row>
    <row r="887" spans="1:14">
      <c r="A887" s="318"/>
      <c r="B887" s="114"/>
      <c r="C887" s="114"/>
      <c r="D887" s="114"/>
      <c r="E887" s="114"/>
      <c r="F887" s="114"/>
      <c r="G887" s="114"/>
      <c r="H887" s="845"/>
      <c r="I887" s="114"/>
      <c r="J887" s="114"/>
      <c r="K887" s="114"/>
      <c r="L887" s="114"/>
      <c r="M887" s="114"/>
      <c r="N887" s="319"/>
    </row>
    <row r="888" spans="1:14">
      <c r="A888" s="318"/>
      <c r="B888" s="114"/>
      <c r="C888" s="114"/>
      <c r="D888" s="114"/>
      <c r="E888" s="114"/>
      <c r="F888" s="114"/>
      <c r="G888" s="114"/>
      <c r="H888" s="845"/>
      <c r="I888" s="114"/>
      <c r="J888" s="114"/>
      <c r="K888" s="114"/>
      <c r="L888" s="114"/>
      <c r="M888" s="114"/>
      <c r="N888" s="319"/>
    </row>
    <row r="889" spans="1:14">
      <c r="A889" s="318"/>
      <c r="B889" s="114"/>
      <c r="C889" s="114"/>
      <c r="D889" s="114"/>
      <c r="E889" s="114"/>
      <c r="F889" s="114"/>
      <c r="G889" s="114"/>
      <c r="H889" s="845"/>
      <c r="I889" s="114"/>
      <c r="J889" s="114"/>
      <c r="K889" s="114"/>
      <c r="L889" s="114"/>
      <c r="M889" s="114"/>
      <c r="N889" s="319"/>
    </row>
    <row r="890" spans="1:14">
      <c r="A890" s="318"/>
      <c r="B890" s="114"/>
      <c r="C890" s="114"/>
      <c r="D890" s="114"/>
      <c r="E890" s="114"/>
      <c r="F890" s="114"/>
      <c r="G890" s="114"/>
      <c r="H890" s="845"/>
      <c r="I890" s="114"/>
      <c r="J890" s="114"/>
      <c r="K890" s="114"/>
      <c r="L890" s="114"/>
      <c r="M890" s="114"/>
      <c r="N890" s="319"/>
    </row>
    <row r="891" spans="1:14">
      <c r="A891" s="318"/>
      <c r="B891" s="114"/>
      <c r="C891" s="114"/>
      <c r="D891" s="114"/>
      <c r="E891" s="114"/>
      <c r="F891" s="114"/>
      <c r="G891" s="114"/>
      <c r="H891" s="845"/>
      <c r="I891" s="114"/>
      <c r="J891" s="114"/>
      <c r="K891" s="114"/>
      <c r="L891" s="114"/>
      <c r="M891" s="114"/>
      <c r="N891" s="319"/>
    </row>
    <row r="892" spans="1:14">
      <c r="A892" s="318"/>
      <c r="B892" s="114"/>
      <c r="C892" s="114"/>
      <c r="D892" s="114"/>
      <c r="E892" s="114"/>
      <c r="F892" s="114"/>
      <c r="G892" s="114"/>
      <c r="H892" s="845"/>
      <c r="I892" s="114"/>
      <c r="J892" s="114"/>
      <c r="K892" s="114"/>
      <c r="L892" s="114"/>
      <c r="M892" s="114"/>
      <c r="N892" s="319"/>
    </row>
    <row r="893" spans="1:14">
      <c r="A893" s="318"/>
      <c r="B893" s="114"/>
      <c r="C893" s="114"/>
      <c r="D893" s="114"/>
      <c r="E893" s="114"/>
      <c r="F893" s="114"/>
      <c r="G893" s="114"/>
      <c r="H893" s="845"/>
      <c r="I893" s="114"/>
      <c r="J893" s="114"/>
      <c r="K893" s="114"/>
      <c r="L893" s="114"/>
      <c r="M893" s="114"/>
      <c r="N893" s="319"/>
    </row>
    <row r="894" spans="1:14">
      <c r="A894" s="318"/>
      <c r="B894" s="114"/>
      <c r="C894" s="114"/>
      <c r="D894" s="114"/>
      <c r="E894" s="114"/>
      <c r="F894" s="114"/>
      <c r="G894" s="114"/>
      <c r="H894" s="845"/>
      <c r="I894" s="114"/>
      <c r="J894" s="114"/>
      <c r="K894" s="114"/>
      <c r="L894" s="114"/>
      <c r="M894" s="114"/>
      <c r="N894" s="319"/>
    </row>
    <row r="895" spans="1:14">
      <c r="A895" s="318"/>
      <c r="B895" s="114"/>
      <c r="C895" s="114"/>
      <c r="D895" s="114"/>
      <c r="E895" s="114"/>
      <c r="F895" s="114"/>
      <c r="G895" s="114"/>
      <c r="H895" s="845"/>
      <c r="I895" s="114"/>
      <c r="J895" s="114"/>
      <c r="K895" s="114"/>
      <c r="L895" s="114"/>
      <c r="M895" s="114"/>
      <c r="N895" s="319"/>
    </row>
    <row r="896" spans="1:14">
      <c r="A896" s="318"/>
      <c r="B896" s="114"/>
      <c r="C896" s="114"/>
      <c r="D896" s="114"/>
      <c r="E896" s="114"/>
      <c r="F896" s="114"/>
      <c r="G896" s="114"/>
      <c r="H896" s="845"/>
      <c r="I896" s="114"/>
      <c r="J896" s="114"/>
      <c r="K896" s="114"/>
      <c r="L896" s="114"/>
      <c r="M896" s="114"/>
      <c r="N896" s="319"/>
    </row>
    <row r="897" spans="1:14">
      <c r="A897" s="318"/>
      <c r="B897" s="114"/>
      <c r="C897" s="114"/>
      <c r="D897" s="114"/>
      <c r="E897" s="114"/>
      <c r="F897" s="114"/>
      <c r="G897" s="114"/>
      <c r="H897" s="845"/>
      <c r="I897" s="114"/>
      <c r="J897" s="114"/>
      <c r="K897" s="114"/>
      <c r="L897" s="114"/>
      <c r="M897" s="114"/>
      <c r="N897" s="319"/>
    </row>
    <row r="898" spans="1:14">
      <c r="A898" s="318"/>
      <c r="B898" s="114"/>
      <c r="C898" s="114"/>
      <c r="D898" s="114"/>
      <c r="E898" s="114"/>
      <c r="F898" s="114"/>
      <c r="G898" s="114"/>
      <c r="H898" s="845"/>
      <c r="I898" s="114"/>
      <c r="J898" s="114"/>
      <c r="K898" s="114"/>
      <c r="L898" s="114"/>
      <c r="M898" s="114"/>
      <c r="N898" s="319"/>
    </row>
    <row r="899" spans="1:14">
      <c r="A899" s="318"/>
      <c r="B899" s="114"/>
      <c r="C899" s="114"/>
      <c r="D899" s="114"/>
      <c r="E899" s="114"/>
      <c r="F899" s="114"/>
      <c r="G899" s="114"/>
      <c r="H899" s="845"/>
      <c r="I899" s="114"/>
      <c r="J899" s="114"/>
      <c r="K899" s="114"/>
      <c r="L899" s="114"/>
      <c r="M899" s="114"/>
      <c r="N899" s="319"/>
    </row>
    <row r="900" spans="1:14">
      <c r="A900" s="318"/>
      <c r="B900" s="114"/>
      <c r="C900" s="114"/>
      <c r="D900" s="114"/>
      <c r="E900" s="114"/>
      <c r="F900" s="114"/>
      <c r="G900" s="114"/>
      <c r="H900" s="845"/>
      <c r="I900" s="114"/>
      <c r="J900" s="114"/>
      <c r="K900" s="114"/>
      <c r="L900" s="114"/>
      <c r="M900" s="114"/>
      <c r="N900" s="319"/>
    </row>
    <row r="901" spans="1:14">
      <c r="A901" s="318"/>
      <c r="B901" s="114"/>
      <c r="C901" s="114"/>
      <c r="D901" s="114"/>
      <c r="E901" s="114"/>
      <c r="F901" s="114"/>
      <c r="G901" s="114"/>
      <c r="H901" s="845"/>
      <c r="I901" s="114"/>
      <c r="J901" s="114"/>
      <c r="K901" s="114"/>
      <c r="L901" s="114"/>
      <c r="M901" s="114"/>
      <c r="N901" s="319"/>
    </row>
    <row r="902" spans="1:14">
      <c r="A902" s="318"/>
      <c r="B902" s="114"/>
      <c r="C902" s="114"/>
      <c r="D902" s="114"/>
      <c r="E902" s="114"/>
      <c r="F902" s="114"/>
      <c r="G902" s="114"/>
      <c r="H902" s="845"/>
      <c r="I902" s="114"/>
      <c r="J902" s="114"/>
      <c r="K902" s="114"/>
      <c r="L902" s="114"/>
      <c r="M902" s="114"/>
      <c r="N902" s="319"/>
    </row>
    <row r="903" spans="1:14">
      <c r="A903" s="318"/>
      <c r="B903" s="114"/>
      <c r="C903" s="114"/>
      <c r="D903" s="114"/>
      <c r="E903" s="114"/>
      <c r="F903" s="114"/>
      <c r="G903" s="114"/>
      <c r="H903" s="845"/>
      <c r="I903" s="114"/>
      <c r="J903" s="114"/>
      <c r="K903" s="114"/>
      <c r="L903" s="114"/>
      <c r="M903" s="114"/>
      <c r="N903" s="319"/>
    </row>
    <row r="904" spans="1:14">
      <c r="A904" s="318"/>
      <c r="B904" s="114"/>
      <c r="C904" s="114"/>
      <c r="D904" s="114"/>
      <c r="E904" s="114"/>
      <c r="F904" s="114"/>
      <c r="G904" s="114"/>
      <c r="H904" s="845"/>
      <c r="I904" s="114"/>
      <c r="J904" s="114"/>
      <c r="K904" s="114"/>
      <c r="L904" s="114"/>
      <c r="M904" s="114"/>
      <c r="N904" s="319"/>
    </row>
    <row r="905" spans="1:14">
      <c r="A905" s="318"/>
      <c r="B905" s="114"/>
      <c r="C905" s="114"/>
      <c r="D905" s="114"/>
      <c r="E905" s="114"/>
      <c r="F905" s="114"/>
      <c r="G905" s="114"/>
      <c r="H905" s="845"/>
      <c r="I905" s="114"/>
      <c r="J905" s="114"/>
      <c r="K905" s="114"/>
      <c r="L905" s="114"/>
      <c r="M905" s="114"/>
      <c r="N905" s="319"/>
    </row>
    <row r="906" spans="1:14">
      <c r="A906" s="318"/>
      <c r="B906" s="114"/>
      <c r="C906" s="114"/>
      <c r="D906" s="114"/>
      <c r="E906" s="114"/>
      <c r="F906" s="114"/>
      <c r="G906" s="114"/>
      <c r="H906" s="845"/>
      <c r="I906" s="114"/>
      <c r="J906" s="114"/>
      <c r="K906" s="114"/>
      <c r="L906" s="114"/>
      <c r="M906" s="114"/>
      <c r="N906" s="319"/>
    </row>
    <row r="907" spans="1:14">
      <c r="A907" s="318"/>
      <c r="B907" s="114"/>
      <c r="C907" s="114"/>
      <c r="D907" s="114"/>
      <c r="E907" s="114"/>
      <c r="F907" s="114"/>
      <c r="G907" s="114"/>
      <c r="H907" s="845"/>
      <c r="I907" s="114"/>
      <c r="J907" s="114"/>
      <c r="K907" s="114"/>
      <c r="L907" s="114"/>
      <c r="M907" s="114"/>
      <c r="N907" s="319"/>
    </row>
    <row r="908" spans="1:14">
      <c r="A908" s="318"/>
      <c r="B908" s="114"/>
      <c r="C908" s="114"/>
      <c r="D908" s="114"/>
      <c r="E908" s="114"/>
      <c r="F908" s="114"/>
      <c r="G908" s="114"/>
      <c r="H908" s="845"/>
      <c r="I908" s="114"/>
      <c r="J908" s="114"/>
      <c r="K908" s="114"/>
      <c r="L908" s="114"/>
      <c r="M908" s="114"/>
      <c r="N908" s="319"/>
    </row>
    <row r="909" spans="1:14">
      <c r="A909" s="318"/>
      <c r="B909" s="114"/>
      <c r="C909" s="114"/>
      <c r="D909" s="114"/>
      <c r="E909" s="114"/>
      <c r="F909" s="114"/>
      <c r="G909" s="114"/>
      <c r="H909" s="845"/>
      <c r="I909" s="114"/>
      <c r="J909" s="114"/>
      <c r="K909" s="114"/>
      <c r="L909" s="114"/>
      <c r="M909" s="114"/>
      <c r="N909" s="319"/>
    </row>
    <row r="910" spans="1:14">
      <c r="A910" s="318"/>
      <c r="B910" s="114"/>
      <c r="C910" s="114"/>
      <c r="D910" s="114"/>
      <c r="E910" s="114"/>
      <c r="F910" s="114"/>
      <c r="G910" s="114"/>
      <c r="H910" s="845"/>
      <c r="I910" s="114"/>
      <c r="J910" s="114"/>
      <c r="K910" s="114"/>
      <c r="L910" s="114"/>
      <c r="M910" s="114"/>
      <c r="N910" s="319"/>
    </row>
    <row r="911" spans="1:14">
      <c r="A911" s="318"/>
      <c r="B911" s="114"/>
      <c r="C911" s="114"/>
      <c r="D911" s="114"/>
      <c r="E911" s="114"/>
      <c r="F911" s="114"/>
      <c r="G911" s="114"/>
      <c r="H911" s="845"/>
      <c r="I911" s="114"/>
      <c r="J911" s="114"/>
      <c r="K911" s="114"/>
      <c r="L911" s="114"/>
      <c r="M911" s="114"/>
      <c r="N911" s="319"/>
    </row>
    <row r="912" spans="1:14">
      <c r="A912" s="318"/>
      <c r="B912" s="114"/>
      <c r="C912" s="114"/>
      <c r="D912" s="114"/>
      <c r="E912" s="114"/>
      <c r="F912" s="114"/>
      <c r="G912" s="114"/>
      <c r="H912" s="845"/>
      <c r="I912" s="114"/>
      <c r="J912" s="114"/>
      <c r="K912" s="114"/>
      <c r="L912" s="114"/>
      <c r="M912" s="114"/>
      <c r="N912" s="319"/>
    </row>
    <row r="913" spans="1:14">
      <c r="A913" s="318"/>
      <c r="B913" s="114"/>
      <c r="C913" s="114"/>
      <c r="D913" s="114"/>
      <c r="E913" s="114"/>
      <c r="F913" s="114"/>
      <c r="G913" s="114"/>
      <c r="H913" s="845"/>
      <c r="I913" s="114"/>
      <c r="J913" s="114"/>
      <c r="K913" s="114"/>
      <c r="L913" s="114"/>
      <c r="M913" s="114"/>
      <c r="N913" s="319"/>
    </row>
    <row r="914" spans="1:14">
      <c r="A914" s="318"/>
      <c r="B914" s="114"/>
      <c r="C914" s="114"/>
      <c r="D914" s="114"/>
      <c r="E914" s="114"/>
      <c r="F914" s="114"/>
      <c r="G914" s="114"/>
      <c r="H914" s="845"/>
      <c r="I914" s="114"/>
      <c r="J914" s="114"/>
      <c r="K914" s="114"/>
      <c r="L914" s="114"/>
      <c r="M914" s="114"/>
      <c r="N914" s="319"/>
    </row>
    <row r="915" spans="1:14">
      <c r="A915" s="318"/>
      <c r="B915" s="114"/>
      <c r="C915" s="114"/>
      <c r="D915" s="114"/>
      <c r="E915" s="114"/>
      <c r="F915" s="114"/>
      <c r="G915" s="114"/>
      <c r="H915" s="845"/>
      <c r="I915" s="114"/>
      <c r="J915" s="114"/>
      <c r="K915" s="114"/>
      <c r="L915" s="114"/>
      <c r="M915" s="114"/>
      <c r="N915" s="319"/>
    </row>
    <row r="916" spans="1:14">
      <c r="A916" s="318"/>
      <c r="B916" s="114"/>
      <c r="C916" s="114"/>
      <c r="D916" s="114"/>
      <c r="E916" s="114"/>
      <c r="F916" s="114"/>
      <c r="G916" s="114"/>
      <c r="H916" s="845"/>
      <c r="I916" s="114"/>
      <c r="J916" s="114"/>
      <c r="K916" s="114"/>
      <c r="L916" s="114"/>
      <c r="M916" s="114"/>
      <c r="N916" s="319"/>
    </row>
    <row r="917" spans="1:14">
      <c r="A917" s="318"/>
      <c r="B917" s="114"/>
      <c r="C917" s="114"/>
      <c r="D917" s="114"/>
      <c r="E917" s="114"/>
      <c r="F917" s="114"/>
      <c r="G917" s="114"/>
      <c r="H917" s="845"/>
      <c r="I917" s="114"/>
      <c r="J917" s="114"/>
      <c r="K917" s="114"/>
      <c r="L917" s="114"/>
      <c r="M917" s="114"/>
      <c r="N917" s="319"/>
    </row>
    <row r="918" spans="1:14">
      <c r="A918" s="320"/>
      <c r="B918" s="321"/>
      <c r="C918" s="321"/>
      <c r="D918" s="321"/>
      <c r="E918" s="321"/>
      <c r="F918" s="321"/>
      <c r="G918" s="321"/>
      <c r="H918" s="848"/>
      <c r="I918" s="321"/>
      <c r="J918" s="321"/>
      <c r="K918" s="321"/>
      <c r="L918" s="321"/>
      <c r="M918" s="321"/>
      <c r="N918" s="322"/>
    </row>
    <row r="919" spans="1:14" ht="30" customHeight="1">
      <c r="A919" s="331" t="s">
        <v>1148</v>
      </c>
      <c r="B919" s="438" t="s">
        <v>1219</v>
      </c>
      <c r="C919" s="438"/>
      <c r="D919" s="438"/>
      <c r="E919" s="438"/>
      <c r="F919" s="438"/>
      <c r="G919" s="438"/>
      <c r="H919" s="438"/>
      <c r="I919" s="438"/>
      <c r="J919" s="438"/>
      <c r="K919" s="438"/>
      <c r="L919" s="438"/>
      <c r="M919" s="332"/>
      <c r="N919" s="333" t="s">
        <v>1149</v>
      </c>
    </row>
    <row r="920" spans="1:14">
      <c r="A920" s="326"/>
      <c r="B920" s="30"/>
      <c r="C920" s="30"/>
      <c r="D920" s="30"/>
      <c r="E920" s="30"/>
      <c r="F920" s="30"/>
      <c r="G920" s="30"/>
      <c r="H920" s="831"/>
      <c r="I920" s="30"/>
      <c r="J920" s="30"/>
      <c r="K920" s="30"/>
      <c r="L920" s="30"/>
      <c r="M920" s="30"/>
      <c r="N920" s="327"/>
    </row>
    <row r="921" spans="1:14">
      <c r="A921" s="326"/>
      <c r="B921" s="30"/>
      <c r="C921" s="30"/>
      <c r="D921" s="30"/>
      <c r="E921" s="30"/>
      <c r="F921" s="30"/>
      <c r="G921" s="30"/>
      <c r="H921" s="831"/>
      <c r="I921" s="30"/>
      <c r="J921" s="30"/>
      <c r="K921" s="30"/>
      <c r="L921" s="30"/>
      <c r="M921" s="30"/>
      <c r="N921" s="327"/>
    </row>
    <row r="922" spans="1:14">
      <c r="A922" s="326"/>
      <c r="B922" s="30"/>
      <c r="C922" s="30"/>
      <c r="D922" s="30"/>
      <c r="E922" s="30"/>
      <c r="F922" s="30"/>
      <c r="G922" s="30"/>
      <c r="H922" s="831"/>
      <c r="I922" s="30"/>
      <c r="J922" s="30"/>
      <c r="K922" s="30"/>
      <c r="L922" s="30"/>
      <c r="M922" s="30"/>
      <c r="N922" s="327"/>
    </row>
    <row r="923" spans="1:14">
      <c r="A923" s="326"/>
      <c r="B923" s="30"/>
      <c r="C923" s="30"/>
      <c r="D923" s="30"/>
      <c r="E923" s="30"/>
      <c r="F923" s="30"/>
      <c r="G923" s="30"/>
      <c r="H923" s="831"/>
      <c r="I923" s="30"/>
      <c r="J923" s="30"/>
      <c r="K923" s="30"/>
      <c r="L923" s="30"/>
      <c r="M923" s="30"/>
      <c r="N923" s="327"/>
    </row>
    <row r="924" spans="1:14">
      <c r="A924" s="326"/>
      <c r="B924" s="30"/>
      <c r="C924" s="30"/>
      <c r="D924" s="30"/>
      <c r="E924" s="30"/>
      <c r="F924" s="30"/>
      <c r="G924" s="30"/>
      <c r="H924" s="831"/>
      <c r="I924" s="30"/>
      <c r="J924" s="30"/>
      <c r="K924" s="30"/>
      <c r="L924" s="30"/>
      <c r="M924" s="30"/>
      <c r="N924" s="327"/>
    </row>
    <row r="925" spans="1:14">
      <c r="A925" s="326"/>
      <c r="B925" s="30"/>
      <c r="C925" s="30"/>
      <c r="D925" s="30"/>
      <c r="E925" s="30"/>
      <c r="F925" s="30"/>
      <c r="G925" s="30"/>
      <c r="H925" s="831"/>
      <c r="I925" s="30"/>
      <c r="J925" s="30"/>
      <c r="K925" s="30"/>
      <c r="L925" s="30"/>
      <c r="M925" s="30"/>
      <c r="N925" s="327"/>
    </row>
    <row r="926" spans="1:14">
      <c r="A926" s="326"/>
      <c r="B926" s="30"/>
      <c r="C926" s="30"/>
      <c r="D926" s="30"/>
      <c r="E926" s="30"/>
      <c r="F926" s="30"/>
      <c r="G926" s="30"/>
      <c r="H926" s="831"/>
      <c r="I926" s="30"/>
      <c r="J926" s="30"/>
      <c r="K926" s="30"/>
      <c r="L926" s="30"/>
      <c r="M926" s="30"/>
      <c r="N926" s="327"/>
    </row>
    <row r="927" spans="1:14">
      <c r="A927" s="326"/>
      <c r="B927" s="30"/>
      <c r="C927" s="30"/>
      <c r="D927" s="30"/>
      <c r="E927" s="30"/>
      <c r="F927" s="30"/>
      <c r="G927" s="30"/>
      <c r="H927" s="831"/>
      <c r="I927" s="30"/>
      <c r="J927" s="30"/>
      <c r="K927" s="30"/>
      <c r="L927" s="30"/>
      <c r="M927" s="30"/>
      <c r="N927" s="327"/>
    </row>
    <row r="928" spans="1:14">
      <c r="A928" s="326"/>
      <c r="B928" s="30"/>
      <c r="C928" s="30"/>
      <c r="D928" s="30"/>
      <c r="E928" s="30"/>
      <c r="F928" s="30"/>
      <c r="G928" s="30"/>
      <c r="H928" s="831"/>
      <c r="I928" s="30"/>
      <c r="J928" s="30"/>
      <c r="K928" s="30"/>
      <c r="L928" s="30"/>
      <c r="M928" s="30"/>
      <c r="N928" s="327"/>
    </row>
    <row r="929" spans="1:14">
      <c r="A929" s="326"/>
      <c r="B929" s="30"/>
      <c r="C929" s="30"/>
      <c r="D929" s="30"/>
      <c r="E929" s="30"/>
      <c r="F929" s="30"/>
      <c r="G929" s="30"/>
      <c r="H929" s="831"/>
      <c r="I929" s="30"/>
      <c r="J929" s="30"/>
      <c r="K929" s="30"/>
      <c r="L929" s="30"/>
      <c r="M929" s="30"/>
      <c r="N929" s="327"/>
    </row>
    <row r="930" spans="1:14">
      <c r="A930" s="326"/>
      <c r="B930" s="30"/>
      <c r="C930" s="30"/>
      <c r="D930" s="30"/>
      <c r="E930" s="30"/>
      <c r="F930" s="30"/>
      <c r="G930" s="30"/>
      <c r="H930" s="831"/>
      <c r="I930" s="30"/>
      <c r="J930" s="30"/>
      <c r="K930" s="30"/>
      <c r="L930" s="30"/>
      <c r="M930" s="30"/>
      <c r="N930" s="327"/>
    </row>
    <row r="931" spans="1:14">
      <c r="A931" s="326"/>
      <c r="B931" s="30"/>
      <c r="C931" s="30"/>
      <c r="D931" s="30"/>
      <c r="E931" s="30"/>
      <c r="F931" s="30"/>
      <c r="G931" s="30"/>
      <c r="H931" s="831"/>
      <c r="I931" s="30"/>
      <c r="J931" s="30"/>
      <c r="K931" s="30"/>
      <c r="L931" s="30"/>
      <c r="M931" s="30"/>
      <c r="N931" s="327"/>
    </row>
    <row r="932" spans="1:14">
      <c r="A932" s="326"/>
      <c r="B932" s="30"/>
      <c r="C932" s="30"/>
      <c r="D932" s="30"/>
      <c r="E932" s="30"/>
      <c r="F932" s="30"/>
      <c r="G932" s="30"/>
      <c r="H932" s="831"/>
      <c r="I932" s="30"/>
      <c r="J932" s="30"/>
      <c r="K932" s="30"/>
      <c r="L932" s="30"/>
      <c r="M932" s="30"/>
      <c r="N932" s="327"/>
    </row>
    <row r="933" spans="1:14">
      <c r="A933" s="326"/>
      <c r="B933" s="30"/>
      <c r="C933" s="30"/>
      <c r="D933" s="30"/>
      <c r="E933" s="30"/>
      <c r="F933" s="30"/>
      <c r="G933" s="30"/>
      <c r="H933" s="831"/>
      <c r="I933" s="30"/>
      <c r="J933" s="30"/>
      <c r="K933" s="30"/>
      <c r="L933" s="30"/>
      <c r="M933" s="30"/>
      <c r="N933" s="327"/>
    </row>
    <row r="934" spans="1:14">
      <c r="A934" s="326"/>
      <c r="B934" s="30"/>
      <c r="C934" s="30"/>
      <c r="D934" s="30"/>
      <c r="E934" s="30"/>
      <c r="F934" s="30"/>
      <c r="G934" s="30"/>
      <c r="H934" s="831"/>
      <c r="I934" s="30"/>
      <c r="J934" s="30"/>
      <c r="K934" s="30"/>
      <c r="L934" s="30"/>
      <c r="M934" s="30"/>
      <c r="N934" s="327"/>
    </row>
    <row r="935" spans="1:14">
      <c r="A935" s="326"/>
      <c r="B935" s="30"/>
      <c r="C935" s="30"/>
      <c r="D935" s="30"/>
      <c r="E935" s="30"/>
      <c r="F935" s="30"/>
      <c r="G935" s="30"/>
      <c r="H935" s="831"/>
      <c r="I935" s="30"/>
      <c r="J935" s="30"/>
      <c r="K935" s="30"/>
      <c r="L935" s="30"/>
      <c r="M935" s="30"/>
      <c r="N935" s="327"/>
    </row>
    <row r="936" spans="1:14">
      <c r="A936" s="326"/>
      <c r="B936" s="30"/>
      <c r="C936" s="30"/>
      <c r="D936" s="30"/>
      <c r="E936" s="30"/>
      <c r="F936" s="30"/>
      <c r="G936" s="30"/>
      <c r="H936" s="831"/>
      <c r="I936" s="30"/>
      <c r="J936" s="30"/>
      <c r="K936" s="30"/>
      <c r="L936" s="30"/>
      <c r="M936" s="30"/>
      <c r="N936" s="327"/>
    </row>
    <row r="937" spans="1:14">
      <c r="A937" s="326"/>
      <c r="B937" s="30"/>
      <c r="C937" s="30"/>
      <c r="D937" s="30"/>
      <c r="E937" s="30"/>
      <c r="F937" s="30"/>
      <c r="G937" s="30"/>
      <c r="H937" s="831"/>
      <c r="I937" s="30"/>
      <c r="J937" s="30"/>
      <c r="K937" s="30"/>
      <c r="L937" s="30"/>
      <c r="M937" s="30"/>
      <c r="N937" s="327"/>
    </row>
    <row r="938" spans="1:14">
      <c r="A938" s="326"/>
      <c r="B938" s="30"/>
      <c r="C938" s="30"/>
      <c r="D938" s="30"/>
      <c r="E938" s="30"/>
      <c r="F938" s="30"/>
      <c r="G938" s="30"/>
      <c r="H938" s="831"/>
      <c r="I938" s="30"/>
      <c r="J938" s="30"/>
      <c r="K938" s="30"/>
      <c r="L938" s="30"/>
      <c r="M938" s="30"/>
      <c r="N938" s="327"/>
    </row>
    <row r="939" spans="1:14">
      <c r="A939" s="326"/>
      <c r="B939" s="30"/>
      <c r="C939" s="30"/>
      <c r="D939" s="30"/>
      <c r="E939" s="30"/>
      <c r="F939" s="30"/>
      <c r="G939" s="30"/>
      <c r="H939" s="831"/>
      <c r="I939" s="30"/>
      <c r="J939" s="30"/>
      <c r="K939" s="30"/>
      <c r="L939" s="30"/>
      <c r="M939" s="30"/>
      <c r="N939" s="327"/>
    </row>
    <row r="940" spans="1:14">
      <c r="A940" s="326"/>
      <c r="B940" s="30"/>
      <c r="C940" s="30"/>
      <c r="D940" s="30"/>
      <c r="E940" s="30"/>
      <c r="F940" s="30"/>
      <c r="G940" s="30"/>
      <c r="H940" s="831"/>
      <c r="I940" s="30"/>
      <c r="J940" s="30"/>
      <c r="K940" s="30"/>
      <c r="L940" s="30"/>
      <c r="M940" s="30"/>
      <c r="N940" s="327"/>
    </row>
    <row r="941" spans="1:14">
      <c r="A941" s="326"/>
      <c r="B941" s="30"/>
      <c r="C941" s="30"/>
      <c r="D941" s="30"/>
      <c r="E941" s="30"/>
      <c r="F941" s="30"/>
      <c r="G941" s="30"/>
      <c r="H941" s="831"/>
      <c r="I941" s="30"/>
      <c r="J941" s="30"/>
      <c r="K941" s="30"/>
      <c r="L941" s="30"/>
      <c r="M941" s="30"/>
      <c r="N941" s="327"/>
    </row>
    <row r="942" spans="1:14">
      <c r="A942" s="326"/>
      <c r="B942" s="30"/>
      <c r="C942" s="30"/>
      <c r="D942" s="30"/>
      <c r="E942" s="30"/>
      <c r="F942" s="30"/>
      <c r="G942" s="30"/>
      <c r="H942" s="831"/>
      <c r="I942" s="30"/>
      <c r="J942" s="30"/>
      <c r="K942" s="30"/>
      <c r="L942" s="30"/>
      <c r="M942" s="30"/>
      <c r="N942" s="327"/>
    </row>
    <row r="943" spans="1:14">
      <c r="A943" s="326"/>
      <c r="B943" s="30"/>
      <c r="C943" s="30"/>
      <c r="D943" s="30"/>
      <c r="E943" s="30"/>
      <c r="F943" s="30"/>
      <c r="G943" s="30"/>
      <c r="H943" s="831"/>
      <c r="I943" s="30"/>
      <c r="J943" s="30"/>
      <c r="K943" s="30"/>
      <c r="L943" s="30"/>
      <c r="M943" s="30"/>
      <c r="N943" s="327"/>
    </row>
    <row r="944" spans="1:14">
      <c r="A944" s="326"/>
      <c r="B944" s="30"/>
      <c r="C944" s="30"/>
      <c r="D944" s="30"/>
      <c r="E944" s="30"/>
      <c r="F944" s="30"/>
      <c r="G944" s="30"/>
      <c r="H944" s="831"/>
      <c r="I944" s="30"/>
      <c r="J944" s="30"/>
      <c r="K944" s="30"/>
      <c r="L944" s="30"/>
      <c r="M944" s="30"/>
      <c r="N944" s="327"/>
    </row>
    <row r="945" spans="1:14">
      <c r="A945" s="326"/>
      <c r="B945" s="30"/>
      <c r="C945" s="30"/>
      <c r="D945" s="30"/>
      <c r="E945" s="30"/>
      <c r="F945" s="30"/>
      <c r="G945" s="30"/>
      <c r="H945" s="831"/>
      <c r="I945" s="30"/>
      <c r="J945" s="30"/>
      <c r="K945" s="30"/>
      <c r="L945" s="30"/>
      <c r="M945" s="30"/>
      <c r="N945" s="327"/>
    </row>
    <row r="946" spans="1:14">
      <c r="A946" s="326"/>
      <c r="B946" s="30"/>
      <c r="C946" s="30"/>
      <c r="D946" s="30"/>
      <c r="E946" s="30"/>
      <c r="F946" s="30"/>
      <c r="G946" s="30"/>
      <c r="H946" s="831"/>
      <c r="I946" s="30"/>
      <c r="J946" s="30"/>
      <c r="K946" s="30"/>
      <c r="L946" s="30"/>
      <c r="M946" s="30"/>
      <c r="N946" s="327"/>
    </row>
    <row r="947" spans="1:14">
      <c r="A947" s="326"/>
      <c r="B947" s="30"/>
      <c r="C947" s="30"/>
      <c r="D947" s="30"/>
      <c r="E947" s="30"/>
      <c r="F947" s="30"/>
      <c r="G947" s="30"/>
      <c r="H947" s="831"/>
      <c r="I947" s="30"/>
      <c r="J947" s="30"/>
      <c r="K947" s="30"/>
      <c r="L947" s="30"/>
      <c r="M947" s="30"/>
      <c r="N947" s="327"/>
    </row>
    <row r="948" spans="1:14">
      <c r="A948" s="326"/>
      <c r="B948" s="30"/>
      <c r="C948" s="30"/>
      <c r="D948" s="30"/>
      <c r="E948" s="30"/>
      <c r="F948" s="30"/>
      <c r="G948" s="30"/>
      <c r="H948" s="831"/>
      <c r="I948" s="30"/>
      <c r="J948" s="30"/>
      <c r="K948" s="30"/>
      <c r="L948" s="30"/>
      <c r="M948" s="30"/>
      <c r="N948" s="327"/>
    </row>
    <row r="949" spans="1:14">
      <c r="A949" s="326"/>
      <c r="B949" s="30"/>
      <c r="C949" s="30"/>
      <c r="D949" s="30"/>
      <c r="E949" s="30"/>
      <c r="F949" s="30"/>
      <c r="G949" s="30"/>
      <c r="H949" s="831"/>
      <c r="I949" s="30"/>
      <c r="J949" s="30"/>
      <c r="K949" s="30"/>
      <c r="L949" s="30"/>
      <c r="M949" s="30"/>
      <c r="N949" s="327"/>
    </row>
    <row r="950" spans="1:14">
      <c r="A950" s="326"/>
      <c r="B950" s="30"/>
      <c r="C950" s="30"/>
      <c r="D950" s="30"/>
      <c r="E950" s="30"/>
      <c r="F950" s="30"/>
      <c r="G950" s="30"/>
      <c r="H950" s="831"/>
      <c r="I950" s="30"/>
      <c r="J950" s="30"/>
      <c r="K950" s="30"/>
      <c r="L950" s="30"/>
      <c r="M950" s="30"/>
      <c r="N950" s="327"/>
    </row>
    <row r="951" spans="1:14">
      <c r="A951" s="326"/>
      <c r="B951" s="30"/>
      <c r="C951" s="30"/>
      <c r="D951" s="30"/>
      <c r="E951" s="30"/>
      <c r="F951" s="30"/>
      <c r="G951" s="30"/>
      <c r="H951" s="831"/>
      <c r="I951" s="30"/>
      <c r="J951" s="30"/>
      <c r="K951" s="30"/>
      <c r="L951" s="30"/>
      <c r="M951" s="30"/>
      <c r="N951" s="327"/>
    </row>
    <row r="952" spans="1:14">
      <c r="A952" s="326"/>
      <c r="B952" s="30"/>
      <c r="C952" s="30"/>
      <c r="D952" s="30"/>
      <c r="E952" s="30"/>
      <c r="F952" s="30"/>
      <c r="G952" s="30"/>
      <c r="H952" s="831"/>
      <c r="I952" s="30"/>
      <c r="J952" s="30"/>
      <c r="K952" s="30"/>
      <c r="L952" s="30"/>
      <c r="M952" s="30"/>
      <c r="N952" s="327"/>
    </row>
    <row r="953" spans="1:14">
      <c r="A953" s="326"/>
      <c r="B953" s="30"/>
      <c r="C953" s="30"/>
      <c r="D953" s="30"/>
      <c r="E953" s="30"/>
      <c r="F953" s="30"/>
      <c r="G953" s="30"/>
      <c r="H953" s="831"/>
      <c r="I953" s="30"/>
      <c r="J953" s="30"/>
      <c r="K953" s="30"/>
      <c r="L953" s="30"/>
      <c r="M953" s="30"/>
      <c r="N953" s="327"/>
    </row>
    <row r="954" spans="1:14">
      <c r="A954" s="326"/>
      <c r="B954" s="30"/>
      <c r="C954" s="30"/>
      <c r="D954" s="30"/>
      <c r="E954" s="30"/>
      <c r="F954" s="30"/>
      <c r="G954" s="30"/>
      <c r="H954" s="831"/>
      <c r="I954" s="30"/>
      <c r="J954" s="30"/>
      <c r="K954" s="30"/>
      <c r="L954" s="30"/>
      <c r="M954" s="30"/>
      <c r="N954" s="327"/>
    </row>
    <row r="955" spans="1:14">
      <c r="A955" s="326"/>
      <c r="B955" s="30"/>
      <c r="C955" s="30"/>
      <c r="D955" s="30"/>
      <c r="E955" s="30"/>
      <c r="F955" s="30"/>
      <c r="G955" s="30"/>
      <c r="H955" s="831"/>
      <c r="I955" s="30"/>
      <c r="J955" s="30"/>
      <c r="K955" s="30"/>
      <c r="L955" s="30"/>
      <c r="M955" s="30"/>
      <c r="N955" s="327"/>
    </row>
    <row r="956" spans="1:14">
      <c r="A956" s="326"/>
      <c r="B956" s="30"/>
      <c r="C956" s="30"/>
      <c r="D956" s="30"/>
      <c r="E956" s="30"/>
      <c r="F956" s="30"/>
      <c r="G956" s="30"/>
      <c r="H956" s="831"/>
      <c r="I956" s="30"/>
      <c r="J956" s="30"/>
      <c r="K956" s="30"/>
      <c r="L956" s="30"/>
      <c r="M956" s="30"/>
      <c r="N956" s="327"/>
    </row>
    <row r="957" spans="1:14">
      <c r="A957" s="326"/>
      <c r="B957" s="30"/>
      <c r="C957" s="30"/>
      <c r="D957" s="30"/>
      <c r="E957" s="30"/>
      <c r="F957" s="30"/>
      <c r="G957" s="30"/>
      <c r="H957" s="831"/>
      <c r="I957" s="30"/>
      <c r="J957" s="30"/>
      <c r="K957" s="30"/>
      <c r="L957" s="30"/>
      <c r="M957" s="30"/>
      <c r="N957" s="327"/>
    </row>
    <row r="958" spans="1:14">
      <c r="A958" s="326"/>
      <c r="B958" s="30"/>
      <c r="C958" s="30"/>
      <c r="D958" s="30"/>
      <c r="E958" s="30"/>
      <c r="F958" s="30"/>
      <c r="G958" s="30"/>
      <c r="H958" s="831"/>
      <c r="I958" s="30"/>
      <c r="J958" s="30"/>
      <c r="K958" s="30"/>
      <c r="L958" s="30"/>
      <c r="M958" s="30"/>
      <c r="N958" s="327"/>
    </row>
    <row r="959" spans="1:14">
      <c r="A959" s="326"/>
      <c r="B959" s="30"/>
      <c r="C959" s="30"/>
      <c r="D959" s="30"/>
      <c r="E959" s="30"/>
      <c r="F959" s="30"/>
      <c r="G959" s="30"/>
      <c r="H959" s="831"/>
      <c r="I959" s="30"/>
      <c r="J959" s="30"/>
      <c r="K959" s="30"/>
      <c r="L959" s="30"/>
      <c r="M959" s="30"/>
      <c r="N959" s="327"/>
    </row>
    <row r="960" spans="1:14">
      <c r="A960" s="326"/>
      <c r="B960" s="30"/>
      <c r="C960" s="30"/>
      <c r="D960" s="30"/>
      <c r="E960" s="30"/>
      <c r="F960" s="30"/>
      <c r="G960" s="30"/>
      <c r="H960" s="831"/>
      <c r="I960" s="30"/>
      <c r="J960" s="30"/>
      <c r="K960" s="30"/>
      <c r="L960" s="30"/>
      <c r="M960" s="30"/>
      <c r="N960" s="327"/>
    </row>
    <row r="961" spans="1:54">
      <c r="A961" s="326"/>
      <c r="B961" s="30"/>
      <c r="C961" s="30"/>
      <c r="D961" s="30"/>
      <c r="E961" s="30"/>
      <c r="F961" s="30"/>
      <c r="G961" s="30"/>
      <c r="H961" s="831"/>
      <c r="I961" s="30"/>
      <c r="J961" s="30"/>
      <c r="K961" s="30"/>
      <c r="L961" s="30"/>
      <c r="M961" s="30"/>
      <c r="N961" s="327"/>
    </row>
    <row r="962" spans="1:54">
      <c r="A962" s="326"/>
      <c r="B962" s="30"/>
      <c r="C962" s="30"/>
      <c r="D962" s="30"/>
      <c r="E962" s="30"/>
      <c r="F962" s="30"/>
      <c r="G962" s="30"/>
      <c r="H962" s="831"/>
      <c r="I962" s="30"/>
      <c r="J962" s="30"/>
      <c r="K962" s="30"/>
      <c r="L962" s="30"/>
      <c r="M962" s="30"/>
      <c r="N962" s="327"/>
    </row>
    <row r="963" spans="1:54">
      <c r="A963" s="326"/>
      <c r="B963" s="30"/>
      <c r="C963" s="30"/>
      <c r="D963" s="30"/>
      <c r="E963" s="30"/>
      <c r="F963" s="30"/>
      <c r="G963" s="30"/>
      <c r="H963" s="831"/>
      <c r="I963" s="30"/>
      <c r="J963" s="30"/>
      <c r="K963" s="30"/>
      <c r="L963" s="30"/>
      <c r="M963" s="30"/>
      <c r="N963" s="327"/>
    </row>
    <row r="964" spans="1:54">
      <c r="A964" s="326"/>
      <c r="B964" s="30"/>
      <c r="C964" s="30"/>
      <c r="D964" s="30"/>
      <c r="E964" s="30"/>
      <c r="F964" s="30"/>
      <c r="G964" s="30"/>
      <c r="H964" s="831"/>
      <c r="I964" s="30"/>
      <c r="J964" s="30"/>
      <c r="K964" s="30"/>
      <c r="L964" s="30"/>
      <c r="M964" s="30"/>
      <c r="N964" s="327"/>
    </row>
    <row r="965" spans="1:54">
      <c r="A965" s="328"/>
      <c r="B965" s="329"/>
      <c r="C965" s="329"/>
      <c r="D965" s="329"/>
      <c r="E965" s="329"/>
      <c r="F965" s="329"/>
      <c r="G965" s="329"/>
      <c r="H965" s="832"/>
      <c r="I965" s="329"/>
      <c r="J965" s="329"/>
      <c r="K965" s="329"/>
      <c r="L965" s="329"/>
      <c r="M965" s="329"/>
      <c r="N965" s="330"/>
    </row>
    <row r="966" spans="1:54" ht="30" customHeight="1">
      <c r="A966" s="323" t="s">
        <v>1148</v>
      </c>
      <c r="B966" s="439" t="s">
        <v>1713</v>
      </c>
      <c r="C966" s="439"/>
      <c r="D966" s="439"/>
      <c r="E966" s="439"/>
      <c r="F966" s="439"/>
      <c r="G966" s="439"/>
      <c r="H966" s="439"/>
      <c r="I966" s="439"/>
      <c r="J966" s="439"/>
      <c r="K966" s="439"/>
      <c r="L966" s="439"/>
      <c r="M966" s="324"/>
      <c r="N966" s="325" t="s">
        <v>1149</v>
      </c>
    </row>
    <row r="967" spans="1:54" ht="24.6" customHeight="1">
      <c r="A967" s="326"/>
      <c r="B967" s="30"/>
      <c r="C967" s="30"/>
      <c r="D967" s="30"/>
      <c r="E967" s="30"/>
      <c r="F967" s="30"/>
      <c r="G967" s="30"/>
      <c r="H967" s="831"/>
      <c r="I967" s="30"/>
      <c r="J967" s="30"/>
      <c r="K967" s="30"/>
      <c r="L967" s="30"/>
      <c r="M967" s="30"/>
      <c r="N967" s="327"/>
    </row>
    <row r="968" spans="1:54">
      <c r="A968" s="326"/>
      <c r="B968" s="30"/>
      <c r="C968" s="30"/>
      <c r="D968" s="30"/>
      <c r="E968" s="30"/>
      <c r="F968" s="30"/>
      <c r="G968" s="30"/>
      <c r="H968" s="831"/>
      <c r="I968" s="30"/>
      <c r="J968" s="30"/>
      <c r="K968" s="30"/>
      <c r="L968" s="30"/>
      <c r="M968" s="30"/>
      <c r="N968" s="327"/>
    </row>
    <row r="969" spans="1:54" ht="25.15" customHeight="1">
      <c r="A969" s="326"/>
      <c r="B969" s="30"/>
      <c r="C969" s="30"/>
      <c r="D969" s="30"/>
      <c r="E969" s="30"/>
      <c r="F969" s="30"/>
      <c r="G969" s="30"/>
      <c r="H969" s="831"/>
      <c r="I969" s="30"/>
      <c r="J969" s="30"/>
      <c r="K969" s="30"/>
      <c r="L969" s="30"/>
      <c r="M969" s="30"/>
      <c r="N969" s="327"/>
    </row>
    <row r="970" spans="1:54" ht="19.899999999999999" customHeight="1">
      <c r="A970" s="326"/>
      <c r="B970" s="30"/>
      <c r="C970" s="30"/>
      <c r="D970" s="30"/>
      <c r="E970" s="30"/>
      <c r="F970" s="30"/>
      <c r="G970" s="30"/>
      <c r="H970" s="831"/>
      <c r="I970" s="30"/>
      <c r="J970" s="30"/>
      <c r="K970" s="30"/>
      <c r="L970" s="30"/>
      <c r="M970" s="30"/>
      <c r="N970" s="327"/>
    </row>
    <row r="971" spans="1:54" ht="19.899999999999999" customHeight="1">
      <c r="A971" s="326"/>
      <c r="B971" s="30"/>
      <c r="C971" s="30"/>
      <c r="D971" s="30"/>
      <c r="E971" s="30"/>
      <c r="F971" s="30"/>
      <c r="G971" s="30"/>
      <c r="H971" s="831"/>
      <c r="I971" s="30"/>
      <c r="J971" s="30"/>
      <c r="K971" s="30"/>
      <c r="L971" s="30"/>
      <c r="M971" s="30"/>
      <c r="N971" s="327"/>
      <c r="BB971" s="140" t="s">
        <v>1107</v>
      </c>
    </row>
    <row r="972" spans="1:54" ht="19.899999999999999" customHeight="1">
      <c r="A972" s="326"/>
      <c r="B972" s="30"/>
      <c r="C972" s="30"/>
      <c r="D972" s="30"/>
      <c r="E972" s="30"/>
      <c r="F972" s="30"/>
      <c r="G972" s="30"/>
      <c r="H972" s="831"/>
      <c r="I972" s="30"/>
      <c r="J972" s="30"/>
      <c r="K972" s="30"/>
      <c r="L972" s="30"/>
      <c r="M972" s="30"/>
      <c r="N972" s="327"/>
      <c r="BB972" s="140" t="s">
        <v>1108</v>
      </c>
    </row>
    <row r="973" spans="1:54" ht="19.899999999999999" customHeight="1">
      <c r="A973" s="326"/>
      <c r="B973" s="30"/>
      <c r="C973" s="30"/>
      <c r="D973" s="30"/>
      <c r="E973" s="30"/>
      <c r="F973" s="30"/>
      <c r="G973" s="30"/>
      <c r="H973" s="831"/>
      <c r="I973" s="30"/>
      <c r="J973" s="30"/>
      <c r="K973" s="30"/>
      <c r="L973" s="30"/>
      <c r="M973" s="30"/>
      <c r="N973" s="327"/>
      <c r="BB973" s="140" t="s">
        <v>1109</v>
      </c>
    </row>
    <row r="974" spans="1:54" ht="19.899999999999999" customHeight="1">
      <c r="A974" s="326"/>
      <c r="B974" s="30"/>
      <c r="C974" s="30"/>
      <c r="D974" s="30"/>
      <c r="E974" s="30"/>
      <c r="F974" s="30"/>
      <c r="G974" s="30"/>
      <c r="H974" s="831"/>
      <c r="I974" s="30"/>
      <c r="J974" s="30"/>
      <c r="K974" s="30"/>
      <c r="L974" s="30"/>
      <c r="M974" s="30"/>
      <c r="N974" s="327"/>
      <c r="BB974" s="140" t="s">
        <v>1110</v>
      </c>
    </row>
    <row r="975" spans="1:54" ht="19.899999999999999" customHeight="1">
      <c r="A975" s="326"/>
      <c r="B975" s="30"/>
      <c r="C975" s="30"/>
      <c r="D975" s="30"/>
      <c r="E975" s="30"/>
      <c r="F975" s="30"/>
      <c r="G975" s="30"/>
      <c r="H975" s="831"/>
      <c r="I975" s="30"/>
      <c r="J975" s="30"/>
      <c r="K975" s="30"/>
      <c r="L975" s="30"/>
      <c r="M975" s="30"/>
      <c r="N975" s="327"/>
      <c r="BB975" s="140" t="s">
        <v>1111</v>
      </c>
    </row>
    <row r="976" spans="1:54" ht="19.899999999999999" customHeight="1">
      <c r="A976" s="326"/>
      <c r="B976" s="30"/>
      <c r="C976" s="30"/>
      <c r="D976" s="30"/>
      <c r="E976" s="30"/>
      <c r="F976" s="30"/>
      <c r="G976" s="30"/>
      <c r="H976" s="831"/>
      <c r="I976" s="30"/>
      <c r="J976" s="30"/>
      <c r="K976" s="30"/>
      <c r="L976" s="30"/>
      <c r="M976" s="30"/>
      <c r="N976" s="327"/>
    </row>
    <row r="977" spans="1:62" ht="19.899999999999999" customHeight="1" thickBot="1">
      <c r="A977" s="326"/>
      <c r="B977" s="30"/>
      <c r="C977" s="30"/>
      <c r="D977" s="30"/>
      <c r="E977" s="30"/>
      <c r="F977" s="30"/>
      <c r="G977" s="30"/>
      <c r="H977" s="831"/>
      <c r="I977" s="30"/>
      <c r="J977" s="30"/>
      <c r="K977" s="30"/>
      <c r="L977" s="30"/>
      <c r="M977" s="30"/>
      <c r="N977" s="327"/>
    </row>
    <row r="978" spans="1:62" ht="19.899999999999999" customHeight="1">
      <c r="A978" s="326"/>
      <c r="B978" s="30"/>
      <c r="C978" s="30"/>
      <c r="D978" s="30"/>
      <c r="E978" s="30"/>
      <c r="F978" s="30"/>
      <c r="G978" s="471"/>
      <c r="H978" s="472"/>
      <c r="I978" s="472"/>
      <c r="J978" s="472"/>
      <c r="K978" s="472"/>
      <c r="L978" s="472"/>
      <c r="M978" s="473"/>
      <c r="N978" s="327"/>
    </row>
    <row r="979" spans="1:62" ht="19.899999999999999" customHeight="1" thickBot="1">
      <c r="A979" s="326"/>
      <c r="B979" s="30"/>
      <c r="C979" s="30"/>
      <c r="D979" s="30"/>
      <c r="E979" s="30"/>
      <c r="F979" s="30"/>
      <c r="G979" s="474"/>
      <c r="H979" s="475"/>
      <c r="I979" s="475"/>
      <c r="J979" s="475"/>
      <c r="K979" s="475"/>
      <c r="L979" s="475"/>
      <c r="M979" s="476"/>
      <c r="N979" s="327"/>
    </row>
    <row r="980" spans="1:62" ht="10.15" customHeight="1">
      <c r="A980" s="326"/>
      <c r="B980" s="30"/>
      <c r="C980" s="30"/>
      <c r="D980" s="30"/>
      <c r="E980" s="30"/>
      <c r="F980" s="30"/>
      <c r="G980" s="30"/>
      <c r="H980" s="831"/>
      <c r="I980" s="30"/>
      <c r="J980" s="30"/>
      <c r="K980" s="30"/>
      <c r="L980" s="30"/>
      <c r="M980" s="30"/>
      <c r="N980" s="327"/>
    </row>
    <row r="981" spans="1:62" ht="19.899999999999999" customHeight="1">
      <c r="A981" s="326"/>
      <c r="B981" s="465" t="str">
        <f>BB981</f>
        <v>SELECT FROM THE DROPDOWN LIST HOW READY YOU ARE TO TRY THIS</v>
      </c>
      <c r="C981" s="465"/>
      <c r="D981" s="465"/>
      <c r="E981" s="465"/>
      <c r="F981" s="465"/>
      <c r="G981" s="465"/>
      <c r="H981" s="465"/>
      <c r="I981" s="465"/>
      <c r="J981" s="465"/>
      <c r="K981" s="465"/>
      <c r="L981" s="465"/>
      <c r="M981" s="465"/>
      <c r="N981" s="327"/>
      <c r="BB981" s="2" t="str">
        <f>IF($G$978=BB$971,BD981,IF($G$978=BB$972,BE981,IF($G$978=BB$973,BF981,IF($G$978=BB$974,BG981,IF($G$978=BB$975,BH981,BJ981)))))</f>
        <v>SELECT FROM THE DROPDOWN LIST HOW READY YOU ARE TO TRY THIS</v>
      </c>
      <c r="BD981" s="2" t="s">
        <v>1731</v>
      </c>
      <c r="BE981" s="2" t="s">
        <v>1732</v>
      </c>
      <c r="BF981" s="2" t="s">
        <v>1122</v>
      </c>
      <c r="BG981" s="2" t="s">
        <v>1123</v>
      </c>
      <c r="BH981" s="2" t="s">
        <v>1124</v>
      </c>
      <c r="BI981" s="2" t="s">
        <v>553</v>
      </c>
      <c r="BJ981" s="2" t="s">
        <v>1125</v>
      </c>
    </row>
    <row r="982" spans="1:62" ht="19.899999999999999" customHeight="1">
      <c r="A982" s="326"/>
      <c r="B982" s="465"/>
      <c r="C982" s="465"/>
      <c r="D982" s="465"/>
      <c r="E982" s="465"/>
      <c r="F982" s="465"/>
      <c r="G982" s="465"/>
      <c r="H982" s="465"/>
      <c r="I982" s="465"/>
      <c r="J982" s="465"/>
      <c r="K982" s="465"/>
      <c r="L982" s="465"/>
      <c r="M982" s="465"/>
      <c r="N982" s="327"/>
      <c r="BB982" s="2" t="str">
        <f>IF($G$978=BB$971,BD982,IF($G$978=BB$972,BE982,IF($G$978=BB$973,BF982,IF($G$978=BB$974,BG982,IF($G$978=BB$975,BH982,BJ982)))))</f>
        <v xml:space="preserve">According to anankelogy, a need cannot exist without prior experience of being fully resolved. You can never be thirsty, for example, without the prior experience of fully satisfying that thirst with water. Likewise, every politicized need stems from some barrier to fully resolve that public facing need, as it naturally exists. Politics misses the mark wherever a politicized need fails to fully resolve on all sides. </v>
      </c>
      <c r="BD982" s="2" t="s">
        <v>1112</v>
      </c>
      <c r="BE982" s="2" t="s">
        <v>1112</v>
      </c>
      <c r="BF982" s="2" t="s">
        <v>1112</v>
      </c>
      <c r="BG982" s="2" t="s">
        <v>1112</v>
      </c>
      <c r="BH982" s="2" t="s">
        <v>1112</v>
      </c>
      <c r="BI982" s="2" t="s">
        <v>553</v>
      </c>
      <c r="BJ982" s="2" t="s">
        <v>1126</v>
      </c>
    </row>
    <row r="983" spans="1:62" ht="19.899999999999999" customHeight="1">
      <c r="A983" s="326"/>
      <c r="B983" s="465"/>
      <c r="C983" s="465"/>
      <c r="D983" s="465"/>
      <c r="E983" s="465"/>
      <c r="F983" s="465"/>
      <c r="G983" s="465"/>
      <c r="H983" s="465"/>
      <c r="I983" s="465"/>
      <c r="J983" s="465"/>
      <c r="K983" s="465"/>
      <c r="L983" s="465"/>
      <c r="M983" s="465"/>
      <c r="N983" s="327"/>
      <c r="BB983" s="2" t="str">
        <f>IF($G$978=BB$971,BD983,IF($G$978=BB$972,BE983,IF($G$978=BB$973,BF983,IF($G$978=BB$974,BG983,IF($G$978=BB$975,BH983,BJ983)))))</f>
        <v>Politics lack legitimacy where it fails to enable full resolution of needs. Opposing the needs themselves enables pathology. Legit opposition starts with how we address the needs, after affirming the needs themselves. The best politics results in each side being able to fully resolve each other's needs in their own spaces. Harmony Politics raises the bar by insisting our politicized needs become fully resolved.</v>
      </c>
      <c r="BD983" s="2" t="s">
        <v>1118</v>
      </c>
      <c r="BE983" s="2" t="s">
        <v>1119</v>
      </c>
      <c r="BF983" s="2" t="s">
        <v>1129</v>
      </c>
      <c r="BG983" s="2" t="s">
        <v>1120</v>
      </c>
      <c r="BH983" s="2" t="s">
        <v>1121</v>
      </c>
      <c r="BI983" s="2" t="s">
        <v>553</v>
      </c>
      <c r="BJ983" s="2" t="s">
        <v>1730</v>
      </c>
    </row>
    <row r="984" spans="1:62" ht="19.899999999999999" customHeight="1">
      <c r="A984" s="326"/>
      <c r="B984" s="465" t="str">
        <f>BB982</f>
        <v xml:space="preserve">According to anankelogy, a need cannot exist without prior experience of being fully resolved. You can never be thirsty, for example, without the prior experience of fully satisfying that thirst with water. Likewise, every politicized need stems from some barrier to fully resolve that public facing need, as it naturally exists. Politics misses the mark wherever a politicized need fails to fully resolve on all sides. </v>
      </c>
      <c r="C984" s="465"/>
      <c r="D984" s="465"/>
      <c r="E984" s="465"/>
      <c r="F984" s="465"/>
      <c r="G984" s="465"/>
      <c r="H984" s="465"/>
      <c r="I984" s="465"/>
      <c r="J984" s="465"/>
      <c r="K984" s="465"/>
      <c r="L984" s="465"/>
      <c r="M984" s="465"/>
      <c r="N984" s="327"/>
      <c r="BB984" s="2" t="str">
        <f t="shared" ref="BB984:BB985" si="21">IF($G$978=BB$971,BD984,IF($G$978=BB$972,BE984,IF($G$978=BB$973,BF984,IF($G$978=BB$974,BG984,IF($G$978=BB$975,BH984,BJ984)))))</f>
        <v>Politics exist to guide our behavior to serve needs, namely to shape laws. While no one sits above the law, no law sits above the needs it exists to serve. Whose needs are best served in how our laws are formed, interpreted, enforced, and politicized?</v>
      </c>
      <c r="BD984" s="2" t="s">
        <v>1113</v>
      </c>
      <c r="BE984" s="2" t="s">
        <v>1114</v>
      </c>
      <c r="BF984" s="2" t="s">
        <v>1115</v>
      </c>
      <c r="BG984" s="2" t="s">
        <v>1116</v>
      </c>
      <c r="BH984" s="2" t="s">
        <v>1117</v>
      </c>
      <c r="BI984" s="2" t="s">
        <v>553</v>
      </c>
      <c r="BJ984" s="2" t="s">
        <v>1128</v>
      </c>
    </row>
    <row r="985" spans="1:62" ht="19.899999999999999" customHeight="1">
      <c r="A985" s="326"/>
      <c r="B985" s="465"/>
      <c r="C985" s="465"/>
      <c r="D985" s="465"/>
      <c r="E985" s="465"/>
      <c r="F985" s="465"/>
      <c r="G985" s="465"/>
      <c r="H985" s="465"/>
      <c r="I985" s="465"/>
      <c r="J985" s="465"/>
      <c r="K985" s="465"/>
      <c r="L985" s="465"/>
      <c r="M985" s="465"/>
      <c r="N985" s="327"/>
      <c r="BB985" s="2" t="str">
        <f t="shared" si="21"/>
        <v>Widespread anxiety and depression suggest our politics and our system of laws fail to properly serve our many specific needs. Such anxiety and depression arise from unmet needs, so let's look at particular pain points on both sides of eight key political issues.</v>
      </c>
      <c r="BD985" s="2" t="s">
        <v>1127</v>
      </c>
      <c r="BE985" s="2" t="s">
        <v>1127</v>
      </c>
      <c r="BF985" s="2" t="s">
        <v>1127</v>
      </c>
      <c r="BG985" s="2" t="s">
        <v>1127</v>
      </c>
      <c r="BH985" s="2" t="s">
        <v>1127</v>
      </c>
      <c r="BI985" s="2" t="s">
        <v>553</v>
      </c>
      <c r="BJ985" s="2" t="s">
        <v>1130</v>
      </c>
    </row>
    <row r="986" spans="1:62" ht="19.899999999999999" customHeight="1">
      <c r="A986" s="326"/>
      <c r="B986" s="465"/>
      <c r="C986" s="465"/>
      <c r="D986" s="465"/>
      <c r="E986" s="465"/>
      <c r="F986" s="465"/>
      <c r="G986" s="465"/>
      <c r="H986" s="465"/>
      <c r="I986" s="465"/>
      <c r="J986" s="465"/>
      <c r="K986" s="465"/>
      <c r="L986" s="465"/>
      <c r="M986" s="465"/>
      <c r="N986" s="327"/>
    </row>
    <row r="987" spans="1:62" ht="19.899999999999999" customHeight="1">
      <c r="A987" s="326"/>
      <c r="B987" s="465"/>
      <c r="C987" s="465"/>
      <c r="D987" s="465"/>
      <c r="E987" s="465"/>
      <c r="F987" s="465"/>
      <c r="G987" s="465"/>
      <c r="H987" s="465"/>
      <c r="I987" s="465"/>
      <c r="J987" s="465"/>
      <c r="K987" s="465"/>
      <c r="L987" s="465"/>
      <c r="M987" s="465"/>
      <c r="N987" s="327"/>
    </row>
    <row r="988" spans="1:62" ht="19.899999999999999" customHeight="1">
      <c r="A988" s="326"/>
      <c r="B988" s="465"/>
      <c r="C988" s="465"/>
      <c r="D988" s="465"/>
      <c r="E988" s="465"/>
      <c r="F988" s="465"/>
      <c r="G988" s="465"/>
      <c r="H988" s="465"/>
      <c r="I988" s="465"/>
      <c r="J988" s="465"/>
      <c r="K988" s="465"/>
      <c r="L988" s="465"/>
      <c r="M988" s="465"/>
      <c r="N988" s="327"/>
    </row>
    <row r="989" spans="1:62" ht="19.899999999999999" customHeight="1">
      <c r="A989" s="326"/>
      <c r="B989" s="465" t="str">
        <f>BB983</f>
        <v>Politics lack legitimacy where it fails to enable full resolution of needs. Opposing the needs themselves enables pathology. Legit opposition starts with how we address the needs, after affirming the needs themselves. The best politics results in each side being able to fully resolve each other's needs in their own spaces. Harmony Politics raises the bar by insisting our politicized needs become fully resolved.</v>
      </c>
      <c r="C989" s="465"/>
      <c r="D989" s="465"/>
      <c r="E989" s="465"/>
      <c r="F989" s="465"/>
      <c r="G989" s="465"/>
      <c r="H989" s="465"/>
      <c r="I989" s="465"/>
      <c r="J989" s="465"/>
      <c r="K989" s="465"/>
      <c r="L989" s="465"/>
      <c r="M989" s="465"/>
      <c r="N989" s="327"/>
    </row>
    <row r="990" spans="1:62" ht="19.899999999999999" customHeight="1">
      <c r="A990" s="326"/>
      <c r="B990" s="465"/>
      <c r="C990" s="465"/>
      <c r="D990" s="465"/>
      <c r="E990" s="465"/>
      <c r="F990" s="465"/>
      <c r="G990" s="465"/>
      <c r="H990" s="465"/>
      <c r="I990" s="465"/>
      <c r="J990" s="465"/>
      <c r="K990" s="465"/>
      <c r="L990" s="465"/>
      <c r="M990" s="465"/>
      <c r="N990" s="327"/>
    </row>
    <row r="991" spans="1:62" ht="19.899999999999999" customHeight="1">
      <c r="A991" s="326"/>
      <c r="B991" s="465"/>
      <c r="C991" s="465"/>
      <c r="D991" s="465"/>
      <c r="E991" s="465"/>
      <c r="F991" s="465"/>
      <c r="G991" s="465"/>
      <c r="H991" s="465"/>
      <c r="I991" s="465"/>
      <c r="J991" s="465"/>
      <c r="K991" s="465"/>
      <c r="L991" s="465"/>
      <c r="M991" s="465"/>
      <c r="N991" s="327"/>
    </row>
    <row r="992" spans="1:62" ht="19.899999999999999" customHeight="1">
      <c r="A992" s="326"/>
      <c r="B992" s="465"/>
      <c r="C992" s="465"/>
      <c r="D992" s="465"/>
      <c r="E992" s="465"/>
      <c r="F992" s="465"/>
      <c r="G992" s="465"/>
      <c r="H992" s="465"/>
      <c r="I992" s="465"/>
      <c r="J992" s="465"/>
      <c r="K992" s="465"/>
      <c r="L992" s="465"/>
      <c r="M992" s="465"/>
      <c r="N992" s="327"/>
    </row>
    <row r="993" spans="1:14" ht="19.899999999999999" customHeight="1">
      <c r="A993" s="326"/>
      <c r="B993" s="465" t="str">
        <f>BB984</f>
        <v>Politics exist to guide our behavior to serve needs, namely to shape laws. While no one sits above the law, no law sits above the needs it exists to serve. Whose needs are best served in how our laws are formed, interpreted, enforced, and politicized?</v>
      </c>
      <c r="C993" s="465"/>
      <c r="D993" s="465"/>
      <c r="E993" s="465"/>
      <c r="F993" s="465"/>
      <c r="G993" s="465"/>
      <c r="H993" s="465"/>
      <c r="I993" s="465"/>
      <c r="J993" s="465"/>
      <c r="K993" s="465"/>
      <c r="L993" s="465"/>
      <c r="M993" s="465"/>
      <c r="N993" s="327"/>
    </row>
    <row r="994" spans="1:14" ht="19.899999999999999" customHeight="1">
      <c r="A994" s="326"/>
      <c r="B994" s="465"/>
      <c r="C994" s="465"/>
      <c r="D994" s="465"/>
      <c r="E994" s="465"/>
      <c r="F994" s="465"/>
      <c r="G994" s="465"/>
      <c r="H994" s="465"/>
      <c r="I994" s="465"/>
      <c r="J994" s="465"/>
      <c r="K994" s="465"/>
      <c r="L994" s="465"/>
      <c r="M994" s="465"/>
      <c r="N994" s="327"/>
    </row>
    <row r="995" spans="1:14" ht="19.899999999999999" customHeight="1">
      <c r="A995" s="326"/>
      <c r="B995" s="465"/>
      <c r="C995" s="465"/>
      <c r="D995" s="465"/>
      <c r="E995" s="465"/>
      <c r="F995" s="465"/>
      <c r="G995" s="465"/>
      <c r="H995" s="465"/>
      <c r="I995" s="465"/>
      <c r="J995" s="465"/>
      <c r="K995" s="465"/>
      <c r="L995" s="465"/>
      <c r="M995" s="465"/>
      <c r="N995" s="327"/>
    </row>
    <row r="996" spans="1:14" ht="19.899999999999999" customHeight="1">
      <c r="A996" s="326"/>
      <c r="B996" s="513" t="str">
        <f>BB985</f>
        <v>Widespread anxiety and depression suggest our politics and our system of laws fail to properly serve our many specific needs. Such anxiety and depression arise from unmet needs, so let's look at particular pain points on both sides of eight key political issues.</v>
      </c>
      <c r="C996" s="513"/>
      <c r="D996" s="513"/>
      <c r="E996" s="513"/>
      <c r="F996" s="513"/>
      <c r="G996" s="513"/>
      <c r="H996" s="513"/>
      <c r="I996" s="513"/>
      <c r="J996" s="513"/>
      <c r="K996" s="513"/>
      <c r="L996" s="513"/>
      <c r="M996" s="513"/>
      <c r="N996" s="327"/>
    </row>
    <row r="997" spans="1:14" ht="19.899999999999999" customHeight="1">
      <c r="A997" s="326"/>
      <c r="B997" s="513"/>
      <c r="C997" s="513"/>
      <c r="D997" s="513"/>
      <c r="E997" s="513"/>
      <c r="F997" s="513"/>
      <c r="G997" s="513"/>
      <c r="H997" s="513"/>
      <c r="I997" s="513"/>
      <c r="J997" s="513"/>
      <c r="K997" s="513"/>
      <c r="L997" s="513"/>
      <c r="M997" s="513"/>
      <c r="N997" s="327"/>
    </row>
    <row r="998" spans="1:14" ht="19.899999999999999" customHeight="1">
      <c r="A998" s="326"/>
      <c r="B998" s="513"/>
      <c r="C998" s="513"/>
      <c r="D998" s="513"/>
      <c r="E998" s="513"/>
      <c r="F998" s="513"/>
      <c r="G998" s="513"/>
      <c r="H998" s="513"/>
      <c r="I998" s="513"/>
      <c r="J998" s="513"/>
      <c r="K998" s="513"/>
      <c r="L998" s="513"/>
      <c r="M998" s="513"/>
      <c r="N998" s="327"/>
    </row>
    <row r="999" spans="1:14">
      <c r="A999" s="328"/>
      <c r="B999" s="329"/>
      <c r="C999" s="329"/>
      <c r="D999" s="329"/>
      <c r="E999" s="329"/>
      <c r="F999" s="329"/>
      <c r="G999" s="329"/>
      <c r="H999" s="832"/>
      <c r="I999" s="329"/>
      <c r="J999" s="329"/>
      <c r="K999" s="329"/>
      <c r="L999" s="329"/>
      <c r="M999" s="329"/>
      <c r="N999" s="330"/>
    </row>
    <row r="1000" spans="1:14" ht="30" customHeight="1">
      <c r="A1000" s="311" t="s">
        <v>1148</v>
      </c>
      <c r="B1000" s="416" t="s">
        <v>1143</v>
      </c>
      <c r="C1000" s="416"/>
      <c r="D1000" s="416"/>
      <c r="E1000" s="416"/>
      <c r="F1000" s="416"/>
      <c r="G1000" s="416"/>
      <c r="H1000" s="416"/>
      <c r="I1000" s="416"/>
      <c r="J1000" s="416"/>
      <c r="K1000" s="416"/>
      <c r="L1000" s="416"/>
      <c r="M1000" s="416"/>
      <c r="N1000" s="312" t="s">
        <v>1149</v>
      </c>
    </row>
    <row r="1001" spans="1:14" ht="34.9" customHeight="1">
      <c r="A1001" s="313"/>
      <c r="B1001" s="674" t="s">
        <v>1106</v>
      </c>
      <c r="C1001" s="674"/>
      <c r="D1001" s="674"/>
      <c r="E1001" s="674"/>
      <c r="F1001" s="674"/>
      <c r="G1001" s="674"/>
      <c r="H1001" s="674"/>
      <c r="I1001" s="674"/>
      <c r="J1001" s="674"/>
      <c r="K1001" s="674"/>
      <c r="L1001" s="674"/>
      <c r="M1001" s="674"/>
      <c r="N1001" s="314"/>
    </row>
    <row r="1002" spans="1:14" ht="37.15" customHeight="1">
      <c r="A1002" s="315"/>
      <c r="B1002" s="891" t="s">
        <v>1748</v>
      </c>
      <c r="C1002" s="891"/>
      <c r="D1002" s="891"/>
      <c r="E1002" s="891"/>
      <c r="F1002" s="891"/>
      <c r="G1002" s="891"/>
      <c r="H1002" s="891"/>
      <c r="I1002" s="891"/>
      <c r="J1002" s="891"/>
      <c r="K1002" s="891"/>
      <c r="L1002" s="891"/>
      <c r="M1002" s="891"/>
      <c r="N1002" s="316"/>
    </row>
    <row r="1003" spans="1:14" ht="37.15" customHeight="1">
      <c r="A1003" s="315"/>
      <c r="B1003" s="891"/>
      <c r="C1003" s="891"/>
      <c r="D1003" s="891"/>
      <c r="E1003" s="891"/>
      <c r="F1003" s="891"/>
      <c r="G1003" s="891"/>
      <c r="H1003" s="891"/>
      <c r="I1003" s="891"/>
      <c r="J1003" s="891"/>
      <c r="K1003" s="891"/>
      <c r="L1003" s="891"/>
      <c r="M1003" s="891"/>
      <c r="N1003" s="316"/>
    </row>
    <row r="1004" spans="1:14" ht="4.9000000000000004" customHeight="1">
      <c r="A1004" s="315"/>
      <c r="B1004" s="317"/>
      <c r="C1004" s="317"/>
      <c r="D1004" s="317"/>
      <c r="E1004" s="317"/>
      <c r="F1004" s="317"/>
      <c r="G1004" s="317"/>
      <c r="H1004" s="846"/>
      <c r="I1004" s="317"/>
      <c r="J1004" s="317"/>
      <c r="K1004" s="317"/>
      <c r="L1004" s="317"/>
      <c r="M1004" s="317"/>
      <c r="N1004" s="316"/>
    </row>
    <row r="1005" spans="1:14" ht="30" customHeight="1">
      <c r="A1005" s="315"/>
      <c r="B1005" s="111" t="s">
        <v>420</v>
      </c>
      <c r="C1005" s="109"/>
      <c r="D1005" s="109"/>
      <c r="E1005" s="109"/>
      <c r="F1005" s="109"/>
      <c r="G1005" s="109"/>
      <c r="H1005" s="849"/>
      <c r="I1005" s="110"/>
      <c r="J1005" s="110"/>
      <c r="K1005" s="110"/>
      <c r="L1005" s="110"/>
      <c r="M1005" s="112" t="s">
        <v>421</v>
      </c>
      <c r="N1005" s="316"/>
    </row>
    <row r="1006" spans="1:14" ht="15" customHeight="1">
      <c r="A1006" s="315"/>
      <c r="B1006" s="117" t="s">
        <v>423</v>
      </c>
      <c r="C1006" s="104"/>
      <c r="D1006" s="104"/>
      <c r="E1006" s="104"/>
      <c r="F1006" s="104"/>
      <c r="G1006" s="104"/>
      <c r="H1006" s="849"/>
      <c r="I1006" s="105"/>
      <c r="J1006" s="105"/>
      <c r="K1006" s="105"/>
      <c r="L1006" s="105"/>
      <c r="M1006" s="118" t="s">
        <v>422</v>
      </c>
      <c r="N1006" s="316"/>
    </row>
    <row r="1007" spans="1:14" ht="4.9000000000000004" customHeight="1">
      <c r="A1007" s="315"/>
      <c r="B1007" s="317"/>
      <c r="C1007" s="317"/>
      <c r="D1007" s="317"/>
      <c r="E1007" s="317"/>
      <c r="F1007" s="317"/>
      <c r="G1007" s="317"/>
      <c r="H1007" s="846"/>
      <c r="I1007" s="317"/>
      <c r="J1007" s="317"/>
      <c r="K1007" s="317"/>
      <c r="L1007" s="317"/>
      <c r="M1007" s="317"/>
      <c r="N1007" s="316"/>
    </row>
    <row r="1008" spans="1:14" ht="10.15" customHeight="1">
      <c r="A1008" s="318"/>
      <c r="B1008" s="114"/>
      <c r="C1008" s="114"/>
      <c r="D1008" s="114"/>
      <c r="E1008" s="114"/>
      <c r="F1008" s="114"/>
      <c r="G1008" s="114"/>
      <c r="H1008" s="845"/>
      <c r="I1008" s="114"/>
      <c r="J1008" s="114"/>
      <c r="K1008" s="114"/>
      <c r="L1008" s="114"/>
      <c r="M1008" s="114"/>
      <c r="N1008" s="319"/>
    </row>
    <row r="1009" spans="1:14" ht="15" customHeight="1">
      <c r="A1009" s="318"/>
      <c r="B1009" s="115" t="s">
        <v>426</v>
      </c>
      <c r="C1009" s="114"/>
      <c r="D1009" s="114"/>
      <c r="E1009" s="570" t="s">
        <v>53</v>
      </c>
      <c r="F1009" s="570"/>
      <c r="G1009" s="570"/>
      <c r="H1009" s="570"/>
      <c r="I1009" s="570"/>
      <c r="J1009" s="570"/>
      <c r="K1009" s="114"/>
      <c r="L1009" s="114"/>
      <c r="M1009" s="116" t="s">
        <v>426</v>
      </c>
      <c r="N1009" s="319"/>
    </row>
    <row r="1010" spans="1:14" ht="15" customHeight="1">
      <c r="A1010" s="318"/>
      <c r="B1010" s="103" t="s">
        <v>427</v>
      </c>
      <c r="C1010" s="104"/>
      <c r="D1010" s="104"/>
      <c r="E1010" s="104"/>
      <c r="F1010" s="104"/>
      <c r="G1010" s="104"/>
      <c r="H1010" s="849"/>
      <c r="I1010" s="105"/>
      <c r="J1010" s="105"/>
      <c r="K1010" s="105"/>
      <c r="L1010" s="105"/>
      <c r="M1010" s="106" t="s">
        <v>428</v>
      </c>
      <c r="N1010" s="319"/>
    </row>
    <row r="1011" spans="1:14" ht="15" customHeight="1">
      <c r="A1011" s="318"/>
      <c r="B1011" s="107" t="s">
        <v>430</v>
      </c>
      <c r="C1011" s="104"/>
      <c r="D1011" s="104"/>
      <c r="E1011" s="104"/>
      <c r="F1011" s="104"/>
      <c r="G1011" s="104"/>
      <c r="H1011" s="849"/>
      <c r="I1011" s="105"/>
      <c r="J1011" s="105"/>
      <c r="K1011" s="105"/>
      <c r="L1011" s="105"/>
      <c r="M1011" s="108" t="s">
        <v>429</v>
      </c>
      <c r="N1011" s="319"/>
    </row>
    <row r="1012" spans="1:14" ht="10.15" customHeight="1">
      <c r="A1012" s="318"/>
      <c r="B1012" s="114"/>
      <c r="C1012" s="114"/>
      <c r="D1012" s="114"/>
      <c r="E1012" s="114"/>
      <c r="F1012" s="114"/>
      <c r="G1012" s="114"/>
      <c r="H1012" s="845"/>
      <c r="I1012" s="114"/>
      <c r="J1012" s="114"/>
      <c r="K1012" s="114"/>
      <c r="L1012" s="114"/>
      <c r="M1012" s="114"/>
      <c r="N1012" s="319"/>
    </row>
    <row r="1013" spans="1:14" ht="15" customHeight="1">
      <c r="A1013" s="318"/>
      <c r="B1013" s="115" t="s">
        <v>426</v>
      </c>
      <c r="C1013" s="114"/>
      <c r="D1013" s="114"/>
      <c r="E1013" s="570" t="s">
        <v>81</v>
      </c>
      <c r="F1013" s="570"/>
      <c r="G1013" s="570"/>
      <c r="H1013" s="570"/>
      <c r="I1013" s="570"/>
      <c r="J1013" s="570"/>
      <c r="K1013" s="114"/>
      <c r="L1013" s="114"/>
      <c r="M1013" s="116" t="s">
        <v>426</v>
      </c>
      <c r="N1013" s="319"/>
    </row>
    <row r="1014" spans="1:14" ht="15" customHeight="1">
      <c r="A1014" s="318"/>
      <c r="B1014" s="103" t="s">
        <v>433</v>
      </c>
      <c r="C1014" s="104"/>
      <c r="D1014" s="104"/>
      <c r="E1014" s="104"/>
      <c r="F1014" s="104"/>
      <c r="G1014" s="104"/>
      <c r="H1014" s="849"/>
      <c r="I1014" s="105"/>
      <c r="J1014" s="105"/>
      <c r="K1014" s="105"/>
      <c r="L1014" s="105"/>
      <c r="M1014" s="106" t="s">
        <v>445</v>
      </c>
      <c r="N1014" s="319"/>
    </row>
    <row r="1015" spans="1:14" ht="15" customHeight="1">
      <c r="A1015" s="318"/>
      <c r="B1015" s="107" t="s">
        <v>434</v>
      </c>
      <c r="C1015" s="104"/>
      <c r="D1015" s="104"/>
      <c r="E1015" s="104"/>
      <c r="F1015" s="104"/>
      <c r="G1015" s="104"/>
      <c r="H1015" s="849"/>
      <c r="I1015" s="105"/>
      <c r="J1015" s="105"/>
      <c r="K1015" s="105"/>
      <c r="L1015" s="105"/>
      <c r="M1015" s="108" t="s">
        <v>446</v>
      </c>
      <c r="N1015" s="319"/>
    </row>
    <row r="1016" spans="1:14" ht="10.15" customHeight="1">
      <c r="A1016" s="318"/>
      <c r="B1016" s="114"/>
      <c r="C1016" s="114"/>
      <c r="D1016" s="114"/>
      <c r="E1016" s="114"/>
      <c r="F1016" s="114"/>
      <c r="G1016" s="114"/>
      <c r="H1016" s="845"/>
      <c r="I1016" s="114"/>
      <c r="J1016" s="114"/>
      <c r="K1016" s="114"/>
      <c r="L1016" s="114"/>
      <c r="M1016" s="114"/>
      <c r="N1016" s="319"/>
    </row>
    <row r="1017" spans="1:14" ht="15" customHeight="1">
      <c r="A1017" s="318"/>
      <c r="B1017" s="115" t="s">
        <v>426</v>
      </c>
      <c r="C1017" s="114"/>
      <c r="D1017" s="114"/>
      <c r="E1017" s="570" t="s">
        <v>82</v>
      </c>
      <c r="F1017" s="570"/>
      <c r="G1017" s="570"/>
      <c r="H1017" s="570"/>
      <c r="I1017" s="570"/>
      <c r="J1017" s="570"/>
      <c r="K1017" s="114"/>
      <c r="L1017" s="114"/>
      <c r="M1017" s="116" t="s">
        <v>426</v>
      </c>
      <c r="N1017" s="319"/>
    </row>
    <row r="1018" spans="1:14" ht="15" customHeight="1">
      <c r="A1018" s="318"/>
      <c r="B1018" s="103" t="s">
        <v>435</v>
      </c>
      <c r="C1018" s="104"/>
      <c r="D1018" s="104"/>
      <c r="E1018" s="104"/>
      <c r="F1018" s="104"/>
      <c r="G1018" s="104"/>
      <c r="H1018" s="849"/>
      <c r="I1018" s="105"/>
      <c r="J1018" s="105"/>
      <c r="K1018" s="105"/>
      <c r="L1018" s="105"/>
      <c r="M1018" s="106" t="s">
        <v>447</v>
      </c>
      <c r="N1018" s="319"/>
    </row>
    <row r="1019" spans="1:14" ht="15" customHeight="1">
      <c r="A1019" s="318"/>
      <c r="B1019" s="107" t="s">
        <v>436</v>
      </c>
      <c r="C1019" s="104"/>
      <c r="D1019" s="104"/>
      <c r="E1019" s="104"/>
      <c r="F1019" s="104"/>
      <c r="G1019" s="104"/>
      <c r="H1019" s="849"/>
      <c r="I1019" s="105"/>
      <c r="J1019" s="105"/>
      <c r="K1019" s="105"/>
      <c r="L1019" s="105"/>
      <c r="M1019" s="108" t="s">
        <v>448</v>
      </c>
      <c r="N1019" s="319"/>
    </row>
    <row r="1020" spans="1:14" ht="10.15" customHeight="1">
      <c r="A1020" s="318"/>
      <c r="B1020" s="114"/>
      <c r="C1020" s="114"/>
      <c r="D1020" s="114"/>
      <c r="E1020" s="114"/>
      <c r="F1020" s="114"/>
      <c r="G1020" s="114"/>
      <c r="H1020" s="845"/>
      <c r="I1020" s="114"/>
      <c r="J1020" s="114"/>
      <c r="K1020" s="114"/>
      <c r="L1020" s="114"/>
      <c r="M1020" s="114"/>
      <c r="N1020" s="319"/>
    </row>
    <row r="1021" spans="1:14" ht="15" customHeight="1">
      <c r="A1021" s="318"/>
      <c r="B1021" s="115" t="s">
        <v>426</v>
      </c>
      <c r="C1021" s="114"/>
      <c r="D1021" s="114"/>
      <c r="E1021" s="570" t="s">
        <v>83</v>
      </c>
      <c r="F1021" s="570"/>
      <c r="G1021" s="570"/>
      <c r="H1021" s="570"/>
      <c r="I1021" s="570"/>
      <c r="J1021" s="570"/>
      <c r="K1021" s="114"/>
      <c r="L1021" s="114"/>
      <c r="M1021" s="116" t="s">
        <v>426</v>
      </c>
      <c r="N1021" s="319"/>
    </row>
    <row r="1022" spans="1:14" ht="15" customHeight="1">
      <c r="A1022" s="318"/>
      <c r="B1022" s="103" t="s">
        <v>437</v>
      </c>
      <c r="C1022" s="104"/>
      <c r="D1022" s="104"/>
      <c r="E1022" s="104"/>
      <c r="F1022" s="104"/>
      <c r="G1022" s="104"/>
      <c r="H1022" s="849"/>
      <c r="I1022" s="105"/>
      <c r="J1022" s="105"/>
      <c r="K1022" s="105"/>
      <c r="L1022" s="105"/>
      <c r="M1022" s="106" t="s">
        <v>449</v>
      </c>
      <c r="N1022" s="319"/>
    </row>
    <row r="1023" spans="1:14" ht="15" customHeight="1">
      <c r="A1023" s="318"/>
      <c r="B1023" s="107" t="s">
        <v>438</v>
      </c>
      <c r="C1023" s="104"/>
      <c r="D1023" s="104"/>
      <c r="E1023" s="104"/>
      <c r="F1023" s="104"/>
      <c r="G1023" s="104"/>
      <c r="H1023" s="849"/>
      <c r="I1023" s="105"/>
      <c r="J1023" s="105"/>
      <c r="K1023" s="105"/>
      <c r="L1023" s="105"/>
      <c r="M1023" s="108" t="s">
        <v>450</v>
      </c>
      <c r="N1023" s="319"/>
    </row>
    <row r="1024" spans="1:14" ht="10.15" customHeight="1">
      <c r="A1024" s="318"/>
      <c r="B1024" s="114"/>
      <c r="C1024" s="114"/>
      <c r="D1024" s="114"/>
      <c r="E1024" s="114"/>
      <c r="F1024" s="114"/>
      <c r="G1024" s="114"/>
      <c r="H1024" s="845"/>
      <c r="I1024" s="114"/>
      <c r="J1024" s="114"/>
      <c r="K1024" s="114"/>
      <c r="L1024" s="114"/>
      <c r="M1024" s="114"/>
      <c r="N1024" s="319"/>
    </row>
    <row r="1025" spans="1:14" ht="15" customHeight="1">
      <c r="A1025" s="318"/>
      <c r="B1025" s="115" t="s">
        <v>426</v>
      </c>
      <c r="C1025" s="114"/>
      <c r="D1025" s="114"/>
      <c r="E1025" s="570" t="s">
        <v>84</v>
      </c>
      <c r="F1025" s="570"/>
      <c r="G1025" s="570"/>
      <c r="H1025" s="570"/>
      <c r="I1025" s="570"/>
      <c r="J1025" s="570"/>
      <c r="K1025" s="114"/>
      <c r="L1025" s="114"/>
      <c r="M1025" s="116" t="s">
        <v>426</v>
      </c>
      <c r="N1025" s="319"/>
    </row>
    <row r="1026" spans="1:14" ht="15" customHeight="1">
      <c r="A1026" s="318"/>
      <c r="B1026" s="103" t="s">
        <v>439</v>
      </c>
      <c r="C1026" s="104"/>
      <c r="D1026" s="104"/>
      <c r="E1026" s="104"/>
      <c r="F1026" s="104"/>
      <c r="G1026" s="104"/>
      <c r="H1026" s="849"/>
      <c r="I1026" s="105"/>
      <c r="J1026" s="105"/>
      <c r="K1026" s="105"/>
      <c r="L1026" s="105"/>
      <c r="M1026" s="106" t="s">
        <v>451</v>
      </c>
      <c r="N1026" s="319"/>
    </row>
    <row r="1027" spans="1:14" ht="15" customHeight="1">
      <c r="A1027" s="318"/>
      <c r="B1027" s="107" t="s">
        <v>440</v>
      </c>
      <c r="C1027" s="104"/>
      <c r="D1027" s="104"/>
      <c r="E1027" s="104"/>
      <c r="F1027" s="104"/>
      <c r="G1027" s="104"/>
      <c r="H1027" s="849"/>
      <c r="I1027" s="105"/>
      <c r="J1027" s="105"/>
      <c r="K1027" s="105"/>
      <c r="L1027" s="105"/>
      <c r="M1027" s="108" t="s">
        <v>452</v>
      </c>
      <c r="N1027" s="319"/>
    </row>
    <row r="1028" spans="1:14" ht="10.15" customHeight="1">
      <c r="A1028" s="318"/>
      <c r="B1028" s="114"/>
      <c r="C1028" s="114"/>
      <c r="D1028" s="114"/>
      <c r="E1028" s="114"/>
      <c r="F1028" s="114"/>
      <c r="G1028" s="114"/>
      <c r="H1028" s="845"/>
      <c r="I1028" s="114"/>
      <c r="J1028" s="114"/>
      <c r="K1028" s="114"/>
      <c r="L1028" s="114"/>
      <c r="M1028" s="114"/>
      <c r="N1028" s="319"/>
    </row>
    <row r="1029" spans="1:14" ht="15" customHeight="1">
      <c r="A1029" s="318"/>
      <c r="B1029" s="115" t="s">
        <v>426</v>
      </c>
      <c r="C1029" s="114"/>
      <c r="D1029" s="114"/>
      <c r="E1029" s="570" t="s">
        <v>85</v>
      </c>
      <c r="F1029" s="570"/>
      <c r="G1029" s="570"/>
      <c r="H1029" s="570"/>
      <c r="I1029" s="570"/>
      <c r="J1029" s="570"/>
      <c r="K1029" s="114"/>
      <c r="L1029" s="114"/>
      <c r="M1029" s="116" t="s">
        <v>426</v>
      </c>
      <c r="N1029" s="319"/>
    </row>
    <row r="1030" spans="1:14" ht="15" customHeight="1">
      <c r="A1030" s="318"/>
      <c r="B1030" s="103" t="s">
        <v>441</v>
      </c>
      <c r="C1030" s="104"/>
      <c r="D1030" s="104"/>
      <c r="E1030" s="104"/>
      <c r="F1030" s="104"/>
      <c r="G1030" s="104"/>
      <c r="H1030" s="849"/>
      <c r="I1030" s="105"/>
      <c r="J1030" s="105"/>
      <c r="K1030" s="105"/>
      <c r="L1030" s="105"/>
      <c r="M1030" s="106" t="s">
        <v>453</v>
      </c>
      <c r="N1030" s="319"/>
    </row>
    <row r="1031" spans="1:14" ht="15" customHeight="1">
      <c r="A1031" s="318"/>
      <c r="B1031" s="107" t="s">
        <v>442</v>
      </c>
      <c r="C1031" s="104"/>
      <c r="D1031" s="104"/>
      <c r="E1031" s="104"/>
      <c r="F1031" s="104"/>
      <c r="G1031" s="104"/>
      <c r="H1031" s="849"/>
      <c r="I1031" s="105"/>
      <c r="J1031" s="105"/>
      <c r="K1031" s="105"/>
      <c r="L1031" s="105"/>
      <c r="M1031" s="108" t="s">
        <v>454</v>
      </c>
      <c r="N1031" s="319"/>
    </row>
    <row r="1032" spans="1:14" ht="10.15" customHeight="1">
      <c r="A1032" s="318"/>
      <c r="B1032" s="114"/>
      <c r="C1032" s="114"/>
      <c r="D1032" s="114"/>
      <c r="E1032" s="114"/>
      <c r="F1032" s="114"/>
      <c r="G1032" s="114"/>
      <c r="H1032" s="845"/>
      <c r="I1032" s="114"/>
      <c r="J1032" s="114"/>
      <c r="K1032" s="114"/>
      <c r="L1032" s="114"/>
      <c r="M1032" s="114"/>
      <c r="N1032" s="319"/>
    </row>
    <row r="1033" spans="1:14" ht="15" customHeight="1">
      <c r="A1033" s="318"/>
      <c r="B1033" s="115" t="s">
        <v>426</v>
      </c>
      <c r="C1033" s="114"/>
      <c r="D1033" s="114"/>
      <c r="E1033" s="570" t="s">
        <v>86</v>
      </c>
      <c r="F1033" s="570"/>
      <c r="G1033" s="570"/>
      <c r="H1033" s="570"/>
      <c r="I1033" s="570"/>
      <c r="J1033" s="570"/>
      <c r="K1033" s="114"/>
      <c r="L1033" s="114"/>
      <c r="M1033" s="116" t="s">
        <v>426</v>
      </c>
      <c r="N1033" s="319"/>
    </row>
    <row r="1034" spans="1:14" ht="15" customHeight="1">
      <c r="A1034" s="318"/>
      <c r="B1034" s="103" t="s">
        <v>443</v>
      </c>
      <c r="C1034" s="104"/>
      <c r="D1034" s="104"/>
      <c r="E1034" s="104"/>
      <c r="F1034" s="104"/>
      <c r="G1034" s="104"/>
      <c r="H1034" s="849"/>
      <c r="I1034" s="105"/>
      <c r="J1034" s="105"/>
      <c r="K1034" s="105"/>
      <c r="L1034" s="105"/>
      <c r="M1034" s="106" t="s">
        <v>455</v>
      </c>
      <c r="N1034" s="319"/>
    </row>
    <row r="1035" spans="1:14" ht="15" customHeight="1">
      <c r="A1035" s="318"/>
      <c r="B1035" s="107" t="s">
        <v>444</v>
      </c>
      <c r="C1035" s="104"/>
      <c r="D1035" s="104"/>
      <c r="E1035" s="104"/>
      <c r="F1035" s="104"/>
      <c r="G1035" s="104"/>
      <c r="H1035" s="849"/>
      <c r="I1035" s="105"/>
      <c r="J1035" s="105"/>
      <c r="K1035" s="105"/>
      <c r="L1035" s="105"/>
      <c r="M1035" s="108" t="s">
        <v>456</v>
      </c>
      <c r="N1035" s="319"/>
    </row>
    <row r="1036" spans="1:14" ht="10.15" customHeight="1">
      <c r="A1036" s="318"/>
      <c r="B1036" s="114"/>
      <c r="C1036" s="114"/>
      <c r="D1036" s="114"/>
      <c r="E1036" s="114"/>
      <c r="F1036" s="114"/>
      <c r="G1036" s="114"/>
      <c r="H1036" s="845"/>
      <c r="I1036" s="114"/>
      <c r="J1036" s="114"/>
      <c r="K1036" s="114"/>
      <c r="L1036" s="114"/>
      <c r="M1036" s="114"/>
      <c r="N1036" s="319"/>
    </row>
    <row r="1037" spans="1:14" ht="15" customHeight="1">
      <c r="A1037" s="318"/>
      <c r="B1037" s="115" t="s">
        <v>426</v>
      </c>
      <c r="C1037" s="114"/>
      <c r="D1037" s="114"/>
      <c r="E1037" s="570" t="s">
        <v>639</v>
      </c>
      <c r="F1037" s="570"/>
      <c r="G1037" s="570"/>
      <c r="H1037" s="570"/>
      <c r="I1037" s="570"/>
      <c r="J1037" s="570"/>
      <c r="K1037" s="114"/>
      <c r="L1037" s="114"/>
      <c r="M1037" s="116" t="s">
        <v>426</v>
      </c>
      <c r="N1037" s="319"/>
    </row>
    <row r="1038" spans="1:14" ht="15" customHeight="1">
      <c r="A1038" s="318"/>
      <c r="B1038" s="103" t="s">
        <v>416</v>
      </c>
      <c r="C1038" s="104"/>
      <c r="D1038" s="104"/>
      <c r="E1038" s="104"/>
      <c r="F1038" s="104"/>
      <c r="G1038" s="104"/>
      <c r="H1038" s="849"/>
      <c r="I1038" s="105"/>
      <c r="J1038" s="105"/>
      <c r="K1038" s="105"/>
      <c r="L1038" s="105"/>
      <c r="M1038" s="106" t="s">
        <v>418</v>
      </c>
      <c r="N1038" s="319"/>
    </row>
    <row r="1039" spans="1:14" ht="15" customHeight="1">
      <c r="A1039" s="318"/>
      <c r="B1039" s="107" t="s">
        <v>417</v>
      </c>
      <c r="C1039" s="104"/>
      <c r="D1039" s="104"/>
      <c r="E1039" s="104"/>
      <c r="F1039" s="104"/>
      <c r="G1039" s="104"/>
      <c r="H1039" s="849"/>
      <c r="I1039" s="105"/>
      <c r="J1039" s="105"/>
      <c r="K1039" s="105"/>
      <c r="L1039" s="105"/>
      <c r="M1039" s="108" t="s">
        <v>419</v>
      </c>
      <c r="N1039" s="319"/>
    </row>
    <row r="1040" spans="1:14" ht="4.9000000000000004" customHeight="1">
      <c r="A1040" s="318"/>
      <c r="B1040" s="114"/>
      <c r="C1040" s="114"/>
      <c r="D1040" s="114"/>
      <c r="E1040" s="114"/>
      <c r="F1040" s="114"/>
      <c r="G1040" s="114"/>
      <c r="H1040" s="845"/>
      <c r="I1040" s="114"/>
      <c r="J1040" s="114"/>
      <c r="K1040" s="114"/>
      <c r="L1040" s="114"/>
      <c r="M1040" s="114"/>
      <c r="N1040" s="319"/>
    </row>
    <row r="1041" spans="1:79" ht="15" customHeight="1">
      <c r="A1041" s="318"/>
      <c r="B1041" s="607" t="s">
        <v>457</v>
      </c>
      <c r="C1041" s="607"/>
      <c r="D1041" s="607"/>
      <c r="E1041" s="607"/>
      <c r="F1041" s="607"/>
      <c r="G1041" s="607"/>
      <c r="H1041" s="608" t="s">
        <v>458</v>
      </c>
      <c r="I1041" s="608"/>
      <c r="J1041" s="608"/>
      <c r="K1041" s="608"/>
      <c r="L1041" s="608"/>
      <c r="M1041" s="608"/>
      <c r="N1041" s="319"/>
    </row>
    <row r="1042" spans="1:79" ht="15" customHeight="1">
      <c r="A1042" s="318"/>
      <c r="B1042" s="607"/>
      <c r="C1042" s="607"/>
      <c r="D1042" s="607"/>
      <c r="E1042" s="607"/>
      <c r="F1042" s="607"/>
      <c r="G1042" s="607"/>
      <c r="H1042" s="608"/>
      <c r="I1042" s="608"/>
      <c r="J1042" s="608"/>
      <c r="K1042" s="608"/>
      <c r="L1042" s="608"/>
      <c r="M1042" s="608"/>
      <c r="N1042" s="319"/>
    </row>
    <row r="1043" spans="1:79" ht="4.9000000000000004" customHeight="1">
      <c r="A1043" s="320"/>
      <c r="B1043" s="321"/>
      <c r="C1043" s="321"/>
      <c r="D1043" s="321"/>
      <c r="E1043" s="321"/>
      <c r="F1043" s="321"/>
      <c r="G1043" s="321"/>
      <c r="H1043" s="848"/>
      <c r="I1043" s="321"/>
      <c r="J1043" s="321"/>
      <c r="K1043" s="321"/>
      <c r="L1043" s="321"/>
      <c r="M1043" s="321"/>
      <c r="N1043" s="322"/>
    </row>
    <row r="1044" spans="1:79" ht="30" customHeight="1">
      <c r="A1044" s="293" t="s">
        <v>1148</v>
      </c>
      <c r="B1044" s="417" t="s">
        <v>61</v>
      </c>
      <c r="C1044" s="417"/>
      <c r="D1044" s="417"/>
      <c r="E1044" s="417"/>
      <c r="F1044" s="417"/>
      <c r="G1044" s="417"/>
      <c r="H1044" s="417"/>
      <c r="I1044" s="417"/>
      <c r="J1044" s="417"/>
      <c r="K1044" s="417"/>
      <c r="L1044" s="417"/>
      <c r="M1044" s="295"/>
      <c r="N1044" s="296" t="s">
        <v>1149</v>
      </c>
      <c r="AC1044" s="1"/>
    </row>
    <row r="1045" spans="1:79">
      <c r="A1045" s="297"/>
      <c r="B1045" s="25"/>
      <c r="C1045" s="25"/>
      <c r="D1045" s="25"/>
      <c r="E1045" s="25"/>
      <c r="F1045" s="25"/>
      <c r="G1045" s="25"/>
      <c r="H1045" s="850"/>
      <c r="I1045" s="43"/>
      <c r="J1045" s="25"/>
      <c r="K1045" s="25"/>
      <c r="L1045" s="25"/>
      <c r="M1045" s="25"/>
      <c r="N1045" s="298"/>
      <c r="AC1045" s="1"/>
    </row>
    <row r="1046" spans="1:79" ht="14.25" thickBot="1">
      <c r="A1046" s="297"/>
      <c r="B1046" s="25"/>
      <c r="C1046" s="25"/>
      <c r="D1046" s="25"/>
      <c r="E1046" s="25"/>
      <c r="F1046" s="25"/>
      <c r="G1046" s="25"/>
      <c r="H1046" s="850"/>
      <c r="I1046" s="25"/>
      <c r="J1046" s="25"/>
      <c r="K1046" s="25"/>
      <c r="L1046" s="25"/>
      <c r="M1046" s="25"/>
      <c r="N1046" s="298"/>
      <c r="AC1046" s="1"/>
    </row>
    <row r="1047" spans="1:79" ht="45" customHeight="1" thickTop="1" thickBot="1">
      <c r="A1047" s="297"/>
      <c r="B1047" s="25"/>
      <c r="C1047" s="609" t="s">
        <v>53</v>
      </c>
      <c r="D1047" s="610"/>
      <c r="E1047" s="610"/>
      <c r="F1047" s="610"/>
      <c r="G1047" s="610"/>
      <c r="H1047" s="610"/>
      <c r="I1047" s="610"/>
      <c r="J1047" s="610"/>
      <c r="K1047" s="610"/>
      <c r="L1047" s="611"/>
      <c r="M1047" s="25"/>
      <c r="N1047" s="298"/>
      <c r="AC1047" s="1"/>
      <c r="BB1047" s="39" t="s">
        <v>53</v>
      </c>
      <c r="BD1047" s="39" t="s">
        <v>73</v>
      </c>
      <c r="BF1047" s="2" t="s">
        <v>991</v>
      </c>
      <c r="BH1047" s="2" t="s">
        <v>1093</v>
      </c>
    </row>
    <row r="1048" spans="1:79" ht="14.25" thickTop="1">
      <c r="A1048" s="297"/>
      <c r="B1048" s="25"/>
      <c r="C1048" s="25"/>
      <c r="D1048" s="25"/>
      <c r="E1048" s="25"/>
      <c r="F1048" s="25"/>
      <c r="G1048" s="25"/>
      <c r="H1048" s="850"/>
      <c r="I1048" s="25"/>
      <c r="J1048" s="25"/>
      <c r="K1048" s="25"/>
      <c r="L1048" s="25"/>
      <c r="M1048" s="113"/>
      <c r="N1048" s="298"/>
      <c r="AC1048" s="1"/>
      <c r="BB1048" s="39" t="s">
        <v>81</v>
      </c>
      <c r="BD1048" s="39" t="s">
        <v>74</v>
      </c>
      <c r="BF1048" s="2" t="s">
        <v>992</v>
      </c>
      <c r="BH1048" s="2" t="s">
        <v>1094</v>
      </c>
    </row>
    <row r="1049" spans="1:79" ht="30" customHeight="1">
      <c r="A1049" s="297"/>
      <c r="B1049" s="612" t="s">
        <v>424</v>
      </c>
      <c r="C1049" s="612"/>
      <c r="D1049" s="613" t="s">
        <v>4</v>
      </c>
      <c r="E1049" s="613"/>
      <c r="F1049" s="613"/>
      <c r="G1049" s="614" t="s">
        <v>5</v>
      </c>
      <c r="H1049" s="614"/>
      <c r="I1049" s="569" t="s">
        <v>6</v>
      </c>
      <c r="J1049" s="569"/>
      <c r="K1049" s="569"/>
      <c r="L1049" s="615" t="s">
        <v>425</v>
      </c>
      <c r="M1049" s="615"/>
      <c r="N1049" s="298"/>
      <c r="AC1049" s="1"/>
      <c r="AD1049" s="47"/>
      <c r="BB1049" s="39" t="s">
        <v>82</v>
      </c>
      <c r="BD1049" s="39" t="s">
        <v>75</v>
      </c>
      <c r="BF1049" s="2" t="s">
        <v>993</v>
      </c>
      <c r="BH1049" s="2" t="s">
        <v>1095</v>
      </c>
    </row>
    <row r="1050" spans="1:79" ht="30" customHeight="1">
      <c r="A1050" s="297"/>
      <c r="B1050" s="612"/>
      <c r="C1050" s="612"/>
      <c r="D1050" s="613" t="s">
        <v>7</v>
      </c>
      <c r="E1050" s="613"/>
      <c r="F1050" s="613"/>
      <c r="G1050" s="614" t="s">
        <v>5</v>
      </c>
      <c r="H1050" s="614"/>
      <c r="I1050" s="569" t="s">
        <v>8</v>
      </c>
      <c r="J1050" s="569"/>
      <c r="K1050" s="569"/>
      <c r="L1050" s="615"/>
      <c r="M1050" s="615"/>
      <c r="N1050" s="298"/>
      <c r="AC1050" s="1"/>
      <c r="BB1050" s="39" t="s">
        <v>83</v>
      </c>
      <c r="BD1050" s="39" t="s">
        <v>76</v>
      </c>
      <c r="BF1050" s="2" t="s">
        <v>994</v>
      </c>
      <c r="BH1050" s="2" t="s">
        <v>1096</v>
      </c>
    </row>
    <row r="1051" spans="1:79" ht="30" customHeight="1">
      <c r="A1051" s="297"/>
      <c r="B1051" s="612"/>
      <c r="C1051" s="612"/>
      <c r="D1051" s="613" t="s">
        <v>9</v>
      </c>
      <c r="E1051" s="613"/>
      <c r="F1051" s="613"/>
      <c r="G1051" s="614" t="s">
        <v>5</v>
      </c>
      <c r="H1051" s="614"/>
      <c r="I1051" s="569" t="s">
        <v>10</v>
      </c>
      <c r="J1051" s="569"/>
      <c r="K1051" s="569"/>
      <c r="L1051" s="615"/>
      <c r="M1051" s="615"/>
      <c r="N1051" s="298"/>
      <c r="AC1051" s="1"/>
      <c r="BB1051" s="39" t="s">
        <v>84</v>
      </c>
      <c r="BD1051" s="39" t="s">
        <v>77</v>
      </c>
      <c r="BF1051" s="2" t="s">
        <v>995</v>
      </c>
      <c r="BH1051" s="2" t="s">
        <v>1097</v>
      </c>
    </row>
    <row r="1052" spans="1:79">
      <c r="A1052" s="297"/>
      <c r="B1052" s="25"/>
      <c r="C1052" s="25"/>
      <c r="D1052" s="25"/>
      <c r="E1052" s="25"/>
      <c r="F1052" s="25"/>
      <c r="G1052" s="25"/>
      <c r="H1052" s="850"/>
      <c r="I1052" s="25"/>
      <c r="J1052" s="25"/>
      <c r="K1052" s="25"/>
      <c r="L1052" s="25"/>
      <c r="M1052" s="25"/>
      <c r="N1052" s="298"/>
      <c r="AC1052" s="1"/>
      <c r="BB1052" s="39" t="s">
        <v>85</v>
      </c>
      <c r="BD1052" s="39" t="s">
        <v>78</v>
      </c>
      <c r="BF1052" s="2" t="s">
        <v>996</v>
      </c>
      <c r="BH1052" s="2" t="s">
        <v>1098</v>
      </c>
    </row>
    <row r="1053" spans="1:79" ht="14.25" thickBot="1">
      <c r="A1053" s="297"/>
      <c r="B1053" s="25"/>
      <c r="C1053" s="25"/>
      <c r="D1053" s="25"/>
      <c r="E1053" s="25"/>
      <c r="F1053" s="25"/>
      <c r="G1053" s="25"/>
      <c r="H1053" s="850"/>
      <c r="I1053" s="25"/>
      <c r="J1053" s="25"/>
      <c r="K1053" s="25"/>
      <c r="L1053" s="25"/>
      <c r="M1053" s="25"/>
      <c r="N1053" s="298"/>
      <c r="AC1053" s="1"/>
      <c r="BB1053" s="39" t="s">
        <v>86</v>
      </c>
      <c r="BD1053" s="39" t="s">
        <v>79</v>
      </c>
      <c r="BF1053" s="2" t="s">
        <v>997</v>
      </c>
      <c r="BH1053" s="2" t="s">
        <v>1099</v>
      </c>
    </row>
    <row r="1054" spans="1:79" ht="30" customHeight="1" thickTop="1">
      <c r="A1054" s="297"/>
      <c r="B1054" s="478" t="s">
        <v>948</v>
      </c>
      <c r="C1054" s="479"/>
      <c r="D1054" s="479"/>
      <c r="E1054" s="479"/>
      <c r="F1054" s="479"/>
      <c r="G1054" s="480"/>
      <c r="H1054" s="714" t="s">
        <v>949</v>
      </c>
      <c r="I1054" s="715"/>
      <c r="J1054" s="715"/>
      <c r="K1054" s="715"/>
      <c r="L1054" s="715"/>
      <c r="M1054" s="716"/>
      <c r="N1054" s="298"/>
      <c r="AC1054" s="1"/>
      <c r="BB1054" s="39" t="s">
        <v>1240</v>
      </c>
      <c r="BD1054" s="39" t="s">
        <v>80</v>
      </c>
      <c r="BF1054" s="2" t="s">
        <v>998</v>
      </c>
      <c r="BH1054" s="2" t="s">
        <v>1100</v>
      </c>
    </row>
    <row r="1055" spans="1:79" ht="30" customHeight="1" thickBot="1">
      <c r="A1055" s="297"/>
      <c r="B1055" s="481" t="str">
        <f>BB1055</f>
        <v>EASY ENTRY</v>
      </c>
      <c r="C1055" s="482"/>
      <c r="D1055" s="482"/>
      <c r="E1055" s="482"/>
      <c r="F1055" s="482"/>
      <c r="G1055" s="483"/>
      <c r="H1055" s="717" t="str">
        <f>BB1056</f>
        <v>VETTED ENTRY</v>
      </c>
      <c r="I1055" s="718"/>
      <c r="J1055" s="718"/>
      <c r="K1055" s="718"/>
      <c r="L1055" s="718"/>
      <c r="M1055" s="719"/>
      <c r="N1055" s="298"/>
      <c r="AC1055" s="1"/>
      <c r="BB1055" s="2" t="str">
        <f>IF($C$1047=BB$1047,BE1055,IF($C$1047=BB$1048,BF1055,IF($C$1047=BB$1049,BG1055,IF($C$1047=BB$1050,BH1055,IF($C$1047=BB$1051,BI1055,IF($C$1047=BB$1052,BJ1055,IF($C$1047=BB$1053,BK1055,IF($C$1047=BB$1054,BL1055,""))))))))</f>
        <v>EASY ENTRY</v>
      </c>
      <c r="BD1055" s="50" t="s">
        <v>133</v>
      </c>
      <c r="BE1055" s="2" t="s">
        <v>135</v>
      </c>
      <c r="BF1055" s="2" t="s">
        <v>137</v>
      </c>
      <c r="BG1055" s="2" t="s">
        <v>138</v>
      </c>
      <c r="BH1055" s="2" t="s">
        <v>141</v>
      </c>
      <c r="BI1055" s="2" t="s">
        <v>142</v>
      </c>
      <c r="BJ1055" s="2" t="s">
        <v>144</v>
      </c>
      <c r="BK1055" s="2" t="s">
        <v>146</v>
      </c>
      <c r="BL1055" s="2" t="s">
        <v>148</v>
      </c>
      <c r="BT1055" s="39" t="s">
        <v>66</v>
      </c>
      <c r="BU1055" s="39" t="s">
        <v>67</v>
      </c>
    </row>
    <row r="1056" spans="1:79" ht="15.75" thickTop="1">
      <c r="A1056" s="297"/>
      <c r="B1056" s="25"/>
      <c r="C1056" s="25"/>
      <c r="D1056" s="25"/>
      <c r="E1056" s="25"/>
      <c r="F1056" s="25"/>
      <c r="G1056" s="25"/>
      <c r="H1056" s="850"/>
      <c r="I1056" s="25"/>
      <c r="J1056" s="25"/>
      <c r="K1056" s="25"/>
      <c r="L1056" s="25"/>
      <c r="M1056" s="25"/>
      <c r="N1056" s="298"/>
      <c r="AC1056" s="1"/>
      <c r="BB1056" s="2" t="str">
        <f>IF($C$1047=BB$1047,BE1056,IF($C$1047=BB$1048,BF1056,IF($C$1047=BB$1049,BG1056,IF($C$1047=BB$1050,BH1056,IF($C$1047=BB$1051,BI1056,IF($C$1047=BB$1052,BJ1056,IF($C$1047=BB$1053,BK1056,IF($C$1047=BB$1054,BL1056,""))))))))</f>
        <v>VETTED ENTRY</v>
      </c>
      <c r="BD1056" s="50" t="s">
        <v>134</v>
      </c>
      <c r="BE1056" s="2" t="s">
        <v>136</v>
      </c>
      <c r="BF1056" s="2" t="s">
        <v>976</v>
      </c>
      <c r="BG1056" s="2" t="s">
        <v>139</v>
      </c>
      <c r="BH1056" s="2" t="s">
        <v>140</v>
      </c>
      <c r="BI1056" s="2" t="s">
        <v>143</v>
      </c>
      <c r="BJ1056" s="2" t="s">
        <v>145</v>
      </c>
      <c r="BK1056" s="2" t="s">
        <v>147</v>
      </c>
      <c r="BL1056" s="2" t="s">
        <v>149</v>
      </c>
      <c r="BT1056" s="41" t="s">
        <v>557</v>
      </c>
      <c r="BU1056" s="40" t="s">
        <v>571</v>
      </c>
      <c r="BV1056" s="2" t="str">
        <f>CONCATENATE(BW1056,BX1056,BY1056,CA1056)</f>
        <v>Resolving 0 more than resolving 0</v>
      </c>
      <c r="BW1056" s="2" t="s">
        <v>555</v>
      </c>
      <c r="BX1056" s="2">
        <f>$B$173</f>
        <v>0</v>
      </c>
      <c r="BY1056" s="2" t="s">
        <v>556</v>
      </c>
      <c r="CA1056" s="2">
        <f>$H$173</f>
        <v>0</v>
      </c>
    </row>
    <row r="1057" spans="1:79">
      <c r="A1057" s="297"/>
      <c r="B1057" s="25"/>
      <c r="C1057" s="25"/>
      <c r="D1057" s="25"/>
      <c r="E1057" s="25"/>
      <c r="F1057" s="25"/>
      <c r="G1057" s="25"/>
      <c r="H1057" s="850"/>
      <c r="I1057" s="25"/>
      <c r="J1057" s="25"/>
      <c r="K1057" s="25"/>
      <c r="L1057" s="25"/>
      <c r="M1057" s="25"/>
      <c r="N1057" s="298"/>
      <c r="AC1057" s="1"/>
      <c r="BT1057" s="41" t="s">
        <v>558</v>
      </c>
      <c r="BU1057" s="40" t="s">
        <v>572</v>
      </c>
      <c r="BV1057" s="2" t="str">
        <f>CONCATENATE(BW1057,CA1057,BY1057,BX1057)</f>
        <v>Resolving 0 more than resolving 0</v>
      </c>
      <c r="BW1057" s="2" t="s">
        <v>555</v>
      </c>
      <c r="BX1057" s="2">
        <f>$B$173</f>
        <v>0</v>
      </c>
      <c r="BY1057" s="2" t="s">
        <v>556</v>
      </c>
      <c r="CA1057" s="2">
        <f>$H$173</f>
        <v>0</v>
      </c>
    </row>
    <row r="1058" spans="1:79" ht="19.899999999999999" customHeight="1" thickBot="1">
      <c r="A1058" s="297"/>
      <c r="B1058" s="164" t="s">
        <v>4</v>
      </c>
      <c r="C1058" s="165"/>
      <c r="D1058" s="165"/>
      <c r="E1058" s="165"/>
      <c r="F1058" s="165"/>
      <c r="G1058" s="165"/>
      <c r="H1058" s="851"/>
      <c r="I1058" s="165"/>
      <c r="J1058" s="165"/>
      <c r="K1058" s="165"/>
      <c r="L1058" s="165"/>
      <c r="M1058" s="166" t="str">
        <f>B1058</f>
        <v>ARGUE</v>
      </c>
      <c r="N1058" s="298"/>
      <c r="AC1058" s="1"/>
      <c r="BE1058" s="51" t="str">
        <f>BD1047</f>
        <v>IMM</v>
      </c>
      <c r="BF1058" s="51" t="str">
        <f>BD1048</f>
        <v>CLI</v>
      </c>
      <c r="BG1058" s="51" t="str">
        <f>BD1049</f>
        <v>GUN</v>
      </c>
      <c r="BH1058" s="51" t="str">
        <f>BD1050</f>
        <v>ABO</v>
      </c>
      <c r="BI1058" s="51" t="str">
        <f>BD1051</f>
        <v>HEA</v>
      </c>
      <c r="BJ1058" s="51" t="str">
        <f>BD1052</f>
        <v>CRI</v>
      </c>
      <c r="BK1058" s="51" t="str">
        <f>BD1053</f>
        <v>ECO</v>
      </c>
      <c r="BL1058" s="51" t="str">
        <f>BD1054</f>
        <v>RAC</v>
      </c>
      <c r="BM1058" s="49" t="s">
        <v>3</v>
      </c>
      <c r="BT1058" s="41" t="s">
        <v>559</v>
      </c>
      <c r="BU1058" s="40" t="s">
        <v>573</v>
      </c>
    </row>
    <row r="1059" spans="1:79" ht="19.899999999999999" customHeight="1">
      <c r="A1059" s="297"/>
      <c r="B1059" s="720" t="str">
        <f>BB1059</f>
        <v>No one is “illegal” and national borders reinforce discriminatory systems like racism and classism, usually against people exploited by US foreign interventions.</v>
      </c>
      <c r="C1059" s="721"/>
      <c r="D1059" s="721"/>
      <c r="E1059" s="721"/>
      <c r="F1059" s="721"/>
      <c r="G1059" s="721"/>
      <c r="H1059" s="726" t="str">
        <f>BB1060</f>
        <v xml:space="preserve">Migrants exploit loopholes in our outmoded immigration laws, or evade the law entirely, often with violent results and other harmful consequences. </v>
      </c>
      <c r="I1059" s="726"/>
      <c r="J1059" s="726"/>
      <c r="K1059" s="726"/>
      <c r="L1059" s="726"/>
      <c r="M1059" s="727"/>
      <c r="N1059" s="298"/>
      <c r="AC1059" s="1"/>
      <c r="BB1059" s="2" t="str">
        <f>IF($C$1047=$BB$1047,BE1059,IF($C$1047=$BB$1048,BF1059,IF($C$1047=$BB$1049,BG1059,IF($C$1047=$BB$1050,BH1059,IF($C$1047=$BB$1051,BI1059,IF($C$1047=$BB$1052,BJ1059,IF($C$1047=$BB$1053,BK1059,IF($C$1047=$BB$1054,BL1059,""))))))))</f>
        <v>No one is “illegal” and national borders reinforce discriminatory systems like racism and classism, usually against people exploited by US foreign interventions.</v>
      </c>
      <c r="BD1059" s="50" t="s">
        <v>89</v>
      </c>
      <c r="BE1059" s="2" t="s">
        <v>88</v>
      </c>
      <c r="BF1059" s="2" t="s">
        <v>101</v>
      </c>
      <c r="BG1059" s="2" t="s">
        <v>102</v>
      </c>
      <c r="BH1059" s="2" t="s">
        <v>103</v>
      </c>
      <c r="BI1059" s="2" t="s">
        <v>104</v>
      </c>
      <c r="BJ1059" s="2" t="s">
        <v>105</v>
      </c>
      <c r="BK1059" s="2" t="s">
        <v>106</v>
      </c>
      <c r="BL1059" s="2" t="s">
        <v>107</v>
      </c>
      <c r="BM1059" s="49" t="s">
        <v>3</v>
      </c>
      <c r="BT1059" s="41" t="s">
        <v>560</v>
      </c>
      <c r="BU1059" s="40" t="s">
        <v>574</v>
      </c>
    </row>
    <row r="1060" spans="1:79" ht="19.899999999999999" customHeight="1">
      <c r="A1060" s="297"/>
      <c r="B1060" s="722"/>
      <c r="C1060" s="723"/>
      <c r="D1060" s="723"/>
      <c r="E1060" s="723"/>
      <c r="F1060" s="723"/>
      <c r="G1060" s="723"/>
      <c r="H1060" s="728"/>
      <c r="I1060" s="728"/>
      <c r="J1060" s="728"/>
      <c r="K1060" s="728"/>
      <c r="L1060" s="728"/>
      <c r="M1060" s="729"/>
      <c r="N1060" s="298"/>
      <c r="AC1060" s="1"/>
      <c r="BB1060" s="2" t="str">
        <f>IF($C$1047=$BB$1047,BE1060,IF($C$1047=$BB$1048,BF1060,IF($C$1047=$BB$1049,BG1060,IF($C$1047=$BB$1050,BH1060,IF($C$1047=$BB$1051,BI1060,IF($C$1047=$BB$1052,BJ1060,IF($C$1047=$BB$1053,BK1060,IF($C$1047=$BB$1054,BL1060,""))))))))</f>
        <v xml:space="preserve">Migrants exploit loopholes in our outmoded immigration laws, or evade the law entirely, often with violent results and other harmful consequences. </v>
      </c>
      <c r="BD1060" s="50" t="s">
        <v>90</v>
      </c>
      <c r="BE1060" s="2" t="s">
        <v>87</v>
      </c>
      <c r="BF1060" s="2" t="s">
        <v>108</v>
      </c>
      <c r="BG1060" s="2" t="s">
        <v>109</v>
      </c>
      <c r="BH1060" s="2" t="s">
        <v>110</v>
      </c>
      <c r="BI1060" s="2" t="s">
        <v>111</v>
      </c>
      <c r="BJ1060" s="2" t="s">
        <v>112</v>
      </c>
      <c r="BK1060" s="2" t="s">
        <v>113</v>
      </c>
      <c r="BL1060" s="2" t="s">
        <v>114</v>
      </c>
      <c r="BM1060" s="49" t="s">
        <v>3</v>
      </c>
      <c r="BT1060" s="41" t="s">
        <v>561</v>
      </c>
      <c r="BU1060" s="40" t="s">
        <v>575</v>
      </c>
    </row>
    <row r="1061" spans="1:79" ht="19.899999999999999" customHeight="1">
      <c r="A1061" s="297"/>
      <c r="B1061" s="722"/>
      <c r="C1061" s="723"/>
      <c r="D1061" s="723"/>
      <c r="E1061" s="723"/>
      <c r="F1061" s="723"/>
      <c r="G1061" s="723"/>
      <c r="H1061" s="728"/>
      <c r="I1061" s="728"/>
      <c r="J1061" s="728"/>
      <c r="K1061" s="728"/>
      <c r="L1061" s="728"/>
      <c r="M1061" s="729"/>
      <c r="N1061" s="298"/>
      <c r="AC1061" s="1"/>
      <c r="BM1061" s="49" t="s">
        <v>3</v>
      </c>
      <c r="BT1061" s="41" t="s">
        <v>562</v>
      </c>
      <c r="BU1061" s="134" t="s">
        <v>181</v>
      </c>
      <c r="BW1061" s="2" t="str">
        <f>IF($B$176=BV1056,BX1064,BX1068)</f>
        <v xml:space="preserve">You demonstrate what anankelogy calls a "deep" psychosocial orientation. Your unmet self-needs pulls you to focus more on deeper relationships, like your nuclear family and devotion to God and country. You guard your more resolved social-needs, like group cohesion and loyalty. </v>
      </c>
    </row>
    <row r="1062" spans="1:79" ht="19.899999999999999" customHeight="1">
      <c r="A1062" s="297"/>
      <c r="B1062" s="722"/>
      <c r="C1062" s="723"/>
      <c r="D1062" s="723"/>
      <c r="E1062" s="723"/>
      <c r="F1062" s="723"/>
      <c r="G1062" s="723"/>
      <c r="H1062" s="728"/>
      <c r="I1062" s="728"/>
      <c r="J1062" s="728"/>
      <c r="K1062" s="728"/>
      <c r="L1062" s="728"/>
      <c r="M1062" s="729"/>
      <c r="N1062" s="298"/>
      <c r="AC1062" s="1"/>
      <c r="BM1062" s="49" t="s">
        <v>3</v>
      </c>
      <c r="BT1062" s="41" t="s">
        <v>563</v>
      </c>
      <c r="BU1062" s="40" t="s">
        <v>576</v>
      </c>
      <c r="BW1062" s="2" t="str">
        <f>IF($B$176=BV1057,BX1068,BX1064)</f>
        <v xml:space="preserve">You demonstrate what anankelogy calls a "wide" psychosocial orientation. Your unmet social-needs pulls you to focus more on wider relationships, such as disadvantaged others you don't personally know. You guard your more resolved self-needs, like self-expression and authenticity. </v>
      </c>
    </row>
    <row r="1063" spans="1:79" ht="19.899999999999999" customHeight="1" thickBot="1">
      <c r="A1063" s="297"/>
      <c r="B1063" s="724"/>
      <c r="C1063" s="725"/>
      <c r="D1063" s="725"/>
      <c r="E1063" s="725"/>
      <c r="F1063" s="725"/>
      <c r="G1063" s="725"/>
      <c r="H1063" s="730"/>
      <c r="I1063" s="730"/>
      <c r="J1063" s="730"/>
      <c r="K1063" s="730"/>
      <c r="L1063" s="730"/>
      <c r="M1063" s="731"/>
      <c r="N1063" s="298"/>
      <c r="AC1063" s="1"/>
      <c r="BM1063" s="49" t="s">
        <v>3</v>
      </c>
      <c r="BT1063" s="41" t="s">
        <v>564</v>
      </c>
      <c r="BU1063" s="40" t="s">
        <v>577</v>
      </c>
    </row>
    <row r="1064" spans="1:79" ht="19.899999999999999" customHeight="1" thickBot="1">
      <c r="A1064" s="297"/>
      <c r="B1064" s="164" t="s">
        <v>7</v>
      </c>
      <c r="C1064" s="165"/>
      <c r="D1064" s="165"/>
      <c r="E1064" s="165"/>
      <c r="F1064" s="165"/>
      <c r="G1064" s="165"/>
      <c r="H1064" s="851"/>
      <c r="I1064" s="165"/>
      <c r="J1064" s="165"/>
      <c r="K1064" s="165"/>
      <c r="L1064" s="165"/>
      <c r="M1064" s="166" t="str">
        <f>B1064</f>
        <v>REJECT</v>
      </c>
      <c r="N1064" s="298"/>
      <c r="AC1064" s="1"/>
      <c r="BE1064" s="51" t="str">
        <f>BE1058</f>
        <v>IMM</v>
      </c>
      <c r="BF1064" s="51" t="str">
        <f t="shared" ref="BF1064:BL1064" si="22">BF1058</f>
        <v>CLI</v>
      </c>
      <c r="BG1064" s="51" t="str">
        <f t="shared" si="22"/>
        <v>GUN</v>
      </c>
      <c r="BH1064" s="51" t="str">
        <f t="shared" si="22"/>
        <v>ABO</v>
      </c>
      <c r="BI1064" s="51" t="str">
        <f t="shared" si="22"/>
        <v>HEA</v>
      </c>
      <c r="BJ1064" s="51" t="str">
        <f t="shared" si="22"/>
        <v>CRI</v>
      </c>
      <c r="BK1064" s="51" t="str">
        <f t="shared" si="22"/>
        <v>ECO</v>
      </c>
      <c r="BL1064" s="51" t="str">
        <f t="shared" si="22"/>
        <v>RAC</v>
      </c>
      <c r="BM1064" s="49" t="s">
        <v>3</v>
      </c>
      <c r="BT1064" s="41" t="s">
        <v>565</v>
      </c>
      <c r="BU1064" s="40" t="s">
        <v>578</v>
      </c>
      <c r="BX1064" s="2" t="str">
        <f>CONCATENATE(BY1065,BY1066,BY1067)</f>
        <v xml:space="preserve">You demonstrate what anankelogy calls a "wide" psychosocial orientation. Your unmet social-needs pulls you to focus more on wider relationships, such as disadvantaged others you don't personally know. You guard your more resolved self-needs, like self-expression and authenticity. </v>
      </c>
    </row>
    <row r="1065" spans="1:79" ht="19.899999999999999" customHeight="1">
      <c r="A1065" s="297"/>
      <c r="B1065" s="720" t="str">
        <f>BB1065</f>
        <v>Republicans who oppose undocumented migrants are essentially racist.</v>
      </c>
      <c r="C1065" s="721"/>
      <c r="D1065" s="721"/>
      <c r="E1065" s="721"/>
      <c r="F1065" s="721"/>
      <c r="G1065" s="721"/>
      <c r="H1065" s="726" t="str">
        <f>BB1066</f>
        <v>Democrats who actively protect illegal aliens are essentially lawless.</v>
      </c>
      <c r="I1065" s="726"/>
      <c r="J1065" s="726"/>
      <c r="K1065" s="726"/>
      <c r="L1065" s="726"/>
      <c r="M1065" s="727"/>
      <c r="N1065" s="298"/>
      <c r="AC1065" s="1"/>
      <c r="BB1065" s="2" t="str">
        <f>IF($C$1047=$BB$1047,BE1065,IF($C$1047=$BB$1048,BF1065,IF($C$1047=$BB$1049,BG1065,IF($C$1047=$BB$1050,BH1065,IF($C$1047=$BB$1051,BI1065,IF($C$1047=$BB$1052,BJ1065,IF($C$1047=$BB$1053,BK1065,IF($C$1047=$BB$1054,BL1065,""))))))))</f>
        <v>Republicans who oppose undocumented migrants are essentially racist.</v>
      </c>
      <c r="BD1065" s="50" t="s">
        <v>91</v>
      </c>
      <c r="BE1065" s="2" t="s">
        <v>131</v>
      </c>
      <c r="BF1065" s="2" t="s">
        <v>157</v>
      </c>
      <c r="BG1065" s="2" t="s">
        <v>160</v>
      </c>
      <c r="BH1065" s="48" t="s">
        <v>263</v>
      </c>
      <c r="BI1065" s="2" t="s">
        <v>150</v>
      </c>
      <c r="BJ1065" s="2" t="s">
        <v>152</v>
      </c>
      <c r="BK1065" s="2" t="s">
        <v>154</v>
      </c>
      <c r="BL1065" s="2" t="s">
        <v>156</v>
      </c>
      <c r="BM1065" s="49" t="s">
        <v>3</v>
      </c>
      <c r="BT1065" s="41" t="s">
        <v>200</v>
      </c>
      <c r="BU1065" s="40" t="s">
        <v>579</v>
      </c>
      <c r="BY1065" s="2" t="s">
        <v>746</v>
      </c>
    </row>
    <row r="1066" spans="1:79" ht="19.899999999999999" customHeight="1">
      <c r="A1066" s="297"/>
      <c r="B1066" s="722"/>
      <c r="C1066" s="723"/>
      <c r="D1066" s="723"/>
      <c r="E1066" s="723"/>
      <c r="F1066" s="723"/>
      <c r="G1066" s="723"/>
      <c r="H1066" s="728"/>
      <c r="I1066" s="728"/>
      <c r="J1066" s="728"/>
      <c r="K1066" s="728"/>
      <c r="L1066" s="728"/>
      <c r="M1066" s="729"/>
      <c r="N1066" s="298"/>
      <c r="AC1066" s="1"/>
      <c r="BB1066" s="2" t="str">
        <f>IF($C$1047=$BB$1047,BE1066,IF($C$1047=$BB$1048,BF1066,IF($C$1047=$BB$1049,BG1066,IF($C$1047=$BB$1050,BH1066,IF($C$1047=$BB$1051,BI1066,IF($C$1047=$BB$1052,BJ1066,IF($C$1047=$BB$1053,BK1066,IF($C$1047=$BB$1054,BL1066,""))))))))</f>
        <v>Democrats who actively protect illegal aliens are essentially lawless.</v>
      </c>
      <c r="BD1066" s="50" t="s">
        <v>92</v>
      </c>
      <c r="BE1066" s="2" t="s">
        <v>132</v>
      </c>
      <c r="BF1066" s="2" t="s">
        <v>158</v>
      </c>
      <c r="BG1066" s="2" t="s">
        <v>161</v>
      </c>
      <c r="BH1066" s="48" t="s">
        <v>264</v>
      </c>
      <c r="BI1066" s="2" t="s">
        <v>151</v>
      </c>
      <c r="BJ1066" s="2" t="s">
        <v>153</v>
      </c>
      <c r="BK1066" s="2" t="s">
        <v>155</v>
      </c>
      <c r="BL1066" s="2" t="s">
        <v>162</v>
      </c>
      <c r="BM1066" s="49" t="s">
        <v>3</v>
      </c>
      <c r="BT1066" s="41" t="s">
        <v>566</v>
      </c>
      <c r="BU1066" s="40" t="s">
        <v>580</v>
      </c>
      <c r="BY1066" s="2" t="s">
        <v>748</v>
      </c>
    </row>
    <row r="1067" spans="1:79" ht="19.899999999999999" customHeight="1" thickBot="1">
      <c r="A1067" s="297"/>
      <c r="B1067" s="732"/>
      <c r="C1067" s="733"/>
      <c r="D1067" s="733"/>
      <c r="E1067" s="733"/>
      <c r="F1067" s="733"/>
      <c r="G1067" s="733"/>
      <c r="H1067" s="730"/>
      <c r="I1067" s="730"/>
      <c r="J1067" s="730"/>
      <c r="K1067" s="730"/>
      <c r="L1067" s="730"/>
      <c r="M1067" s="731"/>
      <c r="N1067" s="298"/>
      <c r="AC1067" s="1"/>
      <c r="BM1067" s="49" t="s">
        <v>3</v>
      </c>
      <c r="BT1067" s="41" t="s">
        <v>567</v>
      </c>
      <c r="BU1067" s="40" t="s">
        <v>179</v>
      </c>
      <c r="BY1067" s="2" t="s">
        <v>751</v>
      </c>
    </row>
    <row r="1068" spans="1:79" ht="19.899999999999999" customHeight="1" thickBot="1">
      <c r="A1068" s="297"/>
      <c r="B1068" s="164" t="s">
        <v>9</v>
      </c>
      <c r="C1068" s="165"/>
      <c r="D1068" s="165"/>
      <c r="E1068" s="165"/>
      <c r="F1068" s="165"/>
      <c r="G1068" s="165"/>
      <c r="H1068" s="851"/>
      <c r="I1068" s="165"/>
      <c r="J1068" s="165"/>
      <c r="K1068" s="165"/>
      <c r="L1068" s="165"/>
      <c r="M1068" s="166" t="str">
        <f>B1068</f>
        <v>DEMAND</v>
      </c>
      <c r="N1068" s="298"/>
      <c r="AC1068" s="1"/>
      <c r="BE1068" s="51" t="str">
        <f>BE1064</f>
        <v>IMM</v>
      </c>
      <c r="BF1068" s="51" t="str">
        <f t="shared" ref="BF1068:BL1068" si="23">BF1064</f>
        <v>CLI</v>
      </c>
      <c r="BG1068" s="51" t="str">
        <f t="shared" si="23"/>
        <v>GUN</v>
      </c>
      <c r="BH1068" s="51" t="str">
        <f t="shared" si="23"/>
        <v>ABO</v>
      </c>
      <c r="BI1068" s="51" t="str">
        <f t="shared" si="23"/>
        <v>HEA</v>
      </c>
      <c r="BJ1068" s="51" t="str">
        <f t="shared" si="23"/>
        <v>CRI</v>
      </c>
      <c r="BK1068" s="51" t="str">
        <f t="shared" si="23"/>
        <v>ECO</v>
      </c>
      <c r="BL1068" s="51" t="str">
        <f t="shared" si="23"/>
        <v>RAC</v>
      </c>
      <c r="BM1068" s="49" t="s">
        <v>3</v>
      </c>
      <c r="BT1068" s="41" t="s">
        <v>568</v>
      </c>
      <c r="BU1068" s="40" t="s">
        <v>581</v>
      </c>
      <c r="BX1068" s="2" t="str">
        <f>CONCATENATE(BY1069,BY1070,BY1071)</f>
        <v xml:space="preserve">You demonstrate what anankelogy calls a "deep" psychosocial orientation. Your unmet self-needs pulls you to focus more on deeper relationships, like your nuclear family and devotion to God and country. You guard your more resolved social-needs, like group cohesion and loyalty. </v>
      </c>
    </row>
    <row r="1069" spans="1:79" ht="19.899999999999999" customHeight="1">
      <c r="A1069" s="297"/>
      <c r="B1069" s="598" t="str">
        <f>BB1069</f>
        <v>Shut down ICE! Stop building the wall. End racism at the border. Stop separating families &amp; caging children. Stop criminalizing being born elsewhere.</v>
      </c>
      <c r="C1069" s="599"/>
      <c r="D1069" s="599"/>
      <c r="E1069" s="599"/>
      <c r="F1069" s="599"/>
      <c r="G1069" s="600"/>
      <c r="H1069" s="522" t="str">
        <f>BB1070</f>
        <v>Build the wall! Stem the tide of migrants, especially those who evade the law others dutifully follow. Then vet entry based on merit. MAGA!</v>
      </c>
      <c r="I1069" s="522"/>
      <c r="J1069" s="522"/>
      <c r="K1069" s="522"/>
      <c r="L1069" s="522"/>
      <c r="M1069" s="523"/>
      <c r="N1069" s="298"/>
      <c r="AC1069" s="1"/>
      <c r="BB1069" s="2" t="str">
        <f>IF($C$1047=$BB$1047,BE1069,IF($C$1047=$BB$1048,BF1069,IF($C$1047=$BB$1049,BG1069,IF($C$1047=$BB$1050,BH1069,IF($C$1047=$BB$1051,BI1069,IF($C$1047=$BB$1052,BJ1069,IF($C$1047=$BB$1053,BK1069,IF($C$1047=$BB$1054,BL1069,""))))))))</f>
        <v>Shut down ICE! Stop building the wall. End racism at the border. Stop separating families &amp; caging children. Stop criminalizing being born elsewhere.</v>
      </c>
      <c r="BD1069" s="50" t="s">
        <v>93</v>
      </c>
      <c r="BE1069" s="2" t="s">
        <v>163</v>
      </c>
      <c r="BF1069" s="2" t="s">
        <v>159</v>
      </c>
      <c r="BG1069" s="2" t="s">
        <v>165</v>
      </c>
      <c r="BH1069" s="2" t="s">
        <v>167</v>
      </c>
      <c r="BI1069" s="2" t="s">
        <v>169</v>
      </c>
      <c r="BJ1069" s="2" t="s">
        <v>171</v>
      </c>
      <c r="BK1069" s="2" t="s">
        <v>173</v>
      </c>
      <c r="BL1069" s="2" t="s">
        <v>175</v>
      </c>
      <c r="BM1069" s="49" t="s">
        <v>3</v>
      </c>
      <c r="BT1069" s="41" t="s">
        <v>198</v>
      </c>
      <c r="BU1069" s="40" t="s">
        <v>582</v>
      </c>
      <c r="BY1069" s="2" t="s">
        <v>747</v>
      </c>
    </row>
    <row r="1070" spans="1:79" ht="19.899999999999999" customHeight="1">
      <c r="A1070" s="297"/>
      <c r="B1070" s="601"/>
      <c r="C1070" s="602"/>
      <c r="D1070" s="602"/>
      <c r="E1070" s="602"/>
      <c r="F1070" s="602"/>
      <c r="G1070" s="603"/>
      <c r="H1070" s="524"/>
      <c r="I1070" s="524"/>
      <c r="J1070" s="524"/>
      <c r="K1070" s="524"/>
      <c r="L1070" s="524"/>
      <c r="M1070" s="525"/>
      <c r="N1070" s="298"/>
      <c r="AC1070" s="1"/>
      <c r="BB1070" s="2" t="str">
        <f>IF($C$1047=$BB$1047,BE1070,IF($C$1047=$BB$1048,BF1070,IF($C$1047=$BB$1049,BG1070,IF($C$1047=$BB$1050,BH1070,IF($C$1047=$BB$1051,BI1070,IF($C$1047=$BB$1052,BJ1070,IF($C$1047=$BB$1053,BK1070,IF($C$1047=$BB$1054,BL1070,""))))))))</f>
        <v>Build the wall! Stem the tide of migrants, especially those who evade the law others dutifully follow. Then vet entry based on merit. MAGA!</v>
      </c>
      <c r="BD1070" s="50" t="s">
        <v>94</v>
      </c>
      <c r="BE1070" s="2" t="s">
        <v>164</v>
      </c>
      <c r="BF1070" s="2" t="s">
        <v>1037</v>
      </c>
      <c r="BG1070" s="2" t="s">
        <v>166</v>
      </c>
      <c r="BH1070" s="2" t="s">
        <v>168</v>
      </c>
      <c r="BI1070" s="2" t="s">
        <v>170</v>
      </c>
      <c r="BJ1070" s="2" t="s">
        <v>172</v>
      </c>
      <c r="BK1070" s="2" t="s">
        <v>174</v>
      </c>
      <c r="BL1070" s="2" t="s">
        <v>176</v>
      </c>
      <c r="BM1070" s="49" t="s">
        <v>3</v>
      </c>
      <c r="BT1070" s="41" t="s">
        <v>569</v>
      </c>
      <c r="BU1070" s="40" t="s">
        <v>583</v>
      </c>
      <c r="BY1070" s="2" t="s">
        <v>749</v>
      </c>
    </row>
    <row r="1071" spans="1:79" ht="19.899999999999999" customHeight="1">
      <c r="A1071" s="297"/>
      <c r="B1071" s="601"/>
      <c r="C1071" s="602"/>
      <c r="D1071" s="602"/>
      <c r="E1071" s="602"/>
      <c r="F1071" s="602"/>
      <c r="G1071" s="603"/>
      <c r="H1071" s="524"/>
      <c r="I1071" s="524"/>
      <c r="J1071" s="524"/>
      <c r="K1071" s="524"/>
      <c r="L1071" s="524"/>
      <c r="M1071" s="525"/>
      <c r="N1071" s="298"/>
      <c r="AC1071" s="1"/>
      <c r="BT1071" s="41" t="s">
        <v>570</v>
      </c>
      <c r="BU1071" s="40" t="s">
        <v>197</v>
      </c>
      <c r="BY1071" s="2" t="s">
        <v>750</v>
      </c>
    </row>
    <row r="1072" spans="1:79" ht="19.899999999999999" customHeight="1">
      <c r="A1072" s="297"/>
      <c r="B1072" s="601"/>
      <c r="C1072" s="602"/>
      <c r="D1072" s="602"/>
      <c r="E1072" s="602"/>
      <c r="F1072" s="602"/>
      <c r="G1072" s="603"/>
      <c r="H1072" s="524"/>
      <c r="I1072" s="524"/>
      <c r="J1072" s="524"/>
      <c r="K1072" s="524"/>
      <c r="L1072" s="524"/>
      <c r="M1072" s="525"/>
      <c r="N1072" s="298"/>
      <c r="AC1072" s="1"/>
    </row>
    <row r="1073" spans="1:65" ht="19.899999999999999" customHeight="1" thickBot="1">
      <c r="A1073" s="297"/>
      <c r="B1073" s="604"/>
      <c r="C1073" s="605"/>
      <c r="D1073" s="605"/>
      <c r="E1073" s="605"/>
      <c r="F1073" s="605"/>
      <c r="G1073" s="606"/>
      <c r="H1073" s="526"/>
      <c r="I1073" s="526"/>
      <c r="J1073" s="526"/>
      <c r="K1073" s="526"/>
      <c r="L1073" s="526"/>
      <c r="M1073" s="527"/>
      <c r="N1073" s="298"/>
      <c r="AC1073" s="1"/>
    </row>
    <row r="1074" spans="1:65">
      <c r="A1074" s="297"/>
      <c r="B1074" s="25"/>
      <c r="C1074" s="25"/>
      <c r="D1074" s="25"/>
      <c r="E1074" s="25"/>
      <c r="F1074" s="25"/>
      <c r="G1074" s="25"/>
      <c r="H1074" s="850"/>
      <c r="I1074" s="25"/>
      <c r="J1074" s="25"/>
      <c r="K1074" s="25"/>
      <c r="L1074" s="25"/>
      <c r="M1074" s="25"/>
      <c r="N1074" s="298"/>
      <c r="AC1074" s="1"/>
    </row>
    <row r="1075" spans="1:65">
      <c r="A1075" s="299"/>
      <c r="B1075" s="304"/>
      <c r="C1075" s="304"/>
      <c r="D1075" s="304"/>
      <c r="E1075" s="304"/>
      <c r="F1075" s="304"/>
      <c r="G1075" s="304"/>
      <c r="H1075" s="852"/>
      <c r="I1075" s="304"/>
      <c r="J1075" s="304"/>
      <c r="K1075" s="304"/>
      <c r="L1075" s="304"/>
      <c r="M1075" s="304"/>
      <c r="N1075" s="301"/>
      <c r="AC1075" s="1"/>
    </row>
    <row r="1076" spans="1:65" ht="30" customHeight="1">
      <c r="A1076" s="293" t="s">
        <v>1148</v>
      </c>
      <c r="B1076" s="418" t="s">
        <v>1156</v>
      </c>
      <c r="C1076" s="418"/>
      <c r="D1076" s="418"/>
      <c r="E1076" s="418"/>
      <c r="F1076" s="418"/>
      <c r="G1076" s="418"/>
      <c r="H1076" s="418"/>
      <c r="I1076" s="418"/>
      <c r="J1076" s="418"/>
      <c r="K1076" s="418"/>
      <c r="L1076" s="418"/>
      <c r="M1076" s="295"/>
      <c r="N1076" s="296" t="s">
        <v>1149</v>
      </c>
      <c r="AC1076" s="1"/>
    </row>
    <row r="1077" spans="1:65" ht="16.899999999999999" customHeight="1">
      <c r="A1077" s="297"/>
      <c r="B1077" s="309"/>
      <c r="C1077" s="309"/>
      <c r="D1077" s="309"/>
      <c r="E1077" s="309"/>
      <c r="F1077" s="309"/>
      <c r="G1077" s="309"/>
      <c r="H1077" s="853" t="str">
        <f>BB1077</f>
        <v xml:space="preserve"> for the politicized issue of immigration. </v>
      </c>
      <c r="I1077" s="309"/>
      <c r="J1077" s="309"/>
      <c r="K1077" s="309"/>
      <c r="L1077" s="309"/>
      <c r="M1077" s="309"/>
      <c r="N1077" s="298"/>
      <c r="AC1077" s="1"/>
      <c r="BB1077" s="2" t="str">
        <f>CONCATENATE(BD1077,BE1077,BF1077)</f>
        <v xml:space="preserve"> for the politicized issue of immigration. </v>
      </c>
      <c r="BD1077" s="2" t="s">
        <v>1047</v>
      </c>
      <c r="BE1077" s="2" t="str">
        <f>IF(C1047=BB1047,BF1047,IF(C1047=BB1048,BF1048,IF(C1047=BB1049,BF1049,IF(C1047=BB1050,BF1050,IF(C1047=BB1051,BF1051,IF(C1047=BB1052,BF1052,IF(1007=BB1053,BF1053,IF(C1047=BB1054,BF1054))))))))</f>
        <v>immigration</v>
      </c>
      <c r="BF1077" s="2" t="s">
        <v>1022</v>
      </c>
    </row>
    <row r="1078" spans="1:65" ht="19.899999999999999" customHeight="1">
      <c r="A1078" s="297"/>
      <c r="B1078" s="44" t="s">
        <v>6</v>
      </c>
      <c r="C1078" s="45"/>
      <c r="D1078" s="45"/>
      <c r="E1078" s="45"/>
      <c r="F1078" s="45"/>
      <c r="G1078" s="45"/>
      <c r="H1078" s="854"/>
      <c r="I1078" s="45"/>
      <c r="J1078" s="45"/>
      <c r="K1078" s="45"/>
      <c r="L1078" s="45"/>
      <c r="M1078" s="46" t="str">
        <f>B1078</f>
        <v>LISTEN</v>
      </c>
      <c r="N1078" s="298"/>
      <c r="AC1078" s="1"/>
      <c r="BE1078" s="51" t="str">
        <f t="shared" ref="BE1078:BL1078" si="24">BE1068</f>
        <v>IMM</v>
      </c>
      <c r="BF1078" s="51" t="str">
        <f t="shared" si="24"/>
        <v>CLI</v>
      </c>
      <c r="BG1078" s="51" t="str">
        <f t="shared" si="24"/>
        <v>GUN</v>
      </c>
      <c r="BH1078" s="51" t="str">
        <f t="shared" si="24"/>
        <v>ABO</v>
      </c>
      <c r="BI1078" s="51" t="str">
        <f t="shared" si="24"/>
        <v>HEA</v>
      </c>
      <c r="BJ1078" s="51" t="str">
        <f t="shared" si="24"/>
        <v>CRI</v>
      </c>
      <c r="BK1078" s="51" t="str">
        <f t="shared" si="24"/>
        <v>ECO</v>
      </c>
      <c r="BL1078" s="51" t="str">
        <f t="shared" si="24"/>
        <v>RAC</v>
      </c>
    </row>
    <row r="1079" spans="1:65" ht="19.899999999999999" customHeight="1">
      <c r="A1079" s="297"/>
      <c r="B1079" s="602" t="str">
        <f>BB1079</f>
        <v>“I need to support others like me to move away from threats created by systemic inequities, and toward inclusive opportunities respecting our unique qualities.”</v>
      </c>
      <c r="C1079" s="602"/>
      <c r="D1079" s="602"/>
      <c r="E1079" s="602"/>
      <c r="F1079" s="602"/>
      <c r="G1079" s="602"/>
      <c r="H1079" s="734" t="str">
        <f>BB1080</f>
        <v>“I need to be freer from threats of personal violence from outsiders, including foreign threats against the cohesion of my family and close-knit communities.”</v>
      </c>
      <c r="I1079" s="734"/>
      <c r="J1079" s="734"/>
      <c r="K1079" s="734"/>
      <c r="L1079" s="734"/>
      <c r="M1079" s="734"/>
      <c r="N1079" s="298"/>
      <c r="AC1079" s="1"/>
      <c r="BB1079" s="2" t="str">
        <f>IF($C$1047=BB$1047,BE1079,IF($C$1047=BB$1048,BF1079,IF($C$1047=BB$1049,BG1079,IF($C$1047=BB$1050,BH1079,IF($C$1047=BB$1051,BI1079,IF($C$1047=BB$1052,BJ1079,IF($C$1047=BB$1053,BK1079,IF($C$1047=BB$1054,BL1079,""))))))))</f>
        <v>“I need to support others like me to move away from threats created by systemic inequities, and toward inclusive opportunities respecting our unique qualities.”</v>
      </c>
      <c r="BD1079" s="50" t="s">
        <v>95</v>
      </c>
      <c r="BE1079" s="2" t="s">
        <v>177</v>
      </c>
      <c r="BF1079" s="2" t="s">
        <v>195</v>
      </c>
      <c r="BG1079" s="2" t="s">
        <v>205</v>
      </c>
      <c r="BH1079" s="2" t="s">
        <v>215</v>
      </c>
      <c r="BI1079" s="2" t="s">
        <v>224</v>
      </c>
      <c r="BJ1079" s="2" t="s">
        <v>234</v>
      </c>
      <c r="BK1079" s="2" t="s">
        <v>244</v>
      </c>
      <c r="BL1079" s="2" t="s">
        <v>253</v>
      </c>
      <c r="BM1079" s="49" t="s">
        <v>3</v>
      </c>
    </row>
    <row r="1080" spans="1:65" ht="19.899999999999999" customHeight="1">
      <c r="A1080" s="297"/>
      <c r="B1080" s="602"/>
      <c r="C1080" s="602"/>
      <c r="D1080" s="602"/>
      <c r="E1080" s="602"/>
      <c r="F1080" s="602"/>
      <c r="G1080" s="602"/>
      <c r="H1080" s="734"/>
      <c r="I1080" s="734"/>
      <c r="J1080" s="734"/>
      <c r="K1080" s="734"/>
      <c r="L1080" s="734"/>
      <c r="M1080" s="734"/>
      <c r="N1080" s="298"/>
      <c r="AC1080" s="1"/>
      <c r="BB1080" s="2" t="str">
        <f>IF($C$1047=BB$1047,BE1080,IF($C$1047=BB$1048,BF1080,IF($C$1047=BB$1049,BG1080,IF($C$1047=BB$1050,BH1080,IF($C$1047=BB$1051,BI1080,IF($C$1047=BB$1052,BJ1080,IF($C$1047=BB$1053,BK1080,IF($C$1047=BB$1054,BL1080,""))))))))</f>
        <v>“I need to be freer from threats of personal violence from outsiders, including foreign threats against the cohesion of my family and close-knit communities.”</v>
      </c>
      <c r="BD1080" s="50" t="s">
        <v>96</v>
      </c>
      <c r="BE1080" s="2" t="s">
        <v>178</v>
      </c>
      <c r="BF1080" s="2" t="s">
        <v>196</v>
      </c>
      <c r="BG1080" s="2" t="s">
        <v>206</v>
      </c>
      <c r="BH1080" s="2" t="s">
        <v>216</v>
      </c>
      <c r="BI1080" s="2" t="s">
        <v>225</v>
      </c>
      <c r="BJ1080" s="2" t="s">
        <v>235</v>
      </c>
      <c r="BK1080" s="2" t="s">
        <v>245</v>
      </c>
      <c r="BL1080" s="2" t="s">
        <v>254</v>
      </c>
      <c r="BM1080" s="49" t="s">
        <v>3</v>
      </c>
    </row>
    <row r="1081" spans="1:65" ht="19.899999999999999" customHeight="1">
      <c r="A1081" s="297"/>
      <c r="B1081" s="602"/>
      <c r="C1081" s="602"/>
      <c r="D1081" s="602"/>
      <c r="E1081" s="602"/>
      <c r="F1081" s="602"/>
      <c r="G1081" s="602"/>
      <c r="H1081" s="734"/>
      <c r="I1081" s="734"/>
      <c r="J1081" s="734"/>
      <c r="K1081" s="734"/>
      <c r="L1081" s="734"/>
      <c r="M1081" s="734"/>
      <c r="N1081" s="298"/>
      <c r="AC1081" s="1"/>
    </row>
    <row r="1082" spans="1:65" ht="19.899999999999999" customHeight="1">
      <c r="A1082" s="297"/>
      <c r="B1082" s="602"/>
      <c r="C1082" s="602"/>
      <c r="D1082" s="602"/>
      <c r="E1082" s="602"/>
      <c r="F1082" s="602"/>
      <c r="G1082" s="602"/>
      <c r="H1082" s="734"/>
      <c r="I1082" s="734"/>
      <c r="J1082" s="734"/>
      <c r="K1082" s="734"/>
      <c r="L1082" s="734"/>
      <c r="M1082" s="734"/>
      <c r="N1082" s="298"/>
      <c r="AC1082" s="1"/>
    </row>
    <row r="1083" spans="1:65" ht="19.899999999999999" customHeight="1">
      <c r="A1083" s="297"/>
      <c r="B1083" s="602"/>
      <c r="C1083" s="602"/>
      <c r="D1083" s="602"/>
      <c r="E1083" s="602"/>
      <c r="F1083" s="602"/>
      <c r="G1083" s="602"/>
      <c r="H1083" s="734"/>
      <c r="I1083" s="734"/>
      <c r="J1083" s="734"/>
      <c r="K1083" s="734"/>
      <c r="L1083" s="734"/>
      <c r="M1083" s="734"/>
      <c r="N1083" s="298"/>
      <c r="AC1083" s="1"/>
    </row>
    <row r="1084" spans="1:65" ht="19.899999999999999" customHeight="1">
      <c r="A1084" s="297"/>
      <c r="B1084" s="26"/>
      <c r="C1084" s="26"/>
      <c r="D1084" s="26"/>
      <c r="E1084" s="26"/>
      <c r="F1084" s="26"/>
      <c r="G1084" s="26"/>
      <c r="H1084" s="855"/>
      <c r="I1084" s="26"/>
      <c r="J1084" s="26"/>
      <c r="K1084" s="26"/>
      <c r="L1084" s="26"/>
      <c r="M1084" s="26"/>
      <c r="N1084" s="298"/>
      <c r="AC1084" s="1"/>
    </row>
    <row r="1085" spans="1:65" ht="19.899999999999999" customHeight="1" thickBot="1">
      <c r="A1085" s="297"/>
      <c r="B1085" s="44" t="s">
        <v>8</v>
      </c>
      <c r="C1085" s="45"/>
      <c r="D1085" s="45"/>
      <c r="E1085" s="45"/>
      <c r="F1085" s="45"/>
      <c r="G1085" s="45"/>
      <c r="H1085" s="854"/>
      <c r="I1085" s="45"/>
      <c r="J1085" s="45"/>
      <c r="K1085" s="45"/>
      <c r="L1085" s="45"/>
      <c r="M1085" s="46" t="str">
        <f>B1085</f>
        <v>AFFIRM</v>
      </c>
      <c r="N1085" s="298"/>
      <c r="AC1085" s="1"/>
      <c r="BE1085" s="51" t="str">
        <f>BE1078</f>
        <v>IMM</v>
      </c>
      <c r="BF1085" s="51" t="str">
        <f t="shared" ref="BF1085:BL1085" si="25">BF1078</f>
        <v>CLI</v>
      </c>
      <c r="BG1085" s="51" t="str">
        <f t="shared" si="25"/>
        <v>GUN</v>
      </c>
      <c r="BH1085" s="51" t="str">
        <f t="shared" si="25"/>
        <v>ABO</v>
      </c>
      <c r="BI1085" s="51" t="str">
        <f t="shared" si="25"/>
        <v>HEA</v>
      </c>
      <c r="BJ1085" s="51" t="str">
        <f t="shared" si="25"/>
        <v>CRI</v>
      </c>
      <c r="BK1085" s="51" t="str">
        <f t="shared" si="25"/>
        <v>ECO</v>
      </c>
      <c r="BL1085" s="51" t="str">
        <f t="shared" si="25"/>
        <v>RAC</v>
      </c>
      <c r="BM1085" s="49" t="s">
        <v>3</v>
      </c>
    </row>
    <row r="1086" spans="1:65" ht="19.899999999999999" customHeight="1">
      <c r="A1086" s="297"/>
      <c r="B1086" s="683" t="str">
        <f>BB1086</f>
        <v>inclusion</v>
      </c>
      <c r="C1086" s="684"/>
      <c r="D1086" s="684"/>
      <c r="E1086" s="37"/>
      <c r="F1086" s="37"/>
      <c r="G1086" s="37"/>
      <c r="H1086" s="856"/>
      <c r="I1086" s="159"/>
      <c r="J1086" s="159"/>
      <c r="K1086" s="593" t="str">
        <f>BB1089</f>
        <v>security</v>
      </c>
      <c r="L1086" s="593"/>
      <c r="M1086" s="594"/>
      <c r="N1086" s="298"/>
      <c r="AC1086" s="1"/>
      <c r="BB1086" s="2" t="str">
        <f>IF($C$1047=BB$1047,BE1086,IF($C$1047=BB$1048,BF1086,IF($C$1047=BB$1049,BG1086,IF($C$1047=BB$1050,BH1086,IF($C$1047=BB$1051,BI1086,IF($C$1047=BB$1052,BJ1086,IF($C$1047=BB$1053,BK1086,IF($C$1047=BB$1054,BL1086,""))))))))</f>
        <v>inclusion</v>
      </c>
      <c r="BD1086" s="50" t="s">
        <v>115</v>
      </c>
      <c r="BE1086" s="2" t="s">
        <v>179</v>
      </c>
      <c r="BF1086" s="2" t="s">
        <v>197</v>
      </c>
      <c r="BG1086" s="2" t="s">
        <v>207</v>
      </c>
      <c r="BH1086" s="2" t="s">
        <v>217</v>
      </c>
      <c r="BI1086" s="2" t="s">
        <v>226</v>
      </c>
      <c r="BJ1086" s="2" t="s">
        <v>236</v>
      </c>
      <c r="BK1086" s="2" t="s">
        <v>246</v>
      </c>
      <c r="BL1086" s="2" t="s">
        <v>255</v>
      </c>
      <c r="BM1086" s="49" t="s">
        <v>3</v>
      </c>
    </row>
    <row r="1087" spans="1:65" ht="19.899999999999999" customHeight="1">
      <c r="A1087" s="297"/>
      <c r="B1087" s="38"/>
      <c r="C1087" s="8"/>
      <c r="D1087" s="8"/>
      <c r="E1087" s="595" t="str">
        <f>BB1087</f>
        <v>uniqueness</v>
      </c>
      <c r="F1087" s="595"/>
      <c r="G1087" s="595"/>
      <c r="H1087" s="596" t="str">
        <f>BB1088</f>
        <v>cohesion</v>
      </c>
      <c r="I1087" s="597"/>
      <c r="J1087" s="597"/>
      <c r="K1087" s="139"/>
      <c r="L1087" s="139"/>
      <c r="M1087" s="160"/>
      <c r="N1087" s="298"/>
      <c r="AC1087" s="1"/>
      <c r="BB1087" s="2" t="str">
        <f t="shared" ref="BB1087:BB1089" si="26">IF($C$1047=BB$1047,BE1087,IF($C$1047=BB$1048,BF1087,IF($C$1047=BB$1049,BG1087,IF($C$1047=BB$1050,BH1087,IF($C$1047=BB$1051,BI1087,IF($C$1047=BB$1052,BJ1087,IF($C$1047=BB$1053,BK1087,IF($C$1047=BB$1054,BL1087,""))))))))</f>
        <v>uniqueness</v>
      </c>
      <c r="BD1087" s="50" t="s">
        <v>117</v>
      </c>
      <c r="BE1087" s="48" t="s">
        <v>180</v>
      </c>
      <c r="BF1087" s="2" t="s">
        <v>198</v>
      </c>
      <c r="BG1087" s="2" t="s">
        <v>208</v>
      </c>
      <c r="BH1087" s="2" t="s">
        <v>218</v>
      </c>
      <c r="BI1087" s="2" t="s">
        <v>229</v>
      </c>
      <c r="BJ1087" s="2" t="s">
        <v>237</v>
      </c>
      <c r="BK1087" s="2" t="s">
        <v>208</v>
      </c>
      <c r="BL1087" s="2" t="s">
        <v>256</v>
      </c>
      <c r="BM1087" s="49" t="s">
        <v>3</v>
      </c>
    </row>
    <row r="1088" spans="1:65" ht="19.899999999999999" customHeight="1">
      <c r="A1088" s="297"/>
      <c r="B1088" s="38"/>
      <c r="C1088" s="8"/>
      <c r="D1088" s="8"/>
      <c r="E1088" s="8"/>
      <c r="F1088" s="8"/>
      <c r="G1088" s="8"/>
      <c r="H1088" s="857"/>
      <c r="I1088" s="139"/>
      <c r="J1088" s="139"/>
      <c r="K1088" s="139"/>
      <c r="L1088" s="139"/>
      <c r="M1088" s="160"/>
      <c r="N1088" s="298"/>
      <c r="AC1088" s="1"/>
      <c r="BB1088" s="2" t="str">
        <f t="shared" si="26"/>
        <v>cohesion</v>
      </c>
      <c r="BD1088" s="50" t="s">
        <v>118</v>
      </c>
      <c r="BE1088" s="2" t="s">
        <v>181</v>
      </c>
      <c r="BF1088" s="2" t="s">
        <v>199</v>
      </c>
      <c r="BG1088" s="2" t="s">
        <v>209</v>
      </c>
      <c r="BH1088" s="2" t="s">
        <v>219</v>
      </c>
      <c r="BI1088" s="2" t="s">
        <v>227</v>
      </c>
      <c r="BJ1088" s="2" t="s">
        <v>238</v>
      </c>
      <c r="BK1088" s="2" t="s">
        <v>247</v>
      </c>
      <c r="BL1088" s="2" t="s">
        <v>257</v>
      </c>
      <c r="BM1088" s="49" t="s">
        <v>3</v>
      </c>
    </row>
    <row r="1089" spans="1:65" ht="19.899999999999999" customHeight="1" thickBot="1">
      <c r="A1089" s="297"/>
      <c r="B1089" s="560" t="s">
        <v>11</v>
      </c>
      <c r="C1089" s="561"/>
      <c r="D1089" s="561"/>
      <c r="E1089" s="562" t="s">
        <v>12</v>
      </c>
      <c r="F1089" s="562"/>
      <c r="G1089" s="562"/>
      <c r="H1089" s="563" t="s">
        <v>13</v>
      </c>
      <c r="I1089" s="564"/>
      <c r="J1089" s="564"/>
      <c r="K1089" s="514" t="s">
        <v>14</v>
      </c>
      <c r="L1089" s="514"/>
      <c r="M1089" s="515"/>
      <c r="N1089" s="298"/>
      <c r="AC1089" s="1"/>
      <c r="BB1089" s="2" t="str">
        <f t="shared" si="26"/>
        <v>security</v>
      </c>
      <c r="BD1089" s="50" t="s">
        <v>116</v>
      </c>
      <c r="BE1089" s="2" t="s">
        <v>182</v>
      </c>
      <c r="BF1089" s="2" t="s">
        <v>200</v>
      </c>
      <c r="BG1089" s="2" t="s">
        <v>210</v>
      </c>
      <c r="BH1089" s="2" t="s">
        <v>220</v>
      </c>
      <c r="BI1089" s="2" t="s">
        <v>228</v>
      </c>
      <c r="BJ1089" s="2" t="s">
        <v>239</v>
      </c>
      <c r="BK1089" s="2" t="s">
        <v>248</v>
      </c>
      <c r="BL1089" s="2" t="s">
        <v>258</v>
      </c>
    </row>
    <row r="1090" spans="1:65" ht="19.899999999999999" customHeight="1" thickBot="1">
      <c r="A1090" s="297"/>
      <c r="B1090" s="44" t="s">
        <v>10</v>
      </c>
      <c r="C1090" s="45"/>
      <c r="D1090" s="45"/>
      <c r="E1090" s="45"/>
      <c r="F1090" s="45"/>
      <c r="G1090" s="45"/>
      <c r="H1090" s="854"/>
      <c r="I1090" s="45"/>
      <c r="J1090" s="45"/>
      <c r="K1090" s="45"/>
      <c r="L1090" s="45"/>
      <c r="M1090" s="46" t="str">
        <f>B1090</f>
        <v>OFFER</v>
      </c>
      <c r="N1090" s="298"/>
      <c r="AC1090" s="1"/>
      <c r="BE1090" s="51" t="str">
        <f>BE1085</f>
        <v>IMM</v>
      </c>
      <c r="BF1090" s="51" t="str">
        <f t="shared" ref="BF1090:BL1090" si="27">BF1085</f>
        <v>CLI</v>
      </c>
      <c r="BG1090" s="51" t="str">
        <f t="shared" si="27"/>
        <v>GUN</v>
      </c>
      <c r="BH1090" s="51" t="str">
        <f t="shared" si="27"/>
        <v>ABO</v>
      </c>
      <c r="BI1090" s="51" t="str">
        <f t="shared" si="27"/>
        <v>HEA</v>
      </c>
      <c r="BJ1090" s="51" t="str">
        <f t="shared" si="27"/>
        <v>CRI</v>
      </c>
      <c r="BK1090" s="51" t="str">
        <f t="shared" si="27"/>
        <v>ECO</v>
      </c>
      <c r="BL1090" s="51" t="str">
        <f t="shared" si="27"/>
        <v>RAC</v>
      </c>
    </row>
    <row r="1091" spans="1:65" ht="19.899999999999999" customHeight="1">
      <c r="A1091" s="297"/>
      <c r="B1091" s="516" t="str">
        <f>BB1091</f>
        <v>The more I honor your unmet self-need for security, I trust you’ll find it easier to respect our guarded self-need for uniqueness.</v>
      </c>
      <c r="C1091" s="517"/>
      <c r="D1091" s="517"/>
      <c r="E1091" s="517"/>
      <c r="F1091" s="517"/>
      <c r="G1091" s="517"/>
      <c r="H1091" s="522" t="str">
        <f>BB1093</f>
        <v>The more I respect your guarded self-need for uniqueness, I trust you’ll find it easier to honor our unmet self-need for security.</v>
      </c>
      <c r="I1091" s="522"/>
      <c r="J1091" s="522"/>
      <c r="K1091" s="522"/>
      <c r="L1091" s="522"/>
      <c r="M1091" s="523"/>
      <c r="N1091" s="298"/>
      <c r="AC1091" s="1"/>
      <c r="BB1091" s="2" t="str">
        <f>IF($C$1047=BB$1047,BE1091,IF($C$1047=BB$1048,BF1091,IF($C$1047=BB$1049,BG1091,IF($C$1047=BB$1050,BH1091,IF($C$1047=BB$1051,BI1091,IF($C$1047=BB$1052,BJ1091,IF($C$1047=BB$1053,BK1091,IF($C$1047=BB$1054,BL1091,""))))))))</f>
        <v>The more I honor your unmet self-need for security, I trust you’ll find it easier to respect our guarded self-need for uniqueness.</v>
      </c>
      <c r="BD1091" s="50" t="s">
        <v>97</v>
      </c>
      <c r="BE1091" s="48" t="s">
        <v>183</v>
      </c>
      <c r="BF1091" s="2" t="s">
        <v>201</v>
      </c>
      <c r="BG1091" s="2" t="s">
        <v>211</v>
      </c>
      <c r="BH1091" s="2" t="s">
        <v>596</v>
      </c>
      <c r="BI1091" s="2" t="s">
        <v>230</v>
      </c>
      <c r="BJ1091" s="2" t="s">
        <v>240</v>
      </c>
      <c r="BK1091" s="2" t="s">
        <v>249</v>
      </c>
      <c r="BL1091" s="2" t="s">
        <v>259</v>
      </c>
      <c r="BM1091" s="49" t="s">
        <v>3</v>
      </c>
    </row>
    <row r="1092" spans="1:65" ht="19.899999999999999" customHeight="1">
      <c r="A1092" s="297"/>
      <c r="B1092" s="518"/>
      <c r="C1092" s="519"/>
      <c r="D1092" s="519"/>
      <c r="E1092" s="519"/>
      <c r="F1092" s="519"/>
      <c r="G1092" s="519"/>
      <c r="H1092" s="524"/>
      <c r="I1092" s="524"/>
      <c r="J1092" s="524"/>
      <c r="K1092" s="524"/>
      <c r="L1092" s="524"/>
      <c r="M1092" s="525"/>
      <c r="N1092" s="298"/>
      <c r="AC1092" s="1"/>
      <c r="BB1092" s="2" t="str">
        <f t="shared" ref="BB1092:BB1094" si="28">IF($C$1047=BB$1047,BE1092,IF($C$1047=BB$1048,BF1092,IF($C$1047=BB$1049,BG1092,IF($C$1047=BB$1050,BH1092,IF($C$1047=BB$1051,BI1092,IF($C$1047=BB$1052,BJ1092,IF($C$1047=BB$1053,BK1092,IF($C$1047=BB$1054,BL1092,""))))))))</f>
        <v>The more I respect your guarded social-need for cohesion, I trust you’ll find it easier to honor our unmet social-need for inclusion.</v>
      </c>
      <c r="BD1092" s="50" t="s">
        <v>98</v>
      </c>
      <c r="BE1092" s="48" t="s">
        <v>184</v>
      </c>
      <c r="BF1092" s="2" t="s">
        <v>202</v>
      </c>
      <c r="BG1092" s="2" t="s">
        <v>212</v>
      </c>
      <c r="BH1092" s="2" t="s">
        <v>221</v>
      </c>
      <c r="BI1092" s="2" t="s">
        <v>231</v>
      </c>
      <c r="BJ1092" s="2" t="s">
        <v>241</v>
      </c>
      <c r="BK1092" s="2" t="s">
        <v>250</v>
      </c>
      <c r="BL1092" s="2" t="s">
        <v>260</v>
      </c>
      <c r="BM1092" s="49" t="s">
        <v>3</v>
      </c>
    </row>
    <row r="1093" spans="1:65" ht="19.899999999999999" customHeight="1">
      <c r="A1093" s="297"/>
      <c r="B1093" s="518"/>
      <c r="C1093" s="519"/>
      <c r="D1093" s="519"/>
      <c r="E1093" s="519"/>
      <c r="F1093" s="519"/>
      <c r="G1093" s="519"/>
      <c r="H1093" s="524"/>
      <c r="I1093" s="524"/>
      <c r="J1093" s="524"/>
      <c r="K1093" s="524"/>
      <c r="L1093" s="524"/>
      <c r="M1093" s="525"/>
      <c r="N1093" s="298"/>
      <c r="AC1093" s="1"/>
      <c r="BB1093" s="2" t="str">
        <f t="shared" si="28"/>
        <v>The more I respect your guarded self-need for uniqueness, I trust you’ll find it easier to honor our unmet self-need for security.</v>
      </c>
      <c r="BD1093" s="50" t="s">
        <v>99</v>
      </c>
      <c r="BE1093" s="48" t="s">
        <v>185</v>
      </c>
      <c r="BF1093" s="2" t="s">
        <v>203</v>
      </c>
      <c r="BG1093" s="2" t="s">
        <v>213</v>
      </c>
      <c r="BH1093" s="2" t="s">
        <v>222</v>
      </c>
      <c r="BI1093" s="2" t="s">
        <v>232</v>
      </c>
      <c r="BJ1093" s="2" t="s">
        <v>242</v>
      </c>
      <c r="BK1093" s="2" t="s">
        <v>251</v>
      </c>
      <c r="BL1093" s="2" t="s">
        <v>261</v>
      </c>
      <c r="BM1093" s="49" t="s">
        <v>3</v>
      </c>
    </row>
    <row r="1094" spans="1:65" ht="19.899999999999999" customHeight="1">
      <c r="A1094" s="297"/>
      <c r="B1094" s="518"/>
      <c r="C1094" s="519"/>
      <c r="D1094" s="519"/>
      <c r="E1094" s="519"/>
      <c r="F1094" s="519"/>
      <c r="G1094" s="519"/>
      <c r="H1094" s="524"/>
      <c r="I1094" s="524"/>
      <c r="J1094" s="524"/>
      <c r="K1094" s="524"/>
      <c r="L1094" s="524"/>
      <c r="M1094" s="525"/>
      <c r="N1094" s="298"/>
      <c r="AC1094" s="1"/>
      <c r="BB1094" s="2" t="str">
        <f t="shared" si="28"/>
        <v>The more I honor your unmet social-need for inclusion, I trust you’ll find it easier to respect our guarded social-need for cohesion.</v>
      </c>
      <c r="BD1094" s="50" t="s">
        <v>100</v>
      </c>
      <c r="BE1094" s="48" t="s">
        <v>186</v>
      </c>
      <c r="BF1094" s="2" t="s">
        <v>204</v>
      </c>
      <c r="BG1094" s="2" t="s">
        <v>214</v>
      </c>
      <c r="BH1094" s="2" t="s">
        <v>223</v>
      </c>
      <c r="BI1094" s="2" t="s">
        <v>233</v>
      </c>
      <c r="BJ1094" s="2" t="s">
        <v>243</v>
      </c>
      <c r="BK1094" s="2" t="s">
        <v>252</v>
      </c>
      <c r="BL1094" s="2" t="s">
        <v>262</v>
      </c>
      <c r="BM1094" s="49" t="s">
        <v>3</v>
      </c>
    </row>
    <row r="1095" spans="1:65" ht="19.899999999999999" customHeight="1" thickBot="1">
      <c r="A1095" s="297"/>
      <c r="B1095" s="520"/>
      <c r="C1095" s="521"/>
      <c r="D1095" s="521"/>
      <c r="E1095" s="521"/>
      <c r="F1095" s="521"/>
      <c r="G1095" s="521"/>
      <c r="H1095" s="526"/>
      <c r="I1095" s="526"/>
      <c r="J1095" s="526"/>
      <c r="K1095" s="526"/>
      <c r="L1095" s="526"/>
      <c r="M1095" s="527"/>
      <c r="N1095" s="298"/>
      <c r="AC1095" s="1"/>
    </row>
    <row r="1096" spans="1:65" ht="19.899999999999999" customHeight="1">
      <c r="A1096" s="297"/>
      <c r="B1096" s="516" t="str">
        <f>BB1092</f>
        <v>The more I respect your guarded social-need for cohesion, I trust you’ll find it easier to honor our unmet social-need for inclusion.</v>
      </c>
      <c r="C1096" s="517"/>
      <c r="D1096" s="517"/>
      <c r="E1096" s="517"/>
      <c r="F1096" s="517"/>
      <c r="G1096" s="517"/>
      <c r="H1096" s="522" t="str">
        <f>BB1094</f>
        <v>The more I honor your unmet social-need for inclusion, I trust you’ll find it easier to respect our guarded social-need for cohesion.</v>
      </c>
      <c r="I1096" s="522"/>
      <c r="J1096" s="522"/>
      <c r="K1096" s="522"/>
      <c r="L1096" s="522"/>
      <c r="M1096" s="523"/>
      <c r="N1096" s="298"/>
      <c r="AC1096" s="1"/>
      <c r="BB1096" s="163" t="s">
        <v>1038</v>
      </c>
      <c r="BD1096" s="2" t="s">
        <v>1744</v>
      </c>
    </row>
    <row r="1097" spans="1:65" ht="19.899999999999999" customHeight="1">
      <c r="A1097" s="297"/>
      <c r="B1097" s="518"/>
      <c r="C1097" s="519"/>
      <c r="D1097" s="519"/>
      <c r="E1097" s="519"/>
      <c r="F1097" s="519"/>
      <c r="G1097" s="519"/>
      <c r="H1097" s="524"/>
      <c r="I1097" s="524"/>
      <c r="J1097" s="524"/>
      <c r="K1097" s="524"/>
      <c r="L1097" s="524"/>
      <c r="M1097" s="525"/>
      <c r="N1097" s="298"/>
      <c r="AC1097" s="1"/>
      <c r="BB1097" s="163" t="s">
        <v>1039</v>
      </c>
      <c r="BD1097" s="2" t="s">
        <v>1049</v>
      </c>
    </row>
    <row r="1098" spans="1:65" ht="19.899999999999999" customHeight="1">
      <c r="A1098" s="297"/>
      <c r="B1098" s="518"/>
      <c r="C1098" s="519"/>
      <c r="D1098" s="519"/>
      <c r="E1098" s="519"/>
      <c r="F1098" s="519"/>
      <c r="G1098" s="519"/>
      <c r="H1098" s="524"/>
      <c r="I1098" s="524"/>
      <c r="J1098" s="524"/>
      <c r="K1098" s="524"/>
      <c r="L1098" s="524"/>
      <c r="M1098" s="525"/>
      <c r="N1098" s="298"/>
      <c r="AC1098" s="1"/>
      <c r="BB1098" s="163" t="s">
        <v>1040</v>
      </c>
      <c r="BD1098" s="2" t="s">
        <v>1048</v>
      </c>
    </row>
    <row r="1099" spans="1:65" ht="19.899999999999999" customHeight="1">
      <c r="A1099" s="297"/>
      <c r="B1099" s="518"/>
      <c r="C1099" s="519"/>
      <c r="D1099" s="519"/>
      <c r="E1099" s="519"/>
      <c r="F1099" s="519"/>
      <c r="G1099" s="519"/>
      <c r="H1099" s="524"/>
      <c r="I1099" s="524"/>
      <c r="J1099" s="524"/>
      <c r="K1099" s="524"/>
      <c r="L1099" s="524"/>
      <c r="M1099" s="525"/>
      <c r="N1099" s="298"/>
      <c r="AC1099" s="1"/>
      <c r="BB1099" s="163" t="s">
        <v>1041</v>
      </c>
      <c r="BD1099" s="2" t="s">
        <v>1050</v>
      </c>
      <c r="BE1099" s="128"/>
      <c r="BF1099" s="128"/>
      <c r="BG1099" s="128"/>
      <c r="BH1099" s="128"/>
      <c r="BI1099" s="128"/>
      <c r="BJ1099" s="128"/>
      <c r="BK1099" s="128"/>
      <c r="BL1099" s="128"/>
    </row>
    <row r="1100" spans="1:65" ht="19.899999999999999" customHeight="1" thickBot="1">
      <c r="A1100" s="297"/>
      <c r="B1100" s="520"/>
      <c r="C1100" s="521"/>
      <c r="D1100" s="521"/>
      <c r="E1100" s="521"/>
      <c r="F1100" s="521"/>
      <c r="G1100" s="521"/>
      <c r="H1100" s="526"/>
      <c r="I1100" s="526"/>
      <c r="J1100" s="526"/>
      <c r="K1100" s="526"/>
      <c r="L1100" s="526"/>
      <c r="M1100" s="527"/>
      <c r="N1100" s="298"/>
      <c r="AC1100" s="1"/>
      <c r="BB1100" s="163" t="s">
        <v>1042</v>
      </c>
      <c r="BD1100" s="2" t="s">
        <v>1745</v>
      </c>
      <c r="BM1100" s="127"/>
    </row>
    <row r="1101" spans="1:65" ht="10.15" customHeight="1" thickBot="1">
      <c r="A1101" s="297"/>
      <c r="B1101" s="25"/>
      <c r="C1101" s="25"/>
      <c r="D1101" s="25"/>
      <c r="E1101" s="25"/>
      <c r="F1101" s="25"/>
      <c r="G1101" s="25"/>
      <c r="H1101" s="850"/>
      <c r="I1101" s="25"/>
      <c r="J1101" s="25"/>
      <c r="K1101" s="25"/>
      <c r="L1101" s="25"/>
      <c r="M1101" s="25"/>
      <c r="N1101" s="298"/>
      <c r="AC1101" s="1"/>
      <c r="BB1101" s="163" t="s">
        <v>1043</v>
      </c>
      <c r="BD1101" s="2" t="s">
        <v>1051</v>
      </c>
      <c r="BM1101" s="127"/>
    </row>
    <row r="1102" spans="1:65" ht="13.9" customHeight="1">
      <c r="A1102" s="297"/>
      <c r="B1102" s="25"/>
      <c r="C1102" s="25"/>
      <c r="D1102" s="25"/>
      <c r="E1102" s="25"/>
      <c r="F1102" s="25"/>
      <c r="G1102" s="422"/>
      <c r="H1102" s="423"/>
      <c r="I1102" s="423"/>
      <c r="J1102" s="423"/>
      <c r="K1102" s="423"/>
      <c r="L1102" s="423"/>
      <c r="M1102" s="424"/>
      <c r="N1102" s="298"/>
      <c r="AC1102" s="1"/>
      <c r="BB1102" s="163" t="s">
        <v>1044</v>
      </c>
      <c r="BD1102" s="2" t="s">
        <v>1052</v>
      </c>
      <c r="BM1102" s="127"/>
    </row>
    <row r="1103" spans="1:65" ht="13.9" customHeight="1">
      <c r="A1103" s="297"/>
      <c r="B1103" s="25"/>
      <c r="C1103" s="25"/>
      <c r="D1103" s="25"/>
      <c r="E1103" s="25"/>
      <c r="F1103" s="25"/>
      <c r="G1103" s="425"/>
      <c r="H1103" s="426"/>
      <c r="I1103" s="426"/>
      <c r="J1103" s="426"/>
      <c r="K1103" s="426"/>
      <c r="L1103" s="426"/>
      <c r="M1103" s="427"/>
      <c r="N1103" s="298"/>
      <c r="AC1103" s="1"/>
      <c r="BM1103" s="127"/>
    </row>
    <row r="1104" spans="1:65" ht="14.45" customHeight="1" thickBot="1">
      <c r="A1104" s="297"/>
      <c r="B1104" s="25"/>
      <c r="C1104" s="25"/>
      <c r="D1104" s="25"/>
      <c r="E1104" s="25"/>
      <c r="F1104" s="25"/>
      <c r="G1104" s="428"/>
      <c r="H1104" s="429"/>
      <c r="I1104" s="429"/>
      <c r="J1104" s="429"/>
      <c r="K1104" s="429"/>
      <c r="L1104" s="429"/>
      <c r="M1104" s="430"/>
      <c r="N1104" s="298"/>
      <c r="AC1104" s="1"/>
      <c r="BB1104" s="39" t="str">
        <f>CONCATENATE(BC1104,BD1104,BE1104,BF1104,BG1104,BH1104,BI1104,BJ1104)</f>
        <v xml:space="preserve">FALSEInstead of reacting to others with a different immigration view, or avoiding politics altogether, consider the viable alternative of responding to each other's needs behind the political rhetoric. You can listen for their immigration impacted needs without agreeing how you or others should respond to them. Their needs in how they experience immigration will not go away when ignored, but persist even more painfully. So let us be more mature in how we respond to them, modeling how others are to respond to yours. </v>
      </c>
      <c r="BC1104" s="2" t="b">
        <f>IF(G1102=BB1096,BD1096,IF(G1102=BB1097,BD1097,IF(G1102=BB1098,BD1098,IF(G1102=BB1099,BD1099,IF(G1102=BB1100,BD1100,IF(G1102=BB1101,BD1101,IF(G1102=BB1102,BD1102)))))))</f>
        <v>0</v>
      </c>
      <c r="BD1104" s="2" t="s">
        <v>1053</v>
      </c>
      <c r="BE1104" s="2" t="str">
        <f>IF($C$1047="","political",IF($C$1047=$BB1047,$BF1047,IF($C$1047=$BB1048,$BF1048,IF($C$1047=$BB1049,$BF1049,IF($C$1047=$BB1050,$BF1050,IF($C$1047=$BB1051,$BF1051,IF($C$1047=$BB1052,$BF1052,IF($C$1047=$BB1053,$BF1053,IF($C$1047=$BB1054,$BF1054)))))))))</f>
        <v>immigration</v>
      </c>
      <c r="BF1104" s="2" t="s">
        <v>1054</v>
      </c>
      <c r="BG1104" s="2" t="str">
        <f>IF($C$1047="","politically",IF($C$1047=$BB1047,$BF1047,IF($C$1047=$BB1048,$BF1048,IF($C$1047=$BB1049,$BF1049,IF($C$1047=$BB1050,$BF1050,IF($C$1047=$BB1051,$BF1051,IF($C$1047=$BB1052,$BF1052,IF($C$1047=$BB1053,$BF1053,IF($C$1047=$BB1054,$BF1054)))))))))</f>
        <v>immigration</v>
      </c>
      <c r="BH1104" s="2" t="s">
        <v>1055</v>
      </c>
      <c r="BI1104" s="2" t="str">
        <f>IF($C$1047="","the issue",IF($C$1047=$BB1047,$BF1047,IF($C$1047=$BB1048,$BF1048,IF($C$1047=$BB1049,$BF1049,IF($C$1047=$BB1050,$BF1050,IF($C$1047=$BB1051,$BF1051,IF($C$1047=$BB1052,$BF1052,IF($C$1047=$BB1053,$BF1053,IF($C$1047=$BB1054,$BF1054)))))))))</f>
        <v>immigration</v>
      </c>
      <c r="BJ1104" s="2" t="s">
        <v>1056</v>
      </c>
      <c r="BM1104" s="127"/>
    </row>
    <row r="1105" spans="1:65" ht="7.9" customHeight="1">
      <c r="A1105" s="297"/>
      <c r="B1105" s="25"/>
      <c r="C1105" s="167"/>
      <c r="D1105" s="167"/>
      <c r="E1105" s="167"/>
      <c r="F1105" s="167"/>
      <c r="G1105" s="167"/>
      <c r="H1105" s="858"/>
      <c r="I1105" s="167"/>
      <c r="J1105" s="167"/>
      <c r="K1105" s="167"/>
      <c r="L1105" s="167"/>
      <c r="M1105" s="167"/>
      <c r="N1105" s="298"/>
      <c r="AC1105" s="1"/>
      <c r="BB1105" s="39" t="str">
        <f>CONCATENATE(BC1105,BD1105,BE1105,BF1105,BG1105,BH1105)</f>
        <v>SELECT FROM THE DROPDOWN MENU ABOVE YOUR ORIGINAL VIEW OF POLITICS.</v>
      </c>
      <c r="BC1105" s="2" t="s">
        <v>1057</v>
      </c>
      <c r="BM1105" s="127"/>
    </row>
    <row r="1106" spans="1:65" ht="16.899999999999999" customHeight="1">
      <c r="A1106" s="297"/>
      <c r="B1106" s="892" t="str">
        <f>IF(G1102="",BB1105,BB1104)</f>
        <v>SELECT FROM THE DROPDOWN MENU ABOVE YOUR ORIGINAL VIEW OF POLITICS.</v>
      </c>
      <c r="C1106" s="892"/>
      <c r="D1106" s="892"/>
      <c r="E1106" s="892"/>
      <c r="F1106" s="892"/>
      <c r="G1106" s="892"/>
      <c r="H1106" s="892"/>
      <c r="I1106" s="892"/>
      <c r="J1106" s="892"/>
      <c r="K1106" s="892"/>
      <c r="L1106" s="892"/>
      <c r="M1106" s="892"/>
      <c r="N1106" s="298"/>
      <c r="AC1106" s="1"/>
      <c r="BM1106" s="127"/>
    </row>
    <row r="1107" spans="1:65" ht="16.899999999999999" customHeight="1">
      <c r="A1107" s="297"/>
      <c r="B1107" s="892"/>
      <c r="C1107" s="892"/>
      <c r="D1107" s="892"/>
      <c r="E1107" s="892"/>
      <c r="F1107" s="892"/>
      <c r="G1107" s="892"/>
      <c r="H1107" s="892"/>
      <c r="I1107" s="892"/>
      <c r="J1107" s="892"/>
      <c r="K1107" s="892"/>
      <c r="L1107" s="892"/>
      <c r="M1107" s="892"/>
      <c r="N1107" s="298"/>
      <c r="AC1107" s="1"/>
      <c r="BM1107" s="127"/>
    </row>
    <row r="1108" spans="1:65" ht="16.899999999999999" customHeight="1">
      <c r="A1108" s="297"/>
      <c r="B1108" s="892"/>
      <c r="C1108" s="892"/>
      <c r="D1108" s="892"/>
      <c r="E1108" s="892"/>
      <c r="F1108" s="892"/>
      <c r="G1108" s="892"/>
      <c r="H1108" s="892"/>
      <c r="I1108" s="892"/>
      <c r="J1108" s="892"/>
      <c r="K1108" s="892"/>
      <c r="L1108" s="892"/>
      <c r="M1108" s="892"/>
      <c r="N1108" s="298"/>
      <c r="AC1108" s="1"/>
    </row>
    <row r="1109" spans="1:65" ht="16.899999999999999" customHeight="1">
      <c r="A1109" s="297"/>
      <c r="B1109" s="892"/>
      <c r="C1109" s="892"/>
      <c r="D1109" s="892"/>
      <c r="E1109" s="892"/>
      <c r="F1109" s="892"/>
      <c r="G1109" s="892"/>
      <c r="H1109" s="892"/>
      <c r="I1109" s="892"/>
      <c r="J1109" s="892"/>
      <c r="K1109" s="892"/>
      <c r="L1109" s="892"/>
      <c r="M1109" s="892"/>
      <c r="N1109" s="298"/>
      <c r="AC1109" s="1"/>
    </row>
    <row r="1110" spans="1:65" ht="16.899999999999999" customHeight="1">
      <c r="A1110" s="297"/>
      <c r="B1110" s="892"/>
      <c r="C1110" s="892"/>
      <c r="D1110" s="892"/>
      <c r="E1110" s="892"/>
      <c r="F1110" s="892"/>
      <c r="G1110" s="892"/>
      <c r="H1110" s="892"/>
      <c r="I1110" s="892"/>
      <c r="J1110" s="892"/>
      <c r="K1110" s="892"/>
      <c r="L1110" s="892"/>
      <c r="M1110" s="892"/>
      <c r="N1110" s="298"/>
      <c r="AC1110" s="1"/>
    </row>
    <row r="1111" spans="1:65" ht="16.899999999999999" customHeight="1">
      <c r="A1111" s="297"/>
      <c r="B1111" s="892"/>
      <c r="C1111" s="892"/>
      <c r="D1111" s="892"/>
      <c r="E1111" s="892"/>
      <c r="F1111" s="892"/>
      <c r="G1111" s="892"/>
      <c r="H1111" s="892"/>
      <c r="I1111" s="892"/>
      <c r="J1111" s="892"/>
      <c r="K1111" s="892"/>
      <c r="L1111" s="892"/>
      <c r="M1111" s="892"/>
      <c r="N1111" s="298"/>
      <c r="AC1111" s="1"/>
    </row>
    <row r="1112" spans="1:65" ht="7.15" customHeight="1">
      <c r="A1112" s="299"/>
      <c r="B1112" s="310"/>
      <c r="C1112" s="310"/>
      <c r="D1112" s="310"/>
      <c r="E1112" s="310"/>
      <c r="F1112" s="310"/>
      <c r="G1112" s="310"/>
      <c r="H1112" s="859"/>
      <c r="I1112" s="310"/>
      <c r="J1112" s="310"/>
      <c r="K1112" s="310"/>
      <c r="L1112" s="310"/>
      <c r="M1112" s="310"/>
      <c r="N1112" s="301"/>
      <c r="AC1112" s="1"/>
    </row>
    <row r="1113" spans="1:65" ht="30" customHeight="1">
      <c r="A1113" s="293" t="s">
        <v>1148</v>
      </c>
      <c r="B1113" s="418" t="s">
        <v>24</v>
      </c>
      <c r="C1113" s="418"/>
      <c r="D1113" s="418"/>
      <c r="E1113" s="418"/>
      <c r="F1113" s="418"/>
      <c r="G1113" s="418"/>
      <c r="H1113" s="418"/>
      <c r="I1113" s="418"/>
      <c r="J1113" s="418"/>
      <c r="K1113" s="418"/>
      <c r="L1113" s="418"/>
      <c r="M1113" s="295"/>
      <c r="N1113" s="296" t="s">
        <v>1149</v>
      </c>
    </row>
    <row r="1114" spans="1:65" ht="18" customHeight="1">
      <c r="A1114" s="297"/>
      <c r="B1114" s="25"/>
      <c r="C1114" s="25"/>
      <c r="D1114" s="25"/>
      <c r="E1114" s="25"/>
      <c r="F1114" s="25"/>
      <c r="G1114" s="25"/>
      <c r="H1114" s="850"/>
      <c r="I1114" s="25"/>
      <c r="J1114" s="25"/>
      <c r="K1114" s="25"/>
      <c r="L1114" s="25"/>
      <c r="M1114" s="25"/>
      <c r="N1114" s="298"/>
    </row>
    <row r="1115" spans="1:65" ht="18" customHeight="1">
      <c r="A1115" s="297"/>
      <c r="B1115" s="25"/>
      <c r="C1115" s="25"/>
      <c r="D1115" s="25"/>
      <c r="E1115" s="25"/>
      <c r="F1115" s="25"/>
      <c r="G1115" s="25"/>
      <c r="H1115" s="850"/>
      <c r="I1115" s="25"/>
      <c r="J1115" s="25"/>
      <c r="K1115" s="25"/>
      <c r="L1115" s="25"/>
      <c r="M1115" s="25"/>
      <c r="N1115" s="298"/>
    </row>
    <row r="1116" spans="1:65" ht="18" customHeight="1">
      <c r="A1116" s="297"/>
      <c r="B1116" s="25"/>
      <c r="C1116" s="25"/>
      <c r="D1116" s="25"/>
      <c r="E1116" s="25"/>
      <c r="F1116" s="25"/>
      <c r="G1116" s="25"/>
      <c r="H1116" s="850"/>
      <c r="I1116" s="25"/>
      <c r="J1116" s="25"/>
      <c r="K1116" s="25"/>
      <c r="L1116" s="25"/>
      <c r="M1116" s="25"/>
      <c r="N1116" s="298"/>
    </row>
    <row r="1117" spans="1:65" ht="18" customHeight="1">
      <c r="A1117" s="297"/>
      <c r="B1117" s="25"/>
      <c r="C1117" s="25"/>
      <c r="D1117" s="25"/>
      <c r="E1117" s="25"/>
      <c r="F1117" s="25"/>
      <c r="G1117" s="25"/>
      <c r="H1117" s="850"/>
      <c r="I1117" s="25"/>
      <c r="J1117" s="25"/>
      <c r="K1117" s="25"/>
      <c r="L1117" s="25"/>
      <c r="M1117" s="25"/>
      <c r="N1117" s="298"/>
    </row>
    <row r="1118" spans="1:65" ht="18" customHeight="1">
      <c r="A1118" s="297"/>
      <c r="B1118" s="25"/>
      <c r="C1118" s="25"/>
      <c r="D1118" s="25"/>
      <c r="E1118" s="25"/>
      <c r="F1118" s="25"/>
      <c r="G1118" s="25"/>
      <c r="H1118" s="850"/>
      <c r="I1118" s="25"/>
      <c r="J1118" s="25"/>
      <c r="K1118" s="25"/>
      <c r="L1118" s="25"/>
      <c r="M1118" s="25"/>
      <c r="N1118" s="298"/>
    </row>
    <row r="1119" spans="1:65" ht="18" customHeight="1">
      <c r="A1119" s="297"/>
      <c r="B1119" s="25"/>
      <c r="C1119" s="25"/>
      <c r="D1119" s="25"/>
      <c r="E1119" s="25"/>
      <c r="F1119" s="25"/>
      <c r="G1119" s="25"/>
      <c r="H1119" s="850"/>
      <c r="I1119" s="25"/>
      <c r="J1119" s="25"/>
      <c r="K1119" s="25"/>
      <c r="L1119" s="25"/>
      <c r="M1119" s="25"/>
      <c r="N1119" s="298"/>
    </row>
    <row r="1120" spans="1:65" ht="18" customHeight="1">
      <c r="A1120" s="297"/>
      <c r="B1120" s="25"/>
      <c r="C1120" s="25"/>
      <c r="D1120" s="25"/>
      <c r="E1120" s="25"/>
      <c r="F1120" s="25"/>
      <c r="G1120" s="25"/>
      <c r="H1120" s="850"/>
      <c r="I1120" s="25"/>
      <c r="J1120" s="25"/>
      <c r="K1120" s="25"/>
      <c r="L1120" s="25"/>
      <c r="M1120" s="25"/>
      <c r="N1120" s="298"/>
      <c r="BE1120" s="51" t="str">
        <f>BE1090</f>
        <v>IMM</v>
      </c>
      <c r="BF1120" s="51" t="str">
        <f t="shared" ref="BF1120:BL1120" si="29">BF1090</f>
        <v>CLI</v>
      </c>
      <c r="BG1120" s="51" t="str">
        <f t="shared" si="29"/>
        <v>GUN</v>
      </c>
      <c r="BH1120" s="51" t="str">
        <f t="shared" si="29"/>
        <v>ABO</v>
      </c>
      <c r="BI1120" s="51" t="str">
        <f t="shared" si="29"/>
        <v>HEA</v>
      </c>
      <c r="BJ1120" s="51" t="str">
        <f t="shared" si="29"/>
        <v>CRI</v>
      </c>
      <c r="BK1120" s="51" t="str">
        <f t="shared" si="29"/>
        <v>ECO</v>
      </c>
      <c r="BL1120" s="51" t="str">
        <f t="shared" si="29"/>
        <v>RAC</v>
      </c>
    </row>
    <row r="1121" spans="1:65" ht="18" customHeight="1">
      <c r="A1121" s="297"/>
      <c r="B1121" s="25"/>
      <c r="C1121" s="25"/>
      <c r="D1121" s="25"/>
      <c r="E1121" s="25"/>
      <c r="F1121" s="25"/>
      <c r="G1121" s="25"/>
      <c r="H1121" s="850"/>
      <c r="I1121" s="25"/>
      <c r="J1121" s="25"/>
      <c r="K1121" s="25"/>
      <c r="L1121" s="25"/>
      <c r="M1121" s="25"/>
      <c r="N1121" s="298"/>
    </row>
    <row r="1122" spans="1:65" ht="16.899999999999999" customHeight="1">
      <c r="A1122" s="297"/>
      <c r="B1122" s="25"/>
      <c r="C1122" s="25"/>
      <c r="D1122" s="25"/>
      <c r="E1122" s="25"/>
      <c r="F1122" s="25"/>
      <c r="G1122" s="25"/>
      <c r="H1122" s="850"/>
      <c r="I1122" s="25"/>
      <c r="J1122" s="25"/>
      <c r="K1122" s="25"/>
      <c r="L1122" s="25"/>
      <c r="M1122" s="25"/>
      <c r="N1122" s="298"/>
      <c r="BB1122" s="2" t="str">
        <f t="shared" ref="BB1122:BB1135" si="30">IF($C$1047=BB$1047,BE1122,IF($C$1047=BB$1048,BF1122,IF($C$1047=BB$1049,BG1122,IF($C$1047=BB$1050,BH1122,IF($C$1047=BB$1051,BI1122,IF($C$1047=BB$1052,BJ1122,IF($C$1047=BB$1053,BK1122,IF($C$1047=BB$1054,BL1122,""))))))))</f>
        <v>OPEN BORDERS</v>
      </c>
      <c r="BD1122" s="52" t="s">
        <v>125</v>
      </c>
      <c r="BE1122" s="2" t="s">
        <v>17</v>
      </c>
      <c r="BF1122" s="2" t="s">
        <v>265</v>
      </c>
      <c r="BG1122" s="2" t="s">
        <v>271</v>
      </c>
      <c r="BH1122" s="2" t="s">
        <v>281</v>
      </c>
      <c r="BI1122" s="2" t="s">
        <v>293</v>
      </c>
      <c r="BJ1122" s="2" t="s">
        <v>309</v>
      </c>
      <c r="BK1122" s="2" t="s">
        <v>323</v>
      </c>
      <c r="BL1122" s="2" t="s">
        <v>335</v>
      </c>
    </row>
    <row r="1123" spans="1:65" ht="30" customHeight="1" thickBot="1">
      <c r="A1123" s="297"/>
      <c r="B1123" s="571"/>
      <c r="C1123" s="571"/>
      <c r="D1123" s="571"/>
      <c r="E1123" s="571"/>
      <c r="F1123" s="571"/>
      <c r="G1123" s="571"/>
      <c r="H1123" s="572"/>
      <c r="I1123" s="572"/>
      <c r="J1123" s="572"/>
      <c r="K1123" s="572"/>
      <c r="L1123" s="572"/>
      <c r="M1123" s="572"/>
      <c r="N1123" s="298"/>
      <c r="BB1123" s="2" t="str">
        <f t="shared" si="30"/>
        <v>RELAX BORDERS</v>
      </c>
      <c r="BD1123" s="52" t="s">
        <v>126</v>
      </c>
      <c r="BE1123" s="2" t="s">
        <v>18</v>
      </c>
      <c r="BF1123" s="2" t="s">
        <v>266</v>
      </c>
      <c r="BG1123" s="2" t="s">
        <v>272</v>
      </c>
      <c r="BH1123" s="2" t="s">
        <v>282</v>
      </c>
      <c r="BI1123" s="2" t="s">
        <v>296</v>
      </c>
      <c r="BJ1123" s="2" t="s">
        <v>310</v>
      </c>
      <c r="BK1123" s="2" t="s">
        <v>324</v>
      </c>
      <c r="BL1123" s="2" t="s">
        <v>336</v>
      </c>
    </row>
    <row r="1124" spans="1:65" ht="30" customHeight="1" thickTop="1" thickBot="1">
      <c r="A1124" s="297"/>
      <c r="B1124" s="573" t="s">
        <v>64</v>
      </c>
      <c r="C1124" s="574"/>
      <c r="D1124" s="575" t="s">
        <v>19</v>
      </c>
      <c r="E1124" s="576"/>
      <c r="F1124" s="577" t="s">
        <v>20</v>
      </c>
      <c r="G1124" s="578"/>
      <c r="H1124" s="579" t="s">
        <v>23</v>
      </c>
      <c r="I1124" s="580"/>
      <c r="J1124" s="581" t="s">
        <v>21</v>
      </c>
      <c r="K1124" s="582"/>
      <c r="L1124" s="583" t="s">
        <v>22</v>
      </c>
      <c r="M1124" s="584"/>
      <c r="N1124" s="298"/>
      <c r="BB1124" s="2" t="str">
        <f t="shared" si="30"/>
        <v>EASY ENTRY</v>
      </c>
      <c r="BD1124" s="52" t="s">
        <v>127</v>
      </c>
      <c r="BE1124" s="2" t="s">
        <v>135</v>
      </c>
      <c r="BF1124" s="2" t="s">
        <v>267</v>
      </c>
      <c r="BG1124" s="2" t="s">
        <v>273</v>
      </c>
      <c r="BH1124" s="2" t="s">
        <v>283</v>
      </c>
      <c r="BI1124" s="2" t="s">
        <v>297</v>
      </c>
      <c r="BJ1124" s="2" t="s">
        <v>1045</v>
      </c>
      <c r="BK1124" s="2" t="s">
        <v>325</v>
      </c>
      <c r="BL1124" s="2" t="s">
        <v>337</v>
      </c>
    </row>
    <row r="1125" spans="1:65" ht="30" customHeight="1" thickTop="1" thickBot="1">
      <c r="A1125" s="297"/>
      <c r="B1125" s="585"/>
      <c r="C1125" s="586"/>
      <c r="D1125" s="587"/>
      <c r="E1125" s="588"/>
      <c r="F1125" s="589"/>
      <c r="G1125" s="590"/>
      <c r="H1125" s="552"/>
      <c r="I1125" s="553"/>
      <c r="J1125" s="554"/>
      <c r="K1125" s="555"/>
      <c r="L1125" s="556"/>
      <c r="M1125" s="557"/>
      <c r="N1125" s="298"/>
      <c r="BB1125" s="2" t="str">
        <f t="shared" si="30"/>
        <v>STEM ENTRY</v>
      </c>
      <c r="BD1125" s="52" t="s">
        <v>128</v>
      </c>
      <c r="BE1125" s="2" t="s">
        <v>192</v>
      </c>
      <c r="BF1125" s="2" t="s">
        <v>268</v>
      </c>
      <c r="BG1125" s="2" t="s">
        <v>274</v>
      </c>
      <c r="BH1125" s="2" t="s">
        <v>284</v>
      </c>
      <c r="BI1125" s="2" t="s">
        <v>298</v>
      </c>
      <c r="BJ1125" s="2" t="s">
        <v>312</v>
      </c>
      <c r="BK1125" s="2" t="s">
        <v>326</v>
      </c>
      <c r="BL1125" s="2" t="s">
        <v>338</v>
      </c>
    </row>
    <row r="1126" spans="1:65" ht="4.9000000000000004" customHeight="1" thickTop="1" thickBot="1">
      <c r="A1126" s="297"/>
      <c r="B1126" s="25"/>
      <c r="C1126" s="25"/>
      <c r="D1126" s="25"/>
      <c r="E1126" s="25"/>
      <c r="F1126" s="25"/>
      <c r="G1126" s="25"/>
      <c r="H1126" s="850"/>
      <c r="I1126" s="25"/>
      <c r="J1126" s="25"/>
      <c r="K1126" s="25"/>
      <c r="L1126" s="25"/>
      <c r="M1126" s="25"/>
      <c r="N1126" s="298"/>
      <c r="BB1126" s="2">
        <f t="shared" si="30"/>
        <v>0</v>
      </c>
      <c r="BD1126" s="52"/>
    </row>
    <row r="1127" spans="1:65" ht="15" customHeight="1">
      <c r="A1127" s="297"/>
      <c r="B1127" s="463" t="s">
        <v>15</v>
      </c>
      <c r="C1127" s="464"/>
      <c r="D1127" s="463" t="s">
        <v>15</v>
      </c>
      <c r="E1127" s="464"/>
      <c r="F1127" s="463" t="s">
        <v>15</v>
      </c>
      <c r="G1127" s="464"/>
      <c r="H1127" s="463" t="s">
        <v>15</v>
      </c>
      <c r="I1127" s="464"/>
      <c r="J1127" s="463" t="s">
        <v>15</v>
      </c>
      <c r="K1127" s="464"/>
      <c r="L1127" s="463" t="s">
        <v>15</v>
      </c>
      <c r="M1127" s="464"/>
      <c r="N1127" s="298"/>
      <c r="BB1127" s="2" t="str">
        <f t="shared" si="30"/>
        <v>MERIT ENTRY</v>
      </c>
      <c r="BD1127" s="52" t="s">
        <v>129</v>
      </c>
      <c r="BE1127" s="2" t="s">
        <v>193</v>
      </c>
      <c r="BF1127" s="2" t="s">
        <v>269</v>
      </c>
      <c r="BG1127" s="2" t="s">
        <v>275</v>
      </c>
      <c r="BH1127" s="2" t="s">
        <v>285</v>
      </c>
      <c r="BI1127" s="2" t="s">
        <v>299</v>
      </c>
      <c r="BJ1127" s="2" t="s">
        <v>313</v>
      </c>
      <c r="BK1127" s="2" t="s">
        <v>327</v>
      </c>
      <c r="BL1127" s="2" t="s">
        <v>339</v>
      </c>
    </row>
    <row r="1128" spans="1:65" ht="34.9" customHeight="1">
      <c r="A1128" s="297"/>
      <c r="B1128" s="558" t="str">
        <f>BB1122</f>
        <v>OPEN BORDERS</v>
      </c>
      <c r="C1128" s="559"/>
      <c r="D1128" s="558" t="str">
        <f>BB1123</f>
        <v>RELAX BORDERS</v>
      </c>
      <c r="E1128" s="559"/>
      <c r="F1128" s="558" t="str">
        <f>BB1124</f>
        <v>EASY ENTRY</v>
      </c>
      <c r="G1128" s="559"/>
      <c r="H1128" s="558" t="str">
        <f>BB1125</f>
        <v>STEM ENTRY</v>
      </c>
      <c r="I1128" s="559"/>
      <c r="J1128" s="558" t="str">
        <f>BB1127</f>
        <v>MERIT ENTRY</v>
      </c>
      <c r="K1128" s="559"/>
      <c r="L1128" s="558" t="str">
        <f>BB1128</f>
        <v>NO ENTRY</v>
      </c>
      <c r="M1128" s="559"/>
      <c r="N1128" s="298"/>
      <c r="BB1128" s="2" t="str">
        <f t="shared" si="30"/>
        <v>NO ENTRY</v>
      </c>
      <c r="BD1128" s="52" t="s">
        <v>130</v>
      </c>
      <c r="BE1128" s="2" t="s">
        <v>194</v>
      </c>
      <c r="BF1128" s="2" t="s">
        <v>270</v>
      </c>
      <c r="BG1128" s="2" t="s">
        <v>276</v>
      </c>
      <c r="BH1128" s="2" t="s">
        <v>286</v>
      </c>
      <c r="BI1128" s="2" t="s">
        <v>300</v>
      </c>
      <c r="BJ1128" s="2" t="s">
        <v>314</v>
      </c>
      <c r="BK1128" s="2" t="s">
        <v>328</v>
      </c>
      <c r="BL1128" s="2" t="s">
        <v>716</v>
      </c>
    </row>
    <row r="1129" spans="1:65" ht="15" customHeight="1">
      <c r="A1129" s="297"/>
      <c r="B1129" s="466" t="s">
        <v>16</v>
      </c>
      <c r="C1129" s="467"/>
      <c r="D1129" s="466" t="s">
        <v>16</v>
      </c>
      <c r="E1129" s="467"/>
      <c r="F1129" s="466" t="s">
        <v>16</v>
      </c>
      <c r="G1129" s="467"/>
      <c r="H1129" s="466" t="s">
        <v>16</v>
      </c>
      <c r="I1129" s="467"/>
      <c r="J1129" s="466" t="s">
        <v>16</v>
      </c>
      <c r="K1129" s="467"/>
      <c r="L1129" s="466" t="s">
        <v>16</v>
      </c>
      <c r="M1129" s="467"/>
      <c r="N1129" s="298"/>
      <c r="BB1129" s="2">
        <f t="shared" si="30"/>
        <v>0</v>
      </c>
      <c r="BD1129" s="50"/>
    </row>
    <row r="1130" spans="1:65" ht="14.45" customHeight="1">
      <c r="A1130" s="297"/>
      <c r="B1130" s="893" t="str">
        <f>BB1130</f>
        <v>We as nontraditional people feel systemically excluded from advantaged spaces by arbitrary national borders</v>
      </c>
      <c r="C1130" s="894"/>
      <c r="D1130" s="893" t="str">
        <f>BB1131</f>
        <v>We need to admit most immigrants are desperate to leave situations largely of our interventionists making</v>
      </c>
      <c r="E1130" s="894"/>
      <c r="F1130" s="893" t="str">
        <f>BB1132</f>
        <v>We need immigrants willing to do jobs citizens won’t and offer amnesty for citizenship after they show such merit</v>
      </c>
      <c r="G1130" s="894"/>
      <c r="H1130" s="893" t="str">
        <f>BB1133</f>
        <v>We can offer amnesty to children born to illegal migrant parents after they show merit</v>
      </c>
      <c r="I1130" s="894"/>
      <c r="J1130" s="893" t="str">
        <f>BB1134</f>
        <v>We need to limit migration to those first showing merit before crossing any of our sacred borders</v>
      </c>
      <c r="K1130" s="894"/>
      <c r="L1130" s="893" t="str">
        <f>BB1135</f>
        <v>Nativist Americans feel smothered by excessive immigration, pressurizing already strained cohesion</v>
      </c>
      <c r="M1130" s="894"/>
      <c r="N1130" s="298"/>
      <c r="BB1130" s="2" t="str">
        <f t="shared" si="30"/>
        <v>We as nontraditional people feel systemically excluded from advantaged spaces by arbitrary national borders</v>
      </c>
      <c r="BD1130" s="52" t="s">
        <v>119</v>
      </c>
      <c r="BE1130" s="2" t="s">
        <v>346</v>
      </c>
      <c r="BF1130" s="2" t="s">
        <v>352</v>
      </c>
      <c r="BG1130" s="2" t="s">
        <v>358</v>
      </c>
      <c r="BH1130" s="2" t="s">
        <v>287</v>
      </c>
      <c r="BI1130" s="2" t="s">
        <v>301</v>
      </c>
      <c r="BJ1130" s="2" t="s">
        <v>315</v>
      </c>
      <c r="BK1130" s="2" t="s">
        <v>329</v>
      </c>
      <c r="BL1130" s="2" t="s">
        <v>340</v>
      </c>
      <c r="BM1130" s="49" t="s">
        <v>3</v>
      </c>
    </row>
    <row r="1131" spans="1:65" ht="14.45" customHeight="1">
      <c r="A1131" s="297"/>
      <c r="B1131" s="893"/>
      <c r="C1131" s="894"/>
      <c r="D1131" s="893"/>
      <c r="E1131" s="894"/>
      <c r="F1131" s="893"/>
      <c r="G1131" s="894"/>
      <c r="H1131" s="893"/>
      <c r="I1131" s="894"/>
      <c r="J1131" s="893"/>
      <c r="K1131" s="894"/>
      <c r="L1131" s="893"/>
      <c r="M1131" s="894"/>
      <c r="N1131" s="298"/>
      <c r="BB1131" s="2" t="str">
        <f t="shared" si="30"/>
        <v>We need to admit most immigrants are desperate to leave situations largely of our interventionists making</v>
      </c>
      <c r="BD1131" s="52" t="s">
        <v>120</v>
      </c>
      <c r="BE1131" s="2" t="s">
        <v>347</v>
      </c>
      <c r="BF1131" s="2" t="s">
        <v>353</v>
      </c>
      <c r="BG1131" s="2" t="s">
        <v>359</v>
      </c>
      <c r="BH1131" s="2" t="s">
        <v>288</v>
      </c>
      <c r="BI1131" s="2" t="s">
        <v>302</v>
      </c>
      <c r="BJ1131" s="2" t="s">
        <v>316</v>
      </c>
      <c r="BK1131" s="2" t="s">
        <v>330</v>
      </c>
      <c r="BL1131" s="2" t="s">
        <v>341</v>
      </c>
      <c r="BM1131" s="49" t="s">
        <v>3</v>
      </c>
    </row>
    <row r="1132" spans="1:65" ht="14.45" customHeight="1">
      <c r="A1132" s="297"/>
      <c r="B1132" s="893"/>
      <c r="C1132" s="894"/>
      <c r="D1132" s="893"/>
      <c r="E1132" s="894"/>
      <c r="F1132" s="893"/>
      <c r="G1132" s="894"/>
      <c r="H1132" s="893"/>
      <c r="I1132" s="894"/>
      <c r="J1132" s="893"/>
      <c r="K1132" s="894"/>
      <c r="L1132" s="893"/>
      <c r="M1132" s="894"/>
      <c r="N1132" s="298"/>
      <c r="BB1132" s="2" t="str">
        <f t="shared" si="30"/>
        <v>We need immigrants willing to do jobs citizens won’t and offer amnesty for citizenship after they show such merit</v>
      </c>
      <c r="BD1132" s="52" t="s">
        <v>121</v>
      </c>
      <c r="BE1132" s="2" t="s">
        <v>348</v>
      </c>
      <c r="BF1132" s="2" t="s">
        <v>354</v>
      </c>
      <c r="BG1132" s="2" t="s">
        <v>360</v>
      </c>
      <c r="BH1132" s="2" t="s">
        <v>289</v>
      </c>
      <c r="BI1132" s="2" t="s">
        <v>303</v>
      </c>
      <c r="BJ1132" s="2" t="s">
        <v>317</v>
      </c>
      <c r="BK1132" s="2" t="s">
        <v>331</v>
      </c>
      <c r="BL1132" s="2" t="s">
        <v>342</v>
      </c>
      <c r="BM1132" s="49" t="s">
        <v>3</v>
      </c>
    </row>
    <row r="1133" spans="1:65" ht="14.45" customHeight="1">
      <c r="A1133" s="297"/>
      <c r="B1133" s="893"/>
      <c r="C1133" s="894"/>
      <c r="D1133" s="893"/>
      <c r="E1133" s="894"/>
      <c r="F1133" s="893"/>
      <c r="G1133" s="894"/>
      <c r="H1133" s="893"/>
      <c r="I1133" s="894"/>
      <c r="J1133" s="893"/>
      <c r="K1133" s="894"/>
      <c r="L1133" s="893"/>
      <c r="M1133" s="894"/>
      <c r="N1133" s="298"/>
      <c r="BB1133" s="2" t="str">
        <f t="shared" si="30"/>
        <v>We can offer amnesty to children born to illegal migrant parents after they show merit</v>
      </c>
      <c r="BD1133" s="52" t="s">
        <v>122</v>
      </c>
      <c r="BE1133" s="2" t="s">
        <v>349</v>
      </c>
      <c r="BF1133" s="2" t="s">
        <v>355</v>
      </c>
      <c r="BG1133" s="2" t="s">
        <v>361</v>
      </c>
      <c r="BH1133" s="2" t="s">
        <v>290</v>
      </c>
      <c r="BI1133" s="2" t="s">
        <v>304</v>
      </c>
      <c r="BJ1133" s="2" t="s">
        <v>319</v>
      </c>
      <c r="BK1133" s="2" t="s">
        <v>332</v>
      </c>
      <c r="BL1133" s="2" t="s">
        <v>343</v>
      </c>
      <c r="BM1133" s="49" t="s">
        <v>3</v>
      </c>
    </row>
    <row r="1134" spans="1:65" ht="14.45" customHeight="1">
      <c r="A1134" s="297"/>
      <c r="B1134" s="893"/>
      <c r="C1134" s="894"/>
      <c r="D1134" s="893"/>
      <c r="E1134" s="894"/>
      <c r="F1134" s="893"/>
      <c r="G1134" s="894"/>
      <c r="H1134" s="893"/>
      <c r="I1134" s="894"/>
      <c r="J1134" s="893"/>
      <c r="K1134" s="894"/>
      <c r="L1134" s="893"/>
      <c r="M1134" s="894"/>
      <c r="N1134" s="298"/>
      <c r="BB1134" s="2" t="str">
        <f t="shared" si="30"/>
        <v>We need to limit migration to those first showing merit before crossing any of our sacred borders</v>
      </c>
      <c r="BD1134" s="52" t="s">
        <v>123</v>
      </c>
      <c r="BE1134" s="2" t="s">
        <v>350</v>
      </c>
      <c r="BF1134" s="2" t="s">
        <v>356</v>
      </c>
      <c r="BG1134" s="2" t="s">
        <v>362</v>
      </c>
      <c r="BH1134" s="2" t="s">
        <v>291</v>
      </c>
      <c r="BI1134" s="2" t="s">
        <v>305</v>
      </c>
      <c r="BJ1134" s="2" t="s">
        <v>318</v>
      </c>
      <c r="BK1134" s="2" t="s">
        <v>333</v>
      </c>
      <c r="BL1134" s="2" t="s">
        <v>714</v>
      </c>
      <c r="BM1134" s="49" t="s">
        <v>3</v>
      </c>
    </row>
    <row r="1135" spans="1:65" ht="14.45" customHeight="1">
      <c r="A1135" s="297"/>
      <c r="B1135" s="893"/>
      <c r="C1135" s="894"/>
      <c r="D1135" s="893"/>
      <c r="E1135" s="894"/>
      <c r="F1135" s="893"/>
      <c r="G1135" s="894"/>
      <c r="H1135" s="893"/>
      <c r="I1135" s="894"/>
      <c r="J1135" s="893"/>
      <c r="K1135" s="894"/>
      <c r="L1135" s="893"/>
      <c r="M1135" s="894"/>
      <c r="N1135" s="298"/>
      <c r="BB1135" s="2" t="str">
        <f t="shared" si="30"/>
        <v>Nativist Americans feel smothered by excessive immigration, pressurizing already strained cohesion</v>
      </c>
      <c r="BD1135" s="52" t="s">
        <v>124</v>
      </c>
      <c r="BE1135" s="2" t="s">
        <v>351</v>
      </c>
      <c r="BF1135" s="2" t="s">
        <v>357</v>
      </c>
      <c r="BG1135" s="2" t="s">
        <v>363</v>
      </c>
      <c r="BH1135" s="2" t="s">
        <v>292</v>
      </c>
      <c r="BI1135" s="2" t="s">
        <v>306</v>
      </c>
      <c r="BJ1135" s="2" t="s">
        <v>320</v>
      </c>
      <c r="BK1135" s="2" t="s">
        <v>334</v>
      </c>
      <c r="BL1135" s="2" t="s">
        <v>344</v>
      </c>
      <c r="BM1135" s="49" t="s">
        <v>3</v>
      </c>
    </row>
    <row r="1136" spans="1:65" ht="15" customHeight="1" thickBot="1">
      <c r="A1136" s="297"/>
      <c r="B1136" s="895"/>
      <c r="C1136" s="896"/>
      <c r="D1136" s="895"/>
      <c r="E1136" s="896"/>
      <c r="F1136" s="895"/>
      <c r="G1136" s="896"/>
      <c r="H1136" s="895"/>
      <c r="I1136" s="896"/>
      <c r="J1136" s="895"/>
      <c r="K1136" s="896"/>
      <c r="L1136" s="895"/>
      <c r="M1136" s="896"/>
      <c r="N1136" s="298"/>
    </row>
    <row r="1137" spans="1:65" ht="34.9" customHeight="1">
      <c r="A1137" s="297"/>
      <c r="B1137" s="460" t="str">
        <f>BB1137</f>
        <v>Seek inclusion: to ease less satisfied social-need</v>
      </c>
      <c r="C1137" s="460"/>
      <c r="D1137" s="460"/>
      <c r="E1137" s="460"/>
      <c r="F1137" s="461" t="str">
        <f>BB1138</f>
        <v>Seek both: personal &amp; social needs relatively equally.</v>
      </c>
      <c r="G1137" s="461"/>
      <c r="H1137" s="461"/>
      <c r="I1137" s="461"/>
      <c r="J1137" s="462" t="str">
        <f>BB1139</f>
        <v>Guard cohesion: the more satisfied social-need</v>
      </c>
      <c r="K1137" s="462"/>
      <c r="L1137" s="462"/>
      <c r="M1137" s="462"/>
      <c r="N1137" s="298"/>
      <c r="BB1137" s="2" t="str">
        <f>IF(C$1047=C$1047,BE1137,IF(C$1047=BB$93,BF1137,IF(C$1047=BB$94,BG1137,IF(C$1047=BB$95,BH1137,IF(C$1047=BB$96,BI1137,IF(C$1047=BB$97,BJ1137,IF(C$1047=BB$98,BK1137,IF(C$1047=BB$99,BL1137,""))))))))</f>
        <v>Seek inclusion: to ease less satisfied social-need</v>
      </c>
      <c r="BD1137" s="52" t="s">
        <v>187</v>
      </c>
      <c r="BE1137" s="2" t="s">
        <v>191</v>
      </c>
      <c r="BF1137" s="2" t="s">
        <v>279</v>
      </c>
      <c r="BG1137" s="2" t="s">
        <v>277</v>
      </c>
      <c r="BH1137" s="2" t="s">
        <v>294</v>
      </c>
      <c r="BI1137" s="2" t="s">
        <v>307</v>
      </c>
      <c r="BJ1137" s="2" t="s">
        <v>321</v>
      </c>
      <c r="BK1137" s="2" t="s">
        <v>279</v>
      </c>
      <c r="BL1137" s="2" t="s">
        <v>345</v>
      </c>
      <c r="BM1137" s="49" t="s">
        <v>3</v>
      </c>
    </row>
    <row r="1138" spans="1:65" ht="15.75" thickBot="1">
      <c r="A1138" s="297"/>
      <c r="B1138" s="25"/>
      <c r="C1138" s="25"/>
      <c r="D1138" s="25"/>
      <c r="E1138" s="25"/>
      <c r="F1138" s="25"/>
      <c r="G1138" s="25"/>
      <c r="H1138" s="850"/>
      <c r="I1138" s="25"/>
      <c r="J1138" s="25"/>
      <c r="K1138" s="25"/>
      <c r="L1138" s="25"/>
      <c r="M1138" s="25"/>
      <c r="N1138" s="298"/>
      <c r="BB1138" s="2" t="str">
        <f>IF(C$1047=C$1047,BE1138,IF(C$1047=BB$93,BF1138,IF(C$1047=BB$94,BG1138,IF(C$1047=BB$95,BH1138,IF(C$1047=BB$96,BI1138,IF(C$1047=BB$97,BJ1138,IF(C$1047=BB$98,BK1138,IF(C$1047=BB$99,BL1138,""))))))))</f>
        <v>Seek both: personal &amp; social needs relatively equally.</v>
      </c>
      <c r="BD1138" s="52" t="s">
        <v>188</v>
      </c>
      <c r="BE1138" s="2" t="s">
        <v>1241</v>
      </c>
      <c r="BF1138" s="2" t="s">
        <v>1241</v>
      </c>
      <c r="BG1138" s="2" t="s">
        <v>1241</v>
      </c>
      <c r="BH1138" s="2" t="s">
        <v>1241</v>
      </c>
      <c r="BI1138" s="2" t="s">
        <v>1241</v>
      </c>
      <c r="BJ1138" s="2" t="s">
        <v>1241</v>
      </c>
      <c r="BK1138" s="2" t="s">
        <v>1241</v>
      </c>
      <c r="BL1138" s="2" t="s">
        <v>1241</v>
      </c>
      <c r="BM1138" s="49" t="s">
        <v>3</v>
      </c>
    </row>
    <row r="1139" spans="1:65" ht="15">
      <c r="A1139" s="297"/>
      <c r="B1139" s="25"/>
      <c r="C1139" s="25"/>
      <c r="D1139" s="25"/>
      <c r="E1139" s="25"/>
      <c r="F1139" s="25"/>
      <c r="G1139" s="25"/>
      <c r="H1139" s="471"/>
      <c r="I1139" s="472"/>
      <c r="J1139" s="472"/>
      <c r="K1139" s="472"/>
      <c r="L1139" s="472"/>
      <c r="M1139" s="473"/>
      <c r="N1139" s="298"/>
      <c r="BB1139" s="2" t="str">
        <f>IF(C$1047=C$1047,BE1139,IF(C$1047=BB$93,BF1139,IF(C$1047=BB$94,BG1139,IF(C$1047=BB$95,BH1139,IF(C$1047=BB$96,BI1139,IF(C$1047=BB$97,BJ1139,IF(C$1047=BB$98,BK1139,IF(C$1047=BB$99,BL1139,""))))))))</f>
        <v>Guard cohesion: the more satisfied social-need</v>
      </c>
      <c r="BD1139" s="52" t="s">
        <v>189</v>
      </c>
      <c r="BE1139" s="2" t="s">
        <v>190</v>
      </c>
      <c r="BF1139" s="2" t="s">
        <v>280</v>
      </c>
      <c r="BG1139" s="2" t="s">
        <v>278</v>
      </c>
      <c r="BH1139" s="2" t="s">
        <v>295</v>
      </c>
      <c r="BI1139" s="2" t="s">
        <v>308</v>
      </c>
      <c r="BJ1139" s="2" t="s">
        <v>322</v>
      </c>
      <c r="BK1139" s="2" t="s">
        <v>280</v>
      </c>
      <c r="BL1139" s="2" t="s">
        <v>308</v>
      </c>
      <c r="BM1139" s="49" t="s">
        <v>3</v>
      </c>
    </row>
    <row r="1140" spans="1:65" ht="15" customHeight="1" thickBot="1">
      <c r="A1140" s="297"/>
      <c r="B1140" s="25"/>
      <c r="C1140" s="25"/>
      <c r="D1140" s="25"/>
      <c r="E1140" s="25"/>
      <c r="F1140" s="25"/>
      <c r="G1140" s="25"/>
      <c r="H1140" s="474"/>
      <c r="I1140" s="475"/>
      <c r="J1140" s="475"/>
      <c r="K1140" s="475"/>
      <c r="L1140" s="475"/>
      <c r="M1140" s="476"/>
      <c r="N1140" s="298"/>
    </row>
    <row r="1141" spans="1:65">
      <c r="A1141" s="297"/>
      <c r="B1141" s="25"/>
      <c r="C1141" s="25"/>
      <c r="D1141" s="25"/>
      <c r="E1141" s="25"/>
      <c r="F1141" s="25"/>
      <c r="G1141" s="25"/>
      <c r="H1141" s="471"/>
      <c r="I1141" s="472"/>
      <c r="J1141" s="472"/>
      <c r="K1141" s="472"/>
      <c r="L1141" s="472"/>
      <c r="M1141" s="473"/>
      <c r="N1141" s="298"/>
      <c r="BB1141" s="163" t="s">
        <v>1058</v>
      </c>
      <c r="BC1141" s="2" t="s">
        <v>1067</v>
      </c>
      <c r="BE1141" s="163" t="s">
        <v>1062</v>
      </c>
      <c r="BF1141" s="2" t="s">
        <v>1070</v>
      </c>
    </row>
    <row r="1142" spans="1:65" ht="14.25" thickBot="1">
      <c r="A1142" s="297"/>
      <c r="B1142" s="25"/>
      <c r="C1142" s="25"/>
      <c r="D1142" s="25"/>
      <c r="E1142" s="25"/>
      <c r="F1142" s="25"/>
      <c r="G1142" s="25"/>
      <c r="H1142" s="474"/>
      <c r="I1142" s="475"/>
      <c r="J1142" s="475"/>
      <c r="K1142" s="475"/>
      <c r="L1142" s="475"/>
      <c r="M1142" s="476"/>
      <c r="N1142" s="298"/>
      <c r="BB1142" s="163" t="s">
        <v>1059</v>
      </c>
      <c r="BC1142" s="2" t="s">
        <v>1068</v>
      </c>
      <c r="BE1142" s="163" t="s">
        <v>1063</v>
      </c>
      <c r="BF1142" s="2" t="s">
        <v>1071</v>
      </c>
    </row>
    <row r="1143" spans="1:65">
      <c r="A1143" s="297"/>
      <c r="B1143" s="25"/>
      <c r="C1143" s="25"/>
      <c r="D1143" s="25"/>
      <c r="E1143" s="25"/>
      <c r="F1143" s="25"/>
      <c r="G1143" s="25"/>
      <c r="H1143" s="850"/>
      <c r="I1143" s="25"/>
      <c r="J1143" s="25"/>
      <c r="K1143" s="25"/>
      <c r="L1143" s="25"/>
      <c r="M1143" s="25"/>
      <c r="N1143" s="298"/>
      <c r="BB1143" s="163" t="s">
        <v>1060</v>
      </c>
      <c r="BC1143" s="2" t="s">
        <v>1069</v>
      </c>
      <c r="BE1143" s="163" t="s">
        <v>1064</v>
      </c>
      <c r="BF1143" s="2" t="s">
        <v>1072</v>
      </c>
    </row>
    <row r="1144" spans="1:65">
      <c r="A1144" s="297"/>
      <c r="B1144" s="897" t="str">
        <f>BB1148</f>
        <v xml:space="preserve">Popular application of rational choice theory is a little like gay conversion therapy, or forcing left handers to be right handed. It tries to pressure you with good sounding reasons to change your psychosocial orientation. They seek to fit you into their own experiences and expectations, in the name of your best interests. But they cannot possibly know your best interests without knowing your lived details. It easily denies who you are. Reasoned political arguments irrationally deny you as an individual with a perfectly normal yet different priority of needs. </v>
      </c>
      <c r="C1144" s="897"/>
      <c r="D1144" s="897"/>
      <c r="E1144" s="897"/>
      <c r="F1144" s="897"/>
      <c r="G1144" s="897"/>
      <c r="H1144" s="897"/>
      <c r="I1144" s="897"/>
      <c r="J1144" s="897"/>
      <c r="K1144" s="897"/>
      <c r="L1144" s="897"/>
      <c r="M1144" s="897"/>
      <c r="N1144" s="298"/>
      <c r="BB1144" s="163" t="s">
        <v>1061</v>
      </c>
      <c r="BC1144" s="2" t="s">
        <v>1733</v>
      </c>
      <c r="BE1144" s="163" t="s">
        <v>1065</v>
      </c>
      <c r="BF1144" s="2" t="s">
        <v>1073</v>
      </c>
    </row>
    <row r="1145" spans="1:65">
      <c r="A1145" s="297"/>
      <c r="B1145" s="897"/>
      <c r="C1145" s="897"/>
      <c r="D1145" s="897"/>
      <c r="E1145" s="897"/>
      <c r="F1145" s="897"/>
      <c r="G1145" s="897"/>
      <c r="H1145" s="897"/>
      <c r="I1145" s="897"/>
      <c r="J1145" s="897"/>
      <c r="K1145" s="897"/>
      <c r="L1145" s="897"/>
      <c r="M1145" s="897"/>
      <c r="N1145" s="298"/>
      <c r="BE1145" s="163" t="s">
        <v>1066</v>
      </c>
      <c r="BF1145" s="2" t="s">
        <v>1074</v>
      </c>
    </row>
    <row r="1146" spans="1:65" ht="12.75">
      <c r="A1146" s="297"/>
      <c r="B1146" s="897"/>
      <c r="C1146" s="897"/>
      <c r="D1146" s="897"/>
      <c r="E1146" s="897"/>
      <c r="F1146" s="897"/>
      <c r="G1146" s="897"/>
      <c r="H1146" s="897"/>
      <c r="I1146" s="897"/>
      <c r="J1146" s="897"/>
      <c r="K1146" s="897"/>
      <c r="L1146" s="897"/>
      <c r="M1146" s="897"/>
      <c r="N1146" s="298"/>
    </row>
    <row r="1147" spans="1:65" ht="12.75">
      <c r="A1147" s="297"/>
      <c r="B1147" s="897"/>
      <c r="C1147" s="897"/>
      <c r="D1147" s="897"/>
      <c r="E1147" s="897"/>
      <c r="F1147" s="897"/>
      <c r="G1147" s="897"/>
      <c r="H1147" s="897"/>
      <c r="I1147" s="897"/>
      <c r="J1147" s="897"/>
      <c r="K1147" s="897"/>
      <c r="L1147" s="897"/>
      <c r="M1147" s="897"/>
      <c r="N1147" s="298"/>
      <c r="BB1147" s="39" t="str">
        <f>CONCATENATE(BD1147,BE1147,BF1147,BG1147,BH1147,BI1147,BJ1147)</f>
        <v>It's easier to blame others, while guarding our vulnerable needs, than own our own role in it. We fuel polarization when resisting life's natural pull toward psychosocial equilibrium. Equally resolving your self-needs and social-needs dissolves immigration polarized views. The more connected and honest with others, the more fully you can resolve your immigration needs. There is no such thing as pain apart from unresolved needs. Resolved needs liberate you.</v>
      </c>
      <c r="BD1147" s="2" t="str">
        <f>IF(H1139=BB1141,BC1141,IF(H1139=BB1142,BC1142,IF(H1139=BB1143,BC1143,IF(H1139=BB1144,BC1144,""))))</f>
        <v/>
      </c>
      <c r="BE1147" s="2" t="str">
        <f>IF(H1141=BE1141,BF1141,IF(H1141=BE1142,BF1142,IF(H1141=BE1143,BF1143,IF(H1141=BE1144,BF1144,IF(H1141=BE1145,BF1145,"")))))</f>
        <v/>
      </c>
      <c r="BF1147" s="2" t="s">
        <v>1077</v>
      </c>
      <c r="BG1147" s="2" t="str">
        <f>IF($C$1047="","political polarization",CONCATENATE(BE1077," polarized views."))</f>
        <v>immigration polarized views.</v>
      </c>
      <c r="BH1147" s="2" t="s">
        <v>1075</v>
      </c>
      <c r="BI1147" s="2" t="str">
        <f>IF(BE1077="","",BE1077)</f>
        <v>immigration</v>
      </c>
      <c r="BJ1147" s="2" t="s">
        <v>1076</v>
      </c>
    </row>
    <row r="1148" spans="1:65" ht="12.75">
      <c r="A1148" s="297"/>
      <c r="B1148" s="897"/>
      <c r="C1148" s="897"/>
      <c r="D1148" s="897"/>
      <c r="E1148" s="897"/>
      <c r="F1148" s="897"/>
      <c r="G1148" s="897"/>
      <c r="H1148" s="897"/>
      <c r="I1148" s="897"/>
      <c r="J1148" s="897"/>
      <c r="K1148" s="897"/>
      <c r="L1148" s="897"/>
      <c r="M1148" s="897"/>
      <c r="N1148" s="298"/>
      <c r="BB1148" s="39" t="str">
        <f>IF(OR(H1139="",H1141=""),BD1148,BB1147)</f>
        <v xml:space="preserve">Popular application of rational choice theory is a little like gay conversion therapy, or forcing left handers to be right handed. It tries to pressure you with good sounding reasons to change your psychosocial orientation. They seek to fit you into their own experiences and expectations, in the name of your best interests. But they cannot possibly know your best interests without knowing your lived details. It easily denies who you are. Reasoned political arguments irrationally deny you as an individual with a perfectly normal yet different priority of needs. </v>
      </c>
      <c r="BD1148" s="2" t="s">
        <v>1078</v>
      </c>
    </row>
    <row r="1149" spans="1:65" ht="12.75">
      <c r="A1149" s="297"/>
      <c r="B1149" s="897"/>
      <c r="C1149" s="897"/>
      <c r="D1149" s="897"/>
      <c r="E1149" s="897"/>
      <c r="F1149" s="897"/>
      <c r="G1149" s="897"/>
      <c r="H1149" s="897"/>
      <c r="I1149" s="897"/>
      <c r="J1149" s="897"/>
      <c r="K1149" s="897"/>
      <c r="L1149" s="897"/>
      <c r="M1149" s="897"/>
      <c r="N1149" s="298"/>
    </row>
    <row r="1150" spans="1:65">
      <c r="A1150" s="299"/>
      <c r="B1150" s="304"/>
      <c r="C1150" s="304"/>
      <c r="D1150" s="304"/>
      <c r="E1150" s="304"/>
      <c r="F1150" s="304"/>
      <c r="G1150" s="304"/>
      <c r="H1150" s="852"/>
      <c r="I1150" s="304"/>
      <c r="J1150" s="304"/>
      <c r="K1150" s="304"/>
      <c r="L1150" s="304"/>
      <c r="M1150" s="304"/>
      <c r="N1150" s="301"/>
    </row>
    <row r="1151" spans="1:65" ht="30" customHeight="1">
      <c r="A1151" s="293" t="s">
        <v>1148</v>
      </c>
      <c r="B1151" s="418" t="s">
        <v>1046</v>
      </c>
      <c r="C1151" s="418"/>
      <c r="D1151" s="418"/>
      <c r="E1151" s="418"/>
      <c r="F1151" s="418"/>
      <c r="G1151" s="418"/>
      <c r="H1151" s="418"/>
      <c r="I1151" s="418"/>
      <c r="J1151" s="418"/>
      <c r="K1151" s="418"/>
      <c r="L1151" s="294"/>
      <c r="M1151" s="295"/>
      <c r="N1151" s="296" t="s">
        <v>1149</v>
      </c>
    </row>
    <row r="1152" spans="1:65">
      <c r="A1152" s="297"/>
      <c r="B1152" s="25"/>
      <c r="C1152" s="25"/>
      <c r="D1152" s="25"/>
      <c r="E1152" s="25"/>
      <c r="F1152" s="25"/>
      <c r="G1152" s="25"/>
      <c r="H1152" s="850"/>
      <c r="I1152" s="25"/>
      <c r="J1152" s="25"/>
      <c r="K1152" s="25"/>
      <c r="L1152" s="25"/>
      <c r="M1152" s="25"/>
      <c r="N1152" s="298"/>
    </row>
    <row r="1153" spans="1:65">
      <c r="A1153" s="297"/>
      <c r="B1153" s="25"/>
      <c r="C1153" s="25"/>
      <c r="D1153" s="25"/>
      <c r="E1153" s="25"/>
      <c r="F1153" s="25"/>
      <c r="G1153" s="25"/>
      <c r="H1153" s="850"/>
      <c r="I1153" s="25"/>
      <c r="J1153" s="25"/>
      <c r="K1153" s="25"/>
      <c r="L1153" s="25"/>
      <c r="M1153" s="25"/>
      <c r="N1153" s="298"/>
    </row>
    <row r="1154" spans="1:65">
      <c r="A1154" s="297"/>
      <c r="B1154" s="25"/>
      <c r="C1154" s="25"/>
      <c r="D1154" s="25"/>
      <c r="E1154" s="25"/>
      <c r="F1154" s="25"/>
      <c r="G1154" s="25"/>
      <c r="H1154" s="850"/>
      <c r="I1154" s="25"/>
      <c r="J1154" s="25"/>
      <c r="K1154" s="25"/>
      <c r="L1154" s="25"/>
      <c r="M1154" s="25"/>
      <c r="N1154" s="298"/>
    </row>
    <row r="1155" spans="1:65" ht="19.899999999999999" customHeight="1">
      <c r="A1155" s="297"/>
      <c r="B1155" s="25"/>
      <c r="C1155" s="25"/>
      <c r="D1155" s="25"/>
      <c r="E1155" s="25"/>
      <c r="F1155" s="25"/>
      <c r="G1155" s="25"/>
      <c r="H1155" s="850"/>
      <c r="I1155" s="25"/>
      <c r="J1155" s="25"/>
      <c r="K1155" s="25"/>
      <c r="L1155" s="25"/>
      <c r="M1155" s="25"/>
      <c r="N1155" s="298"/>
    </row>
    <row r="1156" spans="1:65" ht="19.899999999999999" customHeight="1">
      <c r="A1156" s="297"/>
      <c r="B1156" s="25"/>
      <c r="C1156" s="25"/>
      <c r="D1156" s="25"/>
      <c r="E1156" s="25"/>
      <c r="F1156" s="25"/>
      <c r="G1156" s="25"/>
      <c r="H1156" s="850"/>
      <c r="I1156" s="25"/>
      <c r="J1156" s="25"/>
      <c r="K1156" s="25"/>
      <c r="L1156" s="25"/>
      <c r="M1156" s="25"/>
      <c r="N1156" s="298"/>
    </row>
    <row r="1157" spans="1:65" ht="19.899999999999999" customHeight="1">
      <c r="A1157" s="297"/>
      <c r="B1157" s="25"/>
      <c r="C1157" s="25"/>
      <c r="D1157" s="25"/>
      <c r="E1157" s="25"/>
      <c r="F1157" s="25"/>
      <c r="G1157" s="25"/>
      <c r="H1157" s="850"/>
      <c r="I1157" s="25"/>
      <c r="J1157" s="25"/>
      <c r="K1157" s="25"/>
      <c r="L1157" s="25"/>
      <c r="M1157" s="25"/>
      <c r="N1157" s="298"/>
    </row>
    <row r="1158" spans="1:65" ht="19.899999999999999" customHeight="1">
      <c r="A1158" s="297"/>
      <c r="B1158" s="25"/>
      <c r="C1158" s="25"/>
      <c r="D1158" s="25"/>
      <c r="E1158" s="25"/>
      <c r="F1158" s="25"/>
      <c r="G1158" s="25"/>
      <c r="H1158" s="850"/>
      <c r="I1158" s="25"/>
      <c r="J1158" s="25"/>
      <c r="K1158" s="25"/>
      <c r="L1158" s="25"/>
      <c r="M1158" s="25"/>
      <c r="N1158" s="298"/>
    </row>
    <row r="1159" spans="1:65" ht="19.899999999999999" customHeight="1">
      <c r="A1159" s="297"/>
      <c r="B1159" s="25"/>
      <c r="C1159" s="25"/>
      <c r="D1159" s="25"/>
      <c r="E1159" s="25"/>
      <c r="F1159" s="25"/>
      <c r="G1159" s="25"/>
      <c r="H1159" s="850"/>
      <c r="I1159" s="25"/>
      <c r="J1159" s="25"/>
      <c r="K1159" s="25"/>
      <c r="L1159" s="25"/>
      <c r="M1159" s="25"/>
      <c r="N1159" s="298"/>
    </row>
    <row r="1160" spans="1:65" ht="10.15" customHeight="1" thickBot="1">
      <c r="A1160" s="297"/>
      <c r="B1160" s="25"/>
      <c r="C1160" s="25"/>
      <c r="D1160" s="25"/>
      <c r="E1160" s="25"/>
      <c r="F1160" s="25"/>
      <c r="G1160" s="25"/>
      <c r="H1160" s="850"/>
      <c r="I1160" s="25"/>
      <c r="J1160" s="25"/>
      <c r="K1160" s="25"/>
      <c r="L1160" s="25"/>
      <c r="M1160" s="25"/>
      <c r="N1160" s="298"/>
    </row>
    <row r="1161" spans="1:65" ht="19.899999999999999" customHeight="1" thickTop="1">
      <c r="A1161" s="297"/>
      <c r="B1161" s="78" t="s">
        <v>460</v>
      </c>
      <c r="C1161" s="79"/>
      <c r="D1161" s="80"/>
      <c r="E1161" s="81" t="s">
        <v>461</v>
      </c>
      <c r="F1161" s="79"/>
      <c r="G1161" s="82"/>
      <c r="H1161" s="860" t="s">
        <v>1746</v>
      </c>
      <c r="I1161" s="65"/>
      <c r="J1161" s="66"/>
      <c r="K1161" s="67" t="s">
        <v>462</v>
      </c>
      <c r="L1161" s="65"/>
      <c r="M1161" s="68"/>
      <c r="N1161" s="298"/>
    </row>
    <row r="1162" spans="1:65" ht="19.899999999999999" customHeight="1">
      <c r="A1162" s="297"/>
      <c r="B1162" s="119" t="s">
        <v>25</v>
      </c>
      <c r="C1162" s="14"/>
      <c r="D1162" s="15"/>
      <c r="E1162" s="120" t="s">
        <v>28</v>
      </c>
      <c r="F1162" s="14"/>
      <c r="G1162" s="83"/>
      <c r="H1162" s="122" t="s">
        <v>25</v>
      </c>
      <c r="I1162" s="18"/>
      <c r="J1162" s="19"/>
      <c r="K1162" s="123" t="s">
        <v>29</v>
      </c>
      <c r="L1162" s="18"/>
      <c r="M1162" s="69"/>
      <c r="N1162" s="298"/>
    </row>
    <row r="1163" spans="1:65" ht="19.899999999999999" customHeight="1">
      <c r="A1163" s="297"/>
      <c r="B1163" s="84"/>
      <c r="C1163" s="9"/>
      <c r="D1163" s="10"/>
      <c r="E1163" s="540" t="str">
        <f>IF(BB1165=0,"",BB1165)</f>
        <v>SOCIETAL INCLUSION</v>
      </c>
      <c r="F1163" s="541"/>
      <c r="G1163" s="542"/>
      <c r="H1163" s="861"/>
      <c r="I1163" s="20"/>
      <c r="J1163" s="21"/>
      <c r="K1163" s="543" t="str">
        <f>IF(B1170="","",B1170)</f>
        <v>PERSONAL SECURITY</v>
      </c>
      <c r="L1163" s="544"/>
      <c r="M1163" s="545"/>
      <c r="N1163" s="298"/>
      <c r="BE1163" s="51" t="str">
        <f t="shared" ref="BE1163:BL1163" si="31">BE1120</f>
        <v>IMM</v>
      </c>
      <c r="BF1163" s="51" t="str">
        <f t="shared" si="31"/>
        <v>CLI</v>
      </c>
      <c r="BG1163" s="51" t="str">
        <f t="shared" si="31"/>
        <v>GUN</v>
      </c>
      <c r="BH1163" s="51" t="str">
        <f t="shared" si="31"/>
        <v>ABO</v>
      </c>
      <c r="BI1163" s="51" t="str">
        <f t="shared" si="31"/>
        <v>HEA</v>
      </c>
      <c r="BJ1163" s="51" t="str">
        <f t="shared" si="31"/>
        <v>CRI</v>
      </c>
      <c r="BK1163" s="51" t="str">
        <f t="shared" si="31"/>
        <v>ECO</v>
      </c>
      <c r="BL1163" s="51" t="str">
        <f t="shared" si="31"/>
        <v>RAC</v>
      </c>
    </row>
    <row r="1164" spans="1:65" ht="19.899999999999999" customHeight="1">
      <c r="A1164" s="297"/>
      <c r="B1164" s="546" t="str">
        <f>IF(BB1164=0,"",BB1164)</f>
        <v>AUTHENTIC INDIVIDUALITY</v>
      </c>
      <c r="C1164" s="547"/>
      <c r="D1164" s="548"/>
      <c r="E1164" s="540"/>
      <c r="F1164" s="541"/>
      <c r="G1164" s="542"/>
      <c r="H1164" s="549" t="str">
        <f>IF(BB1168="","",BB1168)</f>
        <v>GROUP COHESION</v>
      </c>
      <c r="I1164" s="550"/>
      <c r="J1164" s="551"/>
      <c r="K1164" s="543"/>
      <c r="L1164" s="544"/>
      <c r="M1164" s="545"/>
      <c r="N1164" s="298"/>
      <c r="BB1164" s="2" t="str">
        <f t="shared" ref="BB1164:BB1171" si="32">IF($C$1047=BB$1047,BE1164,IF($C$1047=BB$1048,BF1164,IF($C$1047=BB$1049,BG1164,IF($C$1047=BB$1050,BH1164,IF($C$1047=BB$1051,BI1164,IF($C$1047=BB$1052,BJ1164,IF($C$1047=BB$1053,BK1164,IF($C$1047=BB$1054,BL1164,""))))))))</f>
        <v>AUTHENTIC INDIVIDUALITY</v>
      </c>
      <c r="BD1164" s="52" t="s">
        <v>466</v>
      </c>
      <c r="BE1164" s="2" t="s">
        <v>30</v>
      </c>
      <c r="BF1164" s="2" t="s">
        <v>474</v>
      </c>
      <c r="BG1164" s="2" t="s">
        <v>478</v>
      </c>
      <c r="BH1164" s="2" t="s">
        <v>482</v>
      </c>
      <c r="BI1164" s="2" t="s">
        <v>485</v>
      </c>
      <c r="BJ1164" s="2" t="s">
        <v>489</v>
      </c>
      <c r="BK1164" s="2" t="s">
        <v>478</v>
      </c>
      <c r="BL1164" s="2" t="s">
        <v>496</v>
      </c>
      <c r="BM1164" s="49" t="s">
        <v>3</v>
      </c>
    </row>
    <row r="1165" spans="1:65" ht="19.899999999999999" customHeight="1">
      <c r="A1165" s="297"/>
      <c r="B1165" s="546"/>
      <c r="C1165" s="547"/>
      <c r="D1165" s="548"/>
      <c r="E1165" s="11"/>
      <c r="F1165" s="9"/>
      <c r="G1165" s="85"/>
      <c r="H1165" s="549"/>
      <c r="I1165" s="550"/>
      <c r="J1165" s="551"/>
      <c r="K1165" s="22"/>
      <c r="L1165" s="20"/>
      <c r="M1165" s="70"/>
      <c r="N1165" s="298"/>
      <c r="BB1165" s="2" t="str">
        <f t="shared" si="32"/>
        <v>SOCIETAL INCLUSION</v>
      </c>
      <c r="BD1165" s="52" t="s">
        <v>467</v>
      </c>
      <c r="BE1165" s="2" t="s">
        <v>31</v>
      </c>
      <c r="BF1165" s="2" t="s">
        <v>475</v>
      </c>
      <c r="BG1165" s="2" t="s">
        <v>479</v>
      </c>
      <c r="BH1165" s="2" t="s">
        <v>31</v>
      </c>
      <c r="BI1165" s="2" t="s">
        <v>486</v>
      </c>
      <c r="BJ1165" s="2" t="s">
        <v>490</v>
      </c>
      <c r="BK1165" s="2" t="s">
        <v>493</v>
      </c>
      <c r="BL1165" s="2" t="s">
        <v>497</v>
      </c>
      <c r="BM1165" s="49" t="s">
        <v>3</v>
      </c>
    </row>
    <row r="1166" spans="1:65" ht="19.899999999999999" customHeight="1">
      <c r="A1166" s="297"/>
      <c r="B1166" s="84"/>
      <c r="C1166" s="9"/>
      <c r="D1166" s="10"/>
      <c r="E1166" s="11"/>
      <c r="F1166" s="9"/>
      <c r="G1166" s="85"/>
      <c r="H1166" s="861"/>
      <c r="I1166" s="20"/>
      <c r="J1166" s="21"/>
      <c r="K1166" s="22"/>
      <c r="L1166" s="20"/>
      <c r="M1166" s="70"/>
      <c r="N1166" s="298"/>
      <c r="BB1166" s="2" t="str">
        <f t="shared" si="32"/>
        <v>PERSONAL SECURITY</v>
      </c>
      <c r="BD1166" s="52" t="s">
        <v>468</v>
      </c>
      <c r="BE1166" s="2" t="s">
        <v>32</v>
      </c>
      <c r="BF1166" s="2" t="s">
        <v>476</v>
      </c>
      <c r="BG1166" s="2" t="s">
        <v>480</v>
      </c>
      <c r="BH1166" s="2" t="s">
        <v>483</v>
      </c>
      <c r="BI1166" s="2" t="s">
        <v>487</v>
      </c>
      <c r="BJ1166" s="2" t="s">
        <v>491</v>
      </c>
      <c r="BK1166" s="2" t="s">
        <v>494</v>
      </c>
      <c r="BL1166" s="2" t="s">
        <v>498</v>
      </c>
      <c r="BM1166" s="49" t="s">
        <v>3</v>
      </c>
    </row>
    <row r="1167" spans="1:65" ht="19.899999999999999" customHeight="1" thickBot="1">
      <c r="A1167" s="297"/>
      <c r="B1167" s="86"/>
      <c r="C1167" s="53" t="s">
        <v>34</v>
      </c>
      <c r="D1167" s="54"/>
      <c r="E1167" s="55"/>
      <c r="F1167" s="53" t="s">
        <v>35</v>
      </c>
      <c r="G1167" s="87"/>
      <c r="H1167" s="862"/>
      <c r="I1167" s="56" t="s">
        <v>37</v>
      </c>
      <c r="J1167" s="57"/>
      <c r="K1167" s="58"/>
      <c r="L1167" s="56" t="s">
        <v>36</v>
      </c>
      <c r="M1167" s="71"/>
      <c r="N1167" s="298"/>
      <c r="BB1167" s="2" t="str">
        <f t="shared" si="32"/>
        <v>GROUP COHESION</v>
      </c>
      <c r="BD1167" s="52" t="s">
        <v>469</v>
      </c>
      <c r="BE1167" s="2" t="s">
        <v>33</v>
      </c>
      <c r="BF1167" s="2" t="s">
        <v>477</v>
      </c>
      <c r="BG1167" s="2" t="s">
        <v>481</v>
      </c>
      <c r="BH1167" s="2" t="s">
        <v>484</v>
      </c>
      <c r="BI1167" s="2" t="s">
        <v>488</v>
      </c>
      <c r="BJ1167" s="2" t="s">
        <v>492</v>
      </c>
      <c r="BK1167" s="2" t="s">
        <v>495</v>
      </c>
      <c r="BL1167" s="2" t="s">
        <v>499</v>
      </c>
      <c r="BM1167" s="49" t="s">
        <v>3</v>
      </c>
    </row>
    <row r="1168" spans="1:65" ht="19.899999999999999" customHeight="1">
      <c r="A1168" s="297"/>
      <c r="B1168" s="88" t="s">
        <v>465</v>
      </c>
      <c r="C1168" s="59"/>
      <c r="D1168" s="60"/>
      <c r="E1168" s="61" t="s">
        <v>464</v>
      </c>
      <c r="F1168" s="59"/>
      <c r="G1168" s="89"/>
      <c r="H1168" s="863" t="s">
        <v>1747</v>
      </c>
      <c r="I1168" s="62"/>
      <c r="J1168" s="63"/>
      <c r="K1168" s="64" t="s">
        <v>463</v>
      </c>
      <c r="L1168" s="62"/>
      <c r="M1168" s="72"/>
      <c r="N1168" s="298"/>
      <c r="BB1168" s="2" t="str">
        <f t="shared" si="32"/>
        <v>GROUP COHESION</v>
      </c>
      <c r="BD1168" s="52" t="s">
        <v>470</v>
      </c>
      <c r="BE1168" s="2" t="str">
        <f>BE1167</f>
        <v>GROUP COHESION</v>
      </c>
      <c r="BF1168" s="2" t="str">
        <f t="shared" ref="BF1168:BL1168" si="33">BF1167</f>
        <v>ECONOMIC COOPERATION</v>
      </c>
      <c r="BG1168" s="2" t="str">
        <f t="shared" si="33"/>
        <v>LOCALIZED SAFETY</v>
      </c>
      <c r="BH1168" s="2" t="str">
        <f t="shared" si="33"/>
        <v>FAMILIAL BONDING</v>
      </c>
      <c r="BI1168" s="2" t="str">
        <f t="shared" si="33"/>
        <v>ACCESSIBLE EFFICIENCY</v>
      </c>
      <c r="BJ1168" s="2" t="str">
        <f t="shared" si="33"/>
        <v>PUBLICLY SAFE</v>
      </c>
      <c r="BK1168" s="2" t="str">
        <f t="shared" si="33"/>
        <v>MARKET SYNERGY</v>
      </c>
      <c r="BL1168" s="2" t="str">
        <f t="shared" si="33"/>
        <v>DEEPER TIES</v>
      </c>
      <c r="BM1168" s="49" t="s">
        <v>3</v>
      </c>
    </row>
    <row r="1169" spans="1:65" ht="19.899999999999999" customHeight="1">
      <c r="A1169" s="297"/>
      <c r="B1169" s="124" t="s">
        <v>27</v>
      </c>
      <c r="C1169" s="12"/>
      <c r="D1169" s="13"/>
      <c r="E1169" s="125" t="s">
        <v>26</v>
      </c>
      <c r="F1169" s="12"/>
      <c r="G1169" s="90"/>
      <c r="H1169" s="126" t="s">
        <v>27</v>
      </c>
      <c r="I1169" s="23"/>
      <c r="J1169" s="24"/>
      <c r="K1169" s="121" t="s">
        <v>26</v>
      </c>
      <c r="L1169" s="23"/>
      <c r="M1169" s="73"/>
      <c r="N1169" s="298"/>
      <c r="BB1169" s="2" t="str">
        <f t="shared" si="32"/>
        <v>PERSONAL SECURITY</v>
      </c>
      <c r="BD1169" s="52" t="s">
        <v>471</v>
      </c>
      <c r="BE1169" s="2" t="str">
        <f>BE1166</f>
        <v>PERSONAL SECURITY</v>
      </c>
      <c r="BF1169" s="2" t="str">
        <f t="shared" ref="BF1169:BL1169" si="34">BF1166</f>
        <v>SELF-DETERMINATION</v>
      </c>
      <c r="BG1169" s="2" t="str">
        <f t="shared" si="34"/>
        <v>SELF-SUFFICIENCY</v>
      </c>
      <c r="BH1169" s="2" t="str">
        <f t="shared" si="34"/>
        <v>SELF-POTENTIAL</v>
      </c>
      <c r="BI1169" s="2" t="str">
        <f t="shared" si="34"/>
        <v>OPTIMAL HEALTH</v>
      </c>
      <c r="BJ1169" s="2" t="str">
        <f t="shared" si="34"/>
        <v>PERSONAL RESPONSIBILITY</v>
      </c>
      <c r="BK1169" s="2" t="str">
        <f t="shared" si="34"/>
        <v>CREATIVE POTENTIAL</v>
      </c>
      <c r="BL1169" s="2" t="str">
        <f t="shared" si="34"/>
        <v>SELF-ACCEPTANCE</v>
      </c>
      <c r="BM1169" s="49" t="s">
        <v>3</v>
      </c>
    </row>
    <row r="1170" spans="1:65" ht="19.899999999999999" customHeight="1">
      <c r="A1170" s="297"/>
      <c r="B1170" s="528" t="str">
        <f>IF(BB1166=0,"",BB1166)</f>
        <v>PERSONAL SECURITY</v>
      </c>
      <c r="C1170" s="529"/>
      <c r="D1170" s="530"/>
      <c r="E1170" s="11"/>
      <c r="F1170" s="9"/>
      <c r="G1170" s="85"/>
      <c r="H1170" s="531" t="str">
        <f>IF(E1163="","",E1163)</f>
        <v>SOCIETAL INCLUSION</v>
      </c>
      <c r="I1170" s="532"/>
      <c r="J1170" s="533"/>
      <c r="K1170" s="22"/>
      <c r="L1170" s="20"/>
      <c r="M1170" s="70"/>
      <c r="N1170" s="298"/>
      <c r="BB1170" s="2" t="str">
        <f t="shared" si="32"/>
        <v>SOCIETAL INCLUSION</v>
      </c>
      <c r="BD1170" s="52" t="s">
        <v>472</v>
      </c>
      <c r="BE1170" s="2" t="str">
        <f>BE1165</f>
        <v>SOCIETAL INCLUSION</v>
      </c>
      <c r="BF1170" s="2" t="str">
        <f t="shared" ref="BF1170:BL1170" si="35">BF1165</f>
        <v>FAIR ACCESS</v>
      </c>
      <c r="BG1170" s="2" t="str">
        <f t="shared" si="35"/>
        <v>ID GROUP SAFETY</v>
      </c>
      <c r="BH1170" s="2" t="str">
        <f t="shared" si="35"/>
        <v>SOCIETAL INCLUSION</v>
      </c>
      <c r="BI1170" s="2" t="str">
        <f t="shared" si="35"/>
        <v>AFFORDABLE EFFICACY</v>
      </c>
      <c r="BJ1170" s="2" t="str">
        <f t="shared" si="35"/>
        <v>CULTURAL INCLUSION</v>
      </c>
      <c r="BK1170" s="2" t="str">
        <f t="shared" si="35"/>
        <v>FULL ECONOMIC PARTICIPATION</v>
      </c>
      <c r="BL1170" s="2" t="str">
        <f t="shared" si="35"/>
        <v>NO ETHNIC DISCRIMINATION</v>
      </c>
      <c r="BM1170" s="49" t="s">
        <v>3</v>
      </c>
    </row>
    <row r="1171" spans="1:65" ht="19.899999999999999" customHeight="1">
      <c r="A1171" s="297"/>
      <c r="B1171" s="528"/>
      <c r="C1171" s="529"/>
      <c r="D1171" s="530"/>
      <c r="E1171" s="534" t="str">
        <f>IF(BB1167=0,"",BB1167)</f>
        <v>GROUP COHESION</v>
      </c>
      <c r="F1171" s="535"/>
      <c r="G1171" s="536"/>
      <c r="H1171" s="531"/>
      <c r="I1171" s="532"/>
      <c r="J1171" s="533"/>
      <c r="K1171" s="537" t="str">
        <f>IF(B1164="","",B1164)</f>
        <v>AUTHENTIC INDIVIDUALITY</v>
      </c>
      <c r="L1171" s="538"/>
      <c r="M1171" s="539"/>
      <c r="N1171" s="298"/>
      <c r="BB1171" s="2" t="str">
        <f t="shared" si="32"/>
        <v>AUTHENTIC INDIVIDUALITY</v>
      </c>
      <c r="BD1171" s="52" t="s">
        <v>473</v>
      </c>
      <c r="BE1171" s="2" t="str">
        <f>BE1164</f>
        <v>AUTHENTIC INDIVIDUALITY</v>
      </c>
      <c r="BF1171" s="2" t="str">
        <f t="shared" ref="BF1171:BL1171" si="36">BF1164</f>
        <v>SELF-RESPONSIBILITY</v>
      </c>
      <c r="BG1171" s="2" t="str">
        <f t="shared" si="36"/>
        <v>VULNERABLY DIFFERENT</v>
      </c>
      <c r="BH1171" s="2" t="str">
        <f t="shared" si="36"/>
        <v>BODILY AUTONOMY</v>
      </c>
      <c r="BI1171" s="2" t="str">
        <f t="shared" si="36"/>
        <v>BASIC HEALTH</v>
      </c>
      <c r="BJ1171" s="2" t="str">
        <f t="shared" si="36"/>
        <v>LEGALLY DIFFERENT</v>
      </c>
      <c r="BK1171" s="2" t="str">
        <f t="shared" si="36"/>
        <v>VULNERABLY DIFFERENT</v>
      </c>
      <c r="BL1171" s="2" t="str">
        <f t="shared" si="36"/>
        <v>CULTURALLY DIFFERENT</v>
      </c>
      <c r="BM1171" s="49" t="s">
        <v>3</v>
      </c>
    </row>
    <row r="1172" spans="1:65" ht="19.899999999999999" customHeight="1">
      <c r="A1172" s="297"/>
      <c r="B1172" s="84"/>
      <c r="C1172" s="9"/>
      <c r="D1172" s="10"/>
      <c r="E1172" s="534"/>
      <c r="F1172" s="535"/>
      <c r="G1172" s="536"/>
      <c r="H1172" s="861"/>
      <c r="I1172" s="20"/>
      <c r="J1172" s="21"/>
      <c r="K1172" s="537"/>
      <c r="L1172" s="538"/>
      <c r="M1172" s="539"/>
      <c r="N1172" s="298"/>
    </row>
    <row r="1173" spans="1:65" ht="19.899999999999999" customHeight="1">
      <c r="A1173" s="297"/>
      <c r="B1173" s="84"/>
      <c r="C1173" s="9"/>
      <c r="D1173" s="10"/>
      <c r="E1173" s="11"/>
      <c r="F1173" s="9"/>
      <c r="G1173" s="85"/>
      <c r="H1173" s="861"/>
      <c r="I1173" s="20"/>
      <c r="J1173" s="21"/>
      <c r="K1173" s="22"/>
      <c r="L1173" s="20"/>
      <c r="M1173" s="70"/>
      <c r="N1173" s="298"/>
      <c r="BB1173" s="163" t="s">
        <v>1079</v>
      </c>
      <c r="BD1173" s="2" t="str">
        <f>CONCATENATE(BE1173,BF1173,BG1173)</f>
        <v xml:space="preserve">You're likely a political junkie or policy wonk. You trust politics to help solve just about any immigration problem. </v>
      </c>
      <c r="BE1173" s="2" t="s">
        <v>1084</v>
      </c>
      <c r="BF1173" s="2" t="str">
        <f>IF($C$1047="","social",IF($C$1047=$BB1047,$BF1047,IF($C$1047=$BB1048,$BF1048,IF($C$1047=$BB1049,$BF1049,IF($C$1047=$BB1050,$BF1050,IF($C$1047=$BB1051,$BF1051,IF($C$1047=$BB1052,$BF1052,IF($C$1047=$BB1053,$BF1053,IF($C$1047=$BB1054,$BF1054)))))))))</f>
        <v>immigration</v>
      </c>
      <c r="BG1173" s="2" t="s">
        <v>1085</v>
      </c>
    </row>
    <row r="1174" spans="1:65" ht="19.899999999999999" customHeight="1" thickBot="1">
      <c r="A1174" s="297"/>
      <c r="B1174" s="91"/>
      <c r="C1174" s="92" t="s">
        <v>36</v>
      </c>
      <c r="D1174" s="93"/>
      <c r="E1174" s="94"/>
      <c r="F1174" s="92" t="s">
        <v>37</v>
      </c>
      <c r="G1174" s="95"/>
      <c r="H1174" s="864"/>
      <c r="I1174" s="74" t="s">
        <v>35</v>
      </c>
      <c r="J1174" s="75"/>
      <c r="K1174" s="76"/>
      <c r="L1174" s="74" t="s">
        <v>34</v>
      </c>
      <c r="M1174" s="77"/>
      <c r="N1174" s="298"/>
      <c r="BB1174" s="163" t="s">
        <v>1080</v>
      </c>
      <c r="BD1174" s="2" t="str">
        <f t="shared" ref="BD1174:BD1177" si="37">CONCATENATE(BE1174,BF1174,BG1174)</f>
        <v xml:space="preserve">You likely follow all levels of a political campaign. You put up with politics as the best means to address immigration problems. </v>
      </c>
      <c r="BE1174" s="2" t="s">
        <v>1087</v>
      </c>
      <c r="BF1174" s="2" t="str">
        <f>BF1173</f>
        <v>immigration</v>
      </c>
      <c r="BG1174" s="2" t="s">
        <v>1086</v>
      </c>
    </row>
    <row r="1175" spans="1:65" ht="15" thickTop="1" thickBot="1">
      <c r="A1175" s="297"/>
      <c r="B1175" s="25"/>
      <c r="C1175" s="25"/>
      <c r="D1175" s="25"/>
      <c r="E1175" s="25"/>
      <c r="F1175" s="25"/>
      <c r="G1175" s="25"/>
      <c r="H1175" s="850"/>
      <c r="I1175" s="25"/>
      <c r="J1175" s="25"/>
      <c r="K1175" s="25"/>
      <c r="L1175" s="25"/>
      <c r="M1175" s="25"/>
      <c r="N1175" s="298"/>
      <c r="BB1175" s="163" t="s">
        <v>1081</v>
      </c>
      <c r="BD1175" s="2" t="str">
        <f t="shared" si="37"/>
        <v xml:space="preserve">You likely listen to political news skeptically, if at all. You wish for something better than politics to address immigration problems. </v>
      </c>
      <c r="BE1175" s="2" t="s">
        <v>1088</v>
      </c>
      <c r="BF1175" s="2" t="str">
        <f t="shared" ref="BF1175:BF1177" si="38">BF1174</f>
        <v>immigration</v>
      </c>
      <c r="BG1175" s="2" t="s">
        <v>1086</v>
      </c>
    </row>
    <row r="1176" spans="1:65" ht="13.9" customHeight="1">
      <c r="A1176" s="297"/>
      <c r="B1176" s="25"/>
      <c r="C1176" s="25"/>
      <c r="D1176" s="25"/>
      <c r="E1176" s="25"/>
      <c r="F1176" s="25"/>
      <c r="G1176" s="708"/>
      <c r="H1176" s="709"/>
      <c r="I1176" s="709"/>
      <c r="J1176" s="709"/>
      <c r="K1176" s="709"/>
      <c r="L1176" s="709"/>
      <c r="M1176" s="710"/>
      <c r="N1176" s="298"/>
      <c r="BB1176" s="163" t="s">
        <v>1082</v>
      </c>
      <c r="BD1176" s="2" t="str">
        <f t="shared" si="37"/>
        <v xml:space="preserve">You likely ignore political news and only vote once every four years. You doubt politics can truly solve any immigration problem. </v>
      </c>
      <c r="BE1176" s="2" t="s">
        <v>1089</v>
      </c>
      <c r="BF1176" s="2" t="str">
        <f t="shared" si="38"/>
        <v>immigration</v>
      </c>
      <c r="BG1176" s="2" t="s">
        <v>1085</v>
      </c>
    </row>
    <row r="1177" spans="1:65" ht="13.9" customHeight="1" thickBot="1">
      <c r="A1177" s="297"/>
      <c r="B1177" s="25"/>
      <c r="C1177" s="25"/>
      <c r="D1177" s="25"/>
      <c r="E1177" s="25"/>
      <c r="F1177" s="25"/>
      <c r="G1177" s="711"/>
      <c r="H1177" s="712"/>
      <c r="I1177" s="712"/>
      <c r="J1177" s="712"/>
      <c r="K1177" s="712"/>
      <c r="L1177" s="712"/>
      <c r="M1177" s="713"/>
      <c r="N1177" s="298"/>
      <c r="BB1177" s="163" t="s">
        <v>1083</v>
      </c>
      <c r="BD1177" s="2" t="str">
        <f t="shared" si="37"/>
        <v xml:space="preserve">You're likely disillusioned with politics and don't even vote. You're convinced politics can never solve any immigration problem. </v>
      </c>
      <c r="BE1177" s="2" t="s">
        <v>1090</v>
      </c>
      <c r="BF1177" s="2" t="str">
        <f t="shared" si="38"/>
        <v>immigration</v>
      </c>
      <c r="BG1177" s="2" t="s">
        <v>1085</v>
      </c>
    </row>
    <row r="1178" spans="1:65" ht="13.9" customHeight="1">
      <c r="A1178" s="297"/>
      <c r="B1178" s="707" t="str">
        <f>BB1180</f>
        <v xml:space="preserve">Immigration views reveal more about each other’s social-needs than self-needs. Guarding their more resolved needs with established specifics reveals their political strength. Relieving their less resolved needs with sweeping generalizations exposes their political weakness. </v>
      </c>
      <c r="C1178" s="707"/>
      <c r="D1178" s="707"/>
      <c r="E1178" s="707"/>
      <c r="F1178" s="707"/>
      <c r="G1178" s="707"/>
      <c r="H1178" s="707"/>
      <c r="I1178" s="707"/>
      <c r="J1178" s="707"/>
      <c r="K1178" s="707"/>
      <c r="L1178" s="707"/>
      <c r="M1178" s="707"/>
      <c r="N1178" s="298"/>
      <c r="BD1178" s="39" t="str">
        <f>CONCATENATE(BE1178)</f>
        <v xml:space="preserve">No matter how you feel about politics, this SWOT tool can add discipline to an otherwise free-for-all mess. </v>
      </c>
      <c r="BE1178" s="2" t="s">
        <v>1102</v>
      </c>
      <c r="BF1178" s="2" t="str">
        <f>IF($C$1047="","",IF($C$1047=$BB1047,$BF1047,IF($C$1047=$BB1048,$BF1048,IF($C$1047=$BB1049,$BF1049,IF($C$1047=$BB1050,$BF1050,IF($C$1047=$BB1051,$BF1051,IF($C$1047=$BB1052,$BF1052,IF($C$1047=$BB1053,$BF1053,IF($C$1047=$BB1054,$BF1054)))))))))</f>
        <v>immigration</v>
      </c>
      <c r="BG1178" s="2" t="s">
        <v>1091</v>
      </c>
      <c r="BH1178" s="2" t="str">
        <f>BF1178</f>
        <v>immigration</v>
      </c>
      <c r="BI1178" s="2" t="s">
        <v>1092</v>
      </c>
    </row>
    <row r="1179" spans="1:65" ht="13.9" customHeight="1">
      <c r="A1179" s="297"/>
      <c r="B1179" s="707"/>
      <c r="C1179" s="707"/>
      <c r="D1179" s="707"/>
      <c r="E1179" s="707"/>
      <c r="F1179" s="707"/>
      <c r="G1179" s="707"/>
      <c r="H1179" s="707"/>
      <c r="I1179" s="707"/>
      <c r="J1179" s="707"/>
      <c r="K1179" s="707"/>
      <c r="L1179" s="707"/>
      <c r="M1179" s="707"/>
      <c r="N1179" s="298"/>
      <c r="BD1179" s="2" t="str">
        <f>IF(G1176=BB1173,BD1173,IF(G1176=BB1174,BD1174,IF(G1176=BB1175,BD1175,IF(G1175=BB1176,BD1176,IF(G1176=BB1177,BD1177,"")))))</f>
        <v/>
      </c>
    </row>
    <row r="1180" spans="1:65" ht="13.9" customHeight="1">
      <c r="A1180" s="297"/>
      <c r="B1180" s="707"/>
      <c r="C1180" s="707"/>
      <c r="D1180" s="707"/>
      <c r="E1180" s="707"/>
      <c r="F1180" s="707"/>
      <c r="G1180" s="707"/>
      <c r="H1180" s="707"/>
      <c r="I1180" s="707"/>
      <c r="J1180" s="707"/>
      <c r="K1180" s="707"/>
      <c r="L1180" s="707"/>
      <c r="M1180" s="707"/>
      <c r="N1180" s="298"/>
      <c r="BB1180" s="2" t="str">
        <f>IF($G$1176="",BD1180,CONCATENATE(BD1179,BD1178))</f>
        <v xml:space="preserve">Immigration views reveal more about each other’s social-needs than self-needs. Guarding their more resolved needs with established specifics reveals their political strength. Relieving their less resolved needs with sweeping generalizations exposes their political weakness. </v>
      </c>
      <c r="BD1180" s="39" t="str">
        <f>CONCATENATE(BE1180,BF1180,BG1180,)</f>
        <v xml:space="preserve">Immigration views reveal more about each other’s social-needs than self-needs. Guarding their more resolved needs with established specifics reveals their political strength. Relieving their less resolved needs with sweeping generalizations exposes their political weakness. </v>
      </c>
      <c r="BE1180" s="2" t="str">
        <f>IF($C$1047="","Politics ",IF($C$1047=$BB1047,$BH1047,IF($C$1047=$BB1048,$BH1048,IF($C$1047=$BB1049,$BH1049,IF($C$1047=$BB1050,$BH1050,IF($C$1047=$BB1051,$BH1051,IF($C$1047=$BB1052,$BH1052,IF($C$1047=$BB1053,$BH1053,IF($C$1047=$BB1054,$BH1054)))))))))</f>
        <v>Immigration</v>
      </c>
      <c r="BF1180" s="2" t="str">
        <f>IF(G1176=""," views ","")</f>
        <v xml:space="preserve"> views </v>
      </c>
      <c r="BG1180" s="2" t="s">
        <v>1101</v>
      </c>
    </row>
    <row r="1181" spans="1:65" ht="13.9" customHeight="1">
      <c r="A1181" s="297"/>
      <c r="B1181" s="707"/>
      <c r="C1181" s="707"/>
      <c r="D1181" s="707"/>
      <c r="E1181" s="707"/>
      <c r="F1181" s="707"/>
      <c r="G1181" s="707"/>
      <c r="H1181" s="707"/>
      <c r="I1181" s="707"/>
      <c r="J1181" s="707"/>
      <c r="K1181" s="707"/>
      <c r="L1181" s="707"/>
      <c r="M1181" s="707"/>
      <c r="N1181" s="298"/>
    </row>
    <row r="1182" spans="1:65" ht="13.9" customHeight="1">
      <c r="A1182" s="297"/>
      <c r="B1182" s="707" t="str">
        <f>BB1182</f>
        <v xml:space="preserve">For the wide-oriented, liberalism is less about guarding self-needs (by resisting traditional historical pressures to conform to old moral norms), and more about countering the Right’s resistance to relieve the Left's less resolved social-needs. Politics is social. </v>
      </c>
      <c r="C1182" s="707"/>
      <c r="D1182" s="707"/>
      <c r="E1182" s="707"/>
      <c r="F1182" s="707"/>
      <c r="G1182" s="707"/>
      <c r="H1182" s="707"/>
      <c r="I1182" s="707"/>
      <c r="J1182" s="707"/>
      <c r="K1182" s="707"/>
      <c r="L1182" s="707"/>
      <c r="M1182" s="707"/>
      <c r="N1182" s="298"/>
      <c r="BB1182" s="2" t="str">
        <f>IF($G$1176="",BD1183,BD1182)</f>
        <v xml:space="preserve">For the wide-oriented, liberalism is less about guarding self-needs (by resisting traditional historical pressures to conform to old moral norms), and more about countering the Right’s resistance to relieve the Left's less resolved social-needs. Politics is social. </v>
      </c>
      <c r="BD1182" s="39" t="str">
        <f>CONCATENATE(BE1182,BF1182,BG1182,BH1182,BI1182,BJ1182)</f>
        <v>The other side's political weakness around their political views provides you opportunity. You can create value for them from the solid ground of your political strengths. Let them reciprocate by providing value to your political weakness. In short, overcome polarization by demanding less, giving more.</v>
      </c>
      <c r="BE1182" s="2" t="s">
        <v>1103</v>
      </c>
      <c r="BF1182" s="2" t="str">
        <f>IF($C$1047="","",IF($C$1047=$BB1051,$BF1051,IF($C$1047=$BB1052,$BF1052,IF($C$1047=$BB1053,$BF1053,IF($C$1047=$BB1054,$BF1054,IF($C$1047=$BB1055,$BF1055,IF($C$1047=$BB1056,$BF1056,IF($C$1047=$BB1057,$BF1057,IF($C$1047=$BB1058,$BF1058,"political")))))))))</f>
        <v>political</v>
      </c>
      <c r="BG1182" s="2" t="s">
        <v>1091</v>
      </c>
      <c r="BH1182" s="2" t="str">
        <f>BF1182</f>
        <v>political</v>
      </c>
      <c r="BI1182" s="2" t="s">
        <v>1104</v>
      </c>
    </row>
    <row r="1183" spans="1:65" ht="13.9" customHeight="1">
      <c r="A1183" s="297"/>
      <c r="B1183" s="707"/>
      <c r="C1183" s="707"/>
      <c r="D1183" s="707"/>
      <c r="E1183" s="707"/>
      <c r="F1183" s="707"/>
      <c r="G1183" s="707"/>
      <c r="H1183" s="707"/>
      <c r="I1183" s="707"/>
      <c r="J1183" s="707"/>
      <c r="K1183" s="707"/>
      <c r="L1183" s="707"/>
      <c r="M1183" s="707"/>
      <c r="N1183" s="298"/>
      <c r="BD1183" s="2" t="s">
        <v>1151</v>
      </c>
    </row>
    <row r="1184" spans="1:65" ht="13.9" customHeight="1">
      <c r="A1184" s="297"/>
      <c r="B1184" s="707"/>
      <c r="C1184" s="707"/>
      <c r="D1184" s="707"/>
      <c r="E1184" s="707"/>
      <c r="F1184" s="707"/>
      <c r="G1184" s="707"/>
      <c r="H1184" s="707"/>
      <c r="I1184" s="707"/>
      <c r="J1184" s="707"/>
      <c r="K1184" s="707"/>
      <c r="L1184" s="707"/>
      <c r="M1184" s="707"/>
      <c r="N1184" s="298"/>
    </row>
    <row r="1185" spans="1:56" ht="13.9" customHeight="1">
      <c r="A1185" s="297"/>
      <c r="B1185" s="707"/>
      <c r="C1185" s="707"/>
      <c r="D1185" s="707"/>
      <c r="E1185" s="707"/>
      <c r="F1185" s="707"/>
      <c r="G1185" s="707"/>
      <c r="H1185" s="707"/>
      <c r="I1185" s="707"/>
      <c r="J1185" s="707"/>
      <c r="K1185" s="707"/>
      <c r="L1185" s="707"/>
      <c r="M1185" s="707"/>
      <c r="N1185" s="298"/>
      <c r="BB1185" s="2" t="str">
        <f>IF($G$1176="",BD1186,BD1185)</f>
        <v xml:space="preserve">For the deep-oriented, conservatism is less about relieving self-needs (when asserting individual rights and personal responsibility), and more about countering the Left’s impact by guarding the Right's more resolved social-needs. Politics is social. </v>
      </c>
      <c r="BD1185" s="2" t="s">
        <v>1105</v>
      </c>
    </row>
    <row r="1186" spans="1:56" ht="13.9" customHeight="1">
      <c r="A1186" s="297"/>
      <c r="B1186" s="707" t="str">
        <f>BB1185</f>
        <v xml:space="preserve">For the deep-oriented, conservatism is less about relieving self-needs (when asserting individual rights and personal responsibility), and more about countering the Left’s impact by guarding the Right's more resolved social-needs. Politics is social. </v>
      </c>
      <c r="C1186" s="707"/>
      <c r="D1186" s="707"/>
      <c r="E1186" s="707"/>
      <c r="F1186" s="707"/>
      <c r="G1186" s="707"/>
      <c r="H1186" s="707"/>
      <c r="I1186" s="707"/>
      <c r="J1186" s="707"/>
      <c r="K1186" s="707"/>
      <c r="L1186" s="707"/>
      <c r="M1186" s="707"/>
      <c r="N1186" s="298"/>
      <c r="BD1186" s="2" t="s">
        <v>1152</v>
      </c>
    </row>
    <row r="1187" spans="1:56" ht="13.9" customHeight="1">
      <c r="A1187" s="297"/>
      <c r="B1187" s="707"/>
      <c r="C1187" s="707"/>
      <c r="D1187" s="707"/>
      <c r="E1187" s="707"/>
      <c r="F1187" s="707"/>
      <c r="G1187" s="707"/>
      <c r="H1187" s="707"/>
      <c r="I1187" s="707"/>
      <c r="J1187" s="707"/>
      <c r="K1187" s="707"/>
      <c r="L1187" s="707"/>
      <c r="M1187" s="707"/>
      <c r="N1187" s="298"/>
    </row>
    <row r="1188" spans="1:56" ht="12.75">
      <c r="A1188" s="297"/>
      <c r="B1188" s="707"/>
      <c r="C1188" s="707"/>
      <c r="D1188" s="707"/>
      <c r="E1188" s="707"/>
      <c r="F1188" s="707"/>
      <c r="G1188" s="707"/>
      <c r="H1188" s="707"/>
      <c r="I1188" s="707"/>
      <c r="J1188" s="707"/>
      <c r="K1188" s="707"/>
      <c r="L1188" s="707"/>
      <c r="M1188" s="707"/>
      <c r="N1188" s="298"/>
    </row>
    <row r="1189" spans="1:56" ht="12.75">
      <c r="A1189" s="297"/>
      <c r="B1189" s="707"/>
      <c r="C1189" s="707"/>
      <c r="D1189" s="707"/>
      <c r="E1189" s="707"/>
      <c r="F1189" s="707"/>
      <c r="G1189" s="707"/>
      <c r="H1189" s="707"/>
      <c r="I1189" s="707"/>
      <c r="J1189" s="707"/>
      <c r="K1189" s="707"/>
      <c r="L1189" s="707"/>
      <c r="M1189" s="707"/>
      <c r="N1189" s="298"/>
    </row>
    <row r="1190" spans="1:56" ht="10.15" customHeight="1">
      <c r="A1190" s="299"/>
      <c r="B1190" s="308"/>
      <c r="C1190" s="308"/>
      <c r="D1190" s="308"/>
      <c r="E1190" s="308"/>
      <c r="F1190" s="308"/>
      <c r="G1190" s="308"/>
      <c r="H1190" s="865"/>
      <c r="I1190" s="308"/>
      <c r="J1190" s="308"/>
      <c r="K1190" s="308"/>
      <c r="L1190" s="308"/>
      <c r="M1190" s="308"/>
      <c r="N1190" s="301"/>
    </row>
    <row r="1191" spans="1:56" ht="30" customHeight="1">
      <c r="A1191" s="293" t="s">
        <v>1148</v>
      </c>
      <c r="B1191" s="419" t="s">
        <v>1171</v>
      </c>
      <c r="C1191" s="419"/>
      <c r="D1191" s="419"/>
      <c r="E1191" s="419"/>
      <c r="F1191" s="419"/>
      <c r="G1191" s="419"/>
      <c r="H1191" s="419"/>
      <c r="I1191" s="419"/>
      <c r="J1191" s="419"/>
      <c r="K1191" s="419"/>
      <c r="L1191" s="419"/>
      <c r="M1191" s="295"/>
      <c r="N1191" s="296" t="s">
        <v>1149</v>
      </c>
    </row>
    <row r="1192" spans="1:56">
      <c r="A1192" s="297"/>
      <c r="B1192" s="25"/>
      <c r="C1192" s="25"/>
      <c r="D1192" s="25"/>
      <c r="E1192" s="25"/>
      <c r="F1192" s="25"/>
      <c r="G1192" s="25"/>
      <c r="H1192" s="850"/>
      <c r="I1192" s="25"/>
      <c r="J1192" s="25"/>
      <c r="K1192" s="25"/>
      <c r="L1192" s="25"/>
      <c r="M1192" s="25"/>
      <c r="N1192" s="298"/>
    </row>
    <row r="1193" spans="1:56">
      <c r="A1193" s="297"/>
      <c r="B1193" s="25"/>
      <c r="C1193" s="25"/>
      <c r="D1193" s="25"/>
      <c r="E1193" s="25"/>
      <c r="F1193" s="25"/>
      <c r="G1193" s="25"/>
      <c r="H1193" s="850"/>
      <c r="I1193" s="25"/>
      <c r="J1193" s="25"/>
      <c r="K1193" s="25"/>
      <c r="L1193" s="25"/>
      <c r="M1193" s="25"/>
      <c r="N1193" s="298"/>
    </row>
    <row r="1194" spans="1:56">
      <c r="A1194" s="297"/>
      <c r="B1194" s="25"/>
      <c r="C1194" s="25"/>
      <c r="D1194" s="25"/>
      <c r="E1194" s="25"/>
      <c r="F1194" s="25"/>
      <c r="G1194" s="25"/>
      <c r="H1194" s="850"/>
      <c r="I1194" s="25"/>
      <c r="J1194" s="25"/>
      <c r="K1194" s="25"/>
      <c r="L1194" s="25"/>
      <c r="M1194" s="25"/>
      <c r="N1194" s="298"/>
    </row>
    <row r="1195" spans="1:56">
      <c r="A1195" s="297"/>
      <c r="B1195" s="25"/>
      <c r="C1195" s="25"/>
      <c r="D1195" s="25"/>
      <c r="E1195" s="25"/>
      <c r="F1195" s="25"/>
      <c r="G1195" s="25"/>
      <c r="H1195" s="850"/>
      <c r="I1195" s="25"/>
      <c r="J1195" s="25"/>
      <c r="K1195" s="25"/>
      <c r="L1195" s="25"/>
      <c r="M1195" s="25"/>
      <c r="N1195" s="298"/>
    </row>
    <row r="1196" spans="1:56" ht="14.45" customHeight="1">
      <c r="A1196" s="297"/>
      <c r="B1196" s="25"/>
      <c r="C1196" s="25"/>
      <c r="D1196" s="25"/>
      <c r="E1196" s="25"/>
      <c r="F1196" s="25"/>
      <c r="G1196" s="25"/>
      <c r="H1196" s="850"/>
      <c r="I1196" s="25"/>
      <c r="J1196" s="25"/>
      <c r="K1196" s="25"/>
      <c r="L1196" s="25"/>
      <c r="M1196" s="25"/>
      <c r="N1196" s="298"/>
    </row>
    <row r="1197" spans="1:56" ht="13.9" customHeight="1">
      <c r="A1197" s="297"/>
      <c r="B1197" s="25"/>
      <c r="C1197" s="25"/>
      <c r="D1197" s="25"/>
      <c r="E1197" s="25"/>
      <c r="F1197" s="25"/>
      <c r="G1197" s="25"/>
      <c r="H1197" s="850"/>
      <c r="I1197" s="25"/>
      <c r="J1197" s="25"/>
      <c r="K1197" s="25"/>
      <c r="L1197" s="25"/>
      <c r="M1197" s="25"/>
      <c r="N1197" s="298"/>
    </row>
    <row r="1198" spans="1:56" ht="14.45" customHeight="1">
      <c r="A1198" s="297"/>
      <c r="B1198" s="25"/>
      <c r="C1198" s="25"/>
      <c r="D1198" s="25"/>
      <c r="E1198" s="25"/>
      <c r="F1198" s="25"/>
      <c r="G1198" s="25"/>
      <c r="H1198" s="850"/>
      <c r="I1198" s="25"/>
      <c r="J1198" s="25"/>
      <c r="K1198" s="25"/>
      <c r="L1198" s="25"/>
      <c r="M1198" s="25"/>
      <c r="N1198" s="298"/>
    </row>
    <row r="1199" spans="1:56">
      <c r="A1199" s="297"/>
      <c r="B1199" s="25"/>
      <c r="C1199" s="25"/>
      <c r="D1199" s="25"/>
      <c r="E1199" s="25"/>
      <c r="F1199" s="25"/>
      <c r="G1199" s="25"/>
      <c r="H1199" s="850"/>
      <c r="I1199" s="25"/>
      <c r="J1199" s="25"/>
      <c r="K1199" s="25"/>
      <c r="L1199" s="25"/>
      <c r="M1199" s="25"/>
      <c r="N1199" s="298"/>
    </row>
    <row r="1200" spans="1:56">
      <c r="A1200" s="297"/>
      <c r="B1200" s="25"/>
      <c r="C1200" s="25"/>
      <c r="D1200" s="25"/>
      <c r="E1200" s="25"/>
      <c r="F1200" s="25"/>
      <c r="G1200" s="25"/>
      <c r="H1200" s="850"/>
      <c r="I1200" s="25"/>
      <c r="J1200" s="25"/>
      <c r="K1200" s="25"/>
      <c r="L1200" s="25"/>
      <c r="M1200" s="25"/>
      <c r="N1200" s="298"/>
    </row>
    <row r="1201" spans="1:64" ht="13.15" customHeight="1">
      <c r="A1201" s="297"/>
      <c r="B1201" s="25"/>
      <c r="C1201" s="25"/>
      <c r="D1201" s="25"/>
      <c r="E1201" s="25"/>
      <c r="F1201" s="25"/>
      <c r="G1201" s="25"/>
      <c r="H1201" s="850"/>
      <c r="I1201" s="25"/>
      <c r="J1201" s="25"/>
      <c r="K1201" s="25"/>
      <c r="L1201" s="25"/>
      <c r="M1201" s="25"/>
      <c r="N1201" s="298"/>
    </row>
    <row r="1202" spans="1:64">
      <c r="A1202" s="297"/>
      <c r="B1202" s="25"/>
      <c r="C1202" s="25"/>
      <c r="D1202" s="25"/>
      <c r="E1202" s="25"/>
      <c r="F1202" s="25"/>
      <c r="G1202" s="25"/>
      <c r="H1202" s="850"/>
      <c r="I1202" s="25"/>
      <c r="J1202" s="25"/>
      <c r="K1202" s="25"/>
      <c r="L1202" s="25"/>
      <c r="M1202" s="25"/>
      <c r="N1202" s="298"/>
    </row>
    <row r="1203" spans="1:64">
      <c r="A1203" s="297"/>
      <c r="B1203" s="25"/>
      <c r="C1203" s="25"/>
      <c r="D1203" s="25"/>
      <c r="E1203" s="25"/>
      <c r="F1203" s="25"/>
      <c r="G1203" s="25"/>
      <c r="H1203" s="850"/>
      <c r="I1203" s="25"/>
      <c r="J1203" s="25"/>
      <c r="K1203" s="25"/>
      <c r="L1203" s="25"/>
      <c r="M1203" s="25"/>
      <c r="N1203" s="298"/>
    </row>
    <row r="1204" spans="1:64">
      <c r="A1204" s="297"/>
      <c r="B1204" s="25"/>
      <c r="C1204" s="25"/>
      <c r="D1204" s="25"/>
      <c r="E1204" s="25"/>
      <c r="F1204" s="25"/>
      <c r="G1204" s="25"/>
      <c r="H1204" s="850"/>
      <c r="I1204" s="25"/>
      <c r="J1204" s="25"/>
      <c r="K1204" s="25"/>
      <c r="L1204" s="25"/>
      <c r="M1204" s="25"/>
      <c r="N1204" s="298"/>
    </row>
    <row r="1205" spans="1:64">
      <c r="A1205" s="297"/>
      <c r="B1205" s="25"/>
      <c r="C1205" s="25"/>
      <c r="D1205" s="25"/>
      <c r="E1205" s="25"/>
      <c r="F1205" s="25"/>
      <c r="G1205" s="25"/>
      <c r="H1205" s="850"/>
      <c r="I1205" s="25"/>
      <c r="J1205" s="25"/>
      <c r="K1205" s="25"/>
      <c r="L1205" s="25"/>
      <c r="M1205" s="25"/>
      <c r="N1205" s="298"/>
    </row>
    <row r="1206" spans="1:64">
      <c r="A1206" s="297"/>
      <c r="B1206" s="25"/>
      <c r="C1206" s="25"/>
      <c r="D1206" s="25"/>
      <c r="E1206" s="25"/>
      <c r="F1206" s="25"/>
      <c r="G1206" s="25"/>
      <c r="H1206" s="850"/>
      <c r="I1206" s="25"/>
      <c r="J1206" s="25"/>
      <c r="K1206" s="25"/>
      <c r="L1206" s="25"/>
      <c r="M1206" s="25"/>
      <c r="N1206" s="298"/>
    </row>
    <row r="1207" spans="1:64">
      <c r="A1207" s="297"/>
      <c r="B1207" s="25"/>
      <c r="C1207" s="25"/>
      <c r="D1207" s="25"/>
      <c r="E1207" s="25"/>
      <c r="F1207" s="25"/>
      <c r="G1207" s="25"/>
      <c r="H1207" s="850"/>
      <c r="I1207" s="25"/>
      <c r="J1207" s="25"/>
      <c r="K1207" s="25"/>
      <c r="L1207" s="25"/>
      <c r="M1207" s="25"/>
      <c r="N1207" s="298"/>
    </row>
    <row r="1208" spans="1:64" ht="13.9" customHeight="1">
      <c r="A1208" s="297"/>
      <c r="B1208" s="25"/>
      <c r="C1208" s="25"/>
      <c r="D1208" s="25"/>
      <c r="E1208" s="25"/>
      <c r="F1208" s="25"/>
      <c r="G1208" s="25"/>
      <c r="H1208" s="850"/>
      <c r="I1208" s="25"/>
      <c r="J1208" s="25"/>
      <c r="K1208" s="25"/>
      <c r="L1208" s="25"/>
      <c r="M1208" s="25"/>
      <c r="N1208" s="298"/>
    </row>
    <row r="1209" spans="1:64" ht="13.9" customHeight="1">
      <c r="A1209" s="297"/>
      <c r="B1209" s="25"/>
      <c r="C1209" s="25"/>
      <c r="D1209" s="25"/>
      <c r="E1209" s="25"/>
      <c r="F1209" s="25"/>
      <c r="G1209" s="25"/>
      <c r="H1209" s="850"/>
      <c r="I1209" s="25"/>
      <c r="J1209" s="25"/>
      <c r="K1209" s="25"/>
      <c r="L1209" s="25"/>
      <c r="M1209" s="25"/>
      <c r="N1209" s="298"/>
    </row>
    <row r="1210" spans="1:64" ht="13.9" customHeight="1">
      <c r="A1210" s="297"/>
      <c r="B1210" s="25"/>
      <c r="C1210" s="25"/>
      <c r="D1210" s="25"/>
      <c r="E1210" s="25"/>
      <c r="F1210" s="25"/>
      <c r="G1210" s="25"/>
      <c r="H1210" s="850"/>
      <c r="I1210" s="25"/>
      <c r="J1210" s="25"/>
      <c r="K1210" s="25"/>
      <c r="L1210" s="25"/>
      <c r="M1210" s="25"/>
      <c r="N1210" s="298"/>
    </row>
    <row r="1211" spans="1:64" ht="13.9" customHeight="1">
      <c r="A1211" s="297"/>
      <c r="B1211" s="25"/>
      <c r="C1211" s="25"/>
      <c r="D1211" s="25"/>
      <c r="E1211" s="25"/>
      <c r="F1211" s="25"/>
      <c r="G1211" s="25"/>
      <c r="H1211" s="850"/>
      <c r="I1211" s="25"/>
      <c r="J1211" s="25"/>
      <c r="K1211" s="25"/>
      <c r="L1211" s="25"/>
      <c r="M1211" s="25"/>
      <c r="N1211" s="298"/>
    </row>
    <row r="1212" spans="1:64" ht="13.9" customHeight="1">
      <c r="A1212" s="297"/>
      <c r="B1212" s="25"/>
      <c r="C1212" s="25"/>
      <c r="D1212" s="25"/>
      <c r="E1212" s="25"/>
      <c r="F1212" s="25"/>
      <c r="G1212" s="25"/>
      <c r="H1212" s="850"/>
      <c r="I1212" s="25"/>
      <c r="J1212" s="25"/>
      <c r="K1212" s="25"/>
      <c r="L1212" s="25"/>
      <c r="M1212" s="25"/>
      <c r="N1212" s="298"/>
    </row>
    <row r="1213" spans="1:64" ht="13.9" customHeight="1">
      <c r="A1213" s="297"/>
      <c r="B1213" s="25"/>
      <c r="C1213" s="25"/>
      <c r="D1213" s="25"/>
      <c r="E1213" s="25"/>
      <c r="F1213" s="25"/>
      <c r="G1213" s="25"/>
      <c r="H1213" s="850"/>
      <c r="I1213" s="25"/>
      <c r="J1213" s="25"/>
      <c r="K1213" s="25"/>
      <c r="L1213" s="25"/>
      <c r="M1213" s="25"/>
      <c r="N1213" s="298"/>
    </row>
    <row r="1214" spans="1:64" ht="13.9" customHeight="1">
      <c r="A1214" s="297"/>
      <c r="B1214" s="25"/>
      <c r="C1214" s="25"/>
      <c r="D1214" s="25"/>
      <c r="E1214" s="25"/>
      <c r="F1214" s="25"/>
      <c r="G1214" s="25"/>
      <c r="H1214" s="850"/>
      <c r="I1214" s="25"/>
      <c r="J1214" s="25"/>
      <c r="K1214" s="25"/>
      <c r="L1214" s="25"/>
      <c r="M1214" s="25"/>
      <c r="N1214" s="298"/>
    </row>
    <row r="1215" spans="1:64" ht="13.9" customHeight="1">
      <c r="A1215" s="297"/>
      <c r="B1215" s="25"/>
      <c r="C1215" s="25"/>
      <c r="D1215" s="25"/>
      <c r="E1215" s="25"/>
      <c r="F1215" s="25"/>
      <c r="G1215" s="25"/>
      <c r="H1215" s="850"/>
      <c r="I1215" s="25"/>
      <c r="J1215" s="25"/>
      <c r="K1215" s="25"/>
      <c r="L1215" s="25"/>
      <c r="M1215" s="25"/>
      <c r="N1215" s="298"/>
    </row>
    <row r="1216" spans="1:64" ht="13.9" customHeight="1">
      <c r="A1216" s="297"/>
      <c r="B1216" s="470" t="str">
        <f>BE1216</f>
        <v>Generalizing lets us build coalitions, by avoiding messy specifics that could undercut unifying agreement. Coalitions attract support to shape public policy around the issue of IMMIGRATION.</v>
      </c>
      <c r="C1216" s="470"/>
      <c r="D1216" s="470"/>
      <c r="E1216" s="470"/>
      <c r="F1216" s="470" t="str">
        <f>BE1220</f>
        <v>Alienation is the byproduct of our highly individualistic privacy, so we can do our own things without intrusion from others. Privacy lets us set our terms for handling the issue of IMMIGRATION.</v>
      </c>
      <c r="G1216" s="470"/>
      <c r="H1216" s="470"/>
      <c r="I1216" s="470"/>
      <c r="J1216" s="470" t="str">
        <f>BE1224</f>
        <v>Polarization is the common outcome when fighting for our opposing rights, to fight for a piece of the public pie. It tends to bring out more voices affected by the issue of IMMIGRATION.</v>
      </c>
      <c r="K1216" s="470"/>
      <c r="L1216" s="470"/>
      <c r="M1216" s="470"/>
      <c r="N1216" s="298"/>
      <c r="BE1216" s="2" t="str">
        <f>CONCATENATE(BG1216,BH1216,BI1216)</f>
        <v>Generalizing lets us build coalitions, by avoiding messy specifics that could undercut unifying agreement. Coalitions attract support to shape public policy around the issue of IMMIGRATION.</v>
      </c>
      <c r="BG1216" s="2" t="s">
        <v>765</v>
      </c>
      <c r="BH1216" s="2" t="str">
        <f>IF(B1233="","each issue",BJ1216)</f>
        <v>the issue of IMMIGRATION</v>
      </c>
      <c r="BI1216" s="2" t="s">
        <v>706</v>
      </c>
      <c r="BJ1216" s="2" t="str">
        <f>CONCATENATE(BK1216,BL1216)</f>
        <v>the issue of IMMIGRATION</v>
      </c>
      <c r="BK1216" s="2" t="s">
        <v>772</v>
      </c>
      <c r="BL1216" s="2" t="str">
        <f>B1233</f>
        <v>IMMIGRATION</v>
      </c>
    </row>
    <row r="1217" spans="1:64" ht="13.9" customHeight="1">
      <c r="A1217" s="297"/>
      <c r="B1217" s="470"/>
      <c r="C1217" s="470"/>
      <c r="D1217" s="470"/>
      <c r="E1217" s="470"/>
      <c r="F1217" s="470"/>
      <c r="G1217" s="470"/>
      <c r="H1217" s="470"/>
      <c r="I1217" s="470"/>
      <c r="J1217" s="470"/>
      <c r="K1217" s="470"/>
      <c r="L1217" s="470"/>
      <c r="M1217" s="470"/>
      <c r="N1217" s="298"/>
      <c r="BE1217" s="2" t="str">
        <f>CONCATENATE(BG1217,BH1217)</f>
        <v>But generalizations gloss over the specifics necessary to fully resolve underlying needs, which would then remove the pain. The more you generalize, the more you feel the need to generalize, slipping into a vicious cycle.</v>
      </c>
      <c r="BG1217" s="2" t="s">
        <v>766</v>
      </c>
      <c r="BH1217" s="150" t="s">
        <v>767</v>
      </c>
    </row>
    <row r="1218" spans="1:64" ht="13.9" customHeight="1">
      <c r="A1218" s="297"/>
      <c r="B1218" s="470"/>
      <c r="C1218" s="470"/>
      <c r="D1218" s="470"/>
      <c r="E1218" s="470"/>
      <c r="F1218" s="470"/>
      <c r="G1218" s="470"/>
      <c r="H1218" s="470"/>
      <c r="I1218" s="470"/>
      <c r="J1218" s="470"/>
      <c r="K1218" s="470"/>
      <c r="L1218" s="470"/>
      <c r="M1218" s="470"/>
      <c r="N1218" s="298"/>
    </row>
    <row r="1219" spans="1:64" ht="13.9" customHeight="1">
      <c r="A1219" s="297"/>
      <c r="B1219" s="470"/>
      <c r="C1219" s="470"/>
      <c r="D1219" s="470"/>
      <c r="E1219" s="470"/>
      <c r="F1219" s="470"/>
      <c r="G1219" s="470"/>
      <c r="H1219" s="470"/>
      <c r="I1219" s="470"/>
      <c r="J1219" s="470"/>
      <c r="K1219" s="470"/>
      <c r="L1219" s="470"/>
      <c r="M1219" s="470"/>
      <c r="N1219" s="298"/>
    </row>
    <row r="1220" spans="1:64" ht="13.9" customHeight="1">
      <c r="A1220" s="297"/>
      <c r="B1220" s="470"/>
      <c r="C1220" s="470"/>
      <c r="D1220" s="470"/>
      <c r="E1220" s="470"/>
      <c r="F1220" s="470"/>
      <c r="G1220" s="470"/>
      <c r="H1220" s="470"/>
      <c r="I1220" s="470"/>
      <c r="J1220" s="470"/>
      <c r="K1220" s="470"/>
      <c r="L1220" s="470"/>
      <c r="M1220" s="470"/>
      <c r="N1220" s="298"/>
      <c r="BE1220" s="2" t="str">
        <f>CONCATENATE(BG1220,BH1220,BI1220)</f>
        <v>Alienation is the byproduct of our highly individualistic privacy, so we can do our own things without intrusion from others. Privacy lets us set our terms for handling the issue of IMMIGRATION.</v>
      </c>
      <c r="BG1220" s="2" t="s">
        <v>1734</v>
      </c>
      <c r="BH1220" s="2" t="str">
        <f>BH1216</f>
        <v>the issue of IMMIGRATION</v>
      </c>
      <c r="BI1220" s="2" t="s">
        <v>706</v>
      </c>
      <c r="BJ1220" s="2" t="str">
        <f>CONCATENATE(BK1220,BL1220)</f>
        <v>the issue of IMMIGRATION</v>
      </c>
      <c r="BK1220" s="2" t="s">
        <v>772</v>
      </c>
      <c r="BL1220" s="2" t="str">
        <f>B1233</f>
        <v>IMMIGRATION</v>
      </c>
    </row>
    <row r="1221" spans="1:64" ht="13.9" customHeight="1">
      <c r="A1221" s="297"/>
      <c r="B1221" s="470"/>
      <c r="C1221" s="470"/>
      <c r="D1221" s="470"/>
      <c r="E1221" s="470"/>
      <c r="F1221" s="470"/>
      <c r="G1221" s="470"/>
      <c r="H1221" s="470"/>
      <c r="I1221" s="470"/>
      <c r="J1221" s="470"/>
      <c r="K1221" s="470"/>
      <c r="L1221" s="470"/>
      <c r="M1221" s="470"/>
      <c r="N1221" s="298"/>
      <c r="BE1221" s="2" t="str">
        <f>CONCATENATE(BG1221,BH1221)</f>
        <v xml:space="preserve">But alienation traps us into relying on impersonal laws to redress one another's affected needs. The more you remain alienated from others, the less you can resolve needs affecting each other, trapping you into a vicious cycle. </v>
      </c>
      <c r="BG1221" s="2" t="s">
        <v>768</v>
      </c>
      <c r="BH1221" s="150" t="s">
        <v>769</v>
      </c>
    </row>
    <row r="1222" spans="1:64" ht="13.9" customHeight="1">
      <c r="A1222" s="297"/>
      <c r="B1222" s="470" t="str">
        <f>BE1217</f>
        <v>But generalizations gloss over the specifics necessary to fully resolve underlying needs, which would then remove the pain. The more you generalize, the more you feel the need to generalize, slipping into a vicious cycle.</v>
      </c>
      <c r="C1222" s="470"/>
      <c r="D1222" s="470"/>
      <c r="E1222" s="470"/>
      <c r="F1222" s="470" t="str">
        <f>BE1221</f>
        <v xml:space="preserve">But alienation traps us into relying on impersonal laws to redress one another's affected needs. The more you remain alienated from others, the less you can resolve needs affecting each other, trapping you into a vicious cycle. </v>
      </c>
      <c r="G1222" s="470"/>
      <c r="H1222" s="470"/>
      <c r="I1222" s="470"/>
      <c r="J1222" s="470" t="str">
        <f>BE1225</f>
        <v xml:space="preserve">But polarization easily sinks into mutual defensiveness that shuts down meaningful resolution of each other's affected needs. The more at odds with each other, the longer it can take to resolve needs, leaving you stuck in a vicious cycle. </v>
      </c>
      <c r="K1222" s="470"/>
      <c r="L1222" s="470"/>
      <c r="M1222" s="470"/>
      <c r="N1222" s="298"/>
    </row>
    <row r="1223" spans="1:64" ht="13.9" customHeight="1">
      <c r="A1223" s="297"/>
      <c r="B1223" s="470"/>
      <c r="C1223" s="470"/>
      <c r="D1223" s="470"/>
      <c r="E1223" s="470"/>
      <c r="F1223" s="470"/>
      <c r="G1223" s="470"/>
      <c r="H1223" s="470"/>
      <c r="I1223" s="470"/>
      <c r="J1223" s="470"/>
      <c r="K1223" s="470"/>
      <c r="L1223" s="470"/>
      <c r="M1223" s="470"/>
      <c r="N1223" s="298"/>
    </row>
    <row r="1224" spans="1:64" ht="13.9" customHeight="1">
      <c r="A1224" s="297"/>
      <c r="B1224" s="470"/>
      <c r="C1224" s="470"/>
      <c r="D1224" s="470"/>
      <c r="E1224" s="470"/>
      <c r="F1224" s="470"/>
      <c r="G1224" s="470"/>
      <c r="H1224" s="470"/>
      <c r="I1224" s="470"/>
      <c r="J1224" s="470"/>
      <c r="K1224" s="470"/>
      <c r="L1224" s="470"/>
      <c r="M1224" s="470"/>
      <c r="N1224" s="298"/>
      <c r="BE1224" s="2" t="str">
        <f>CONCATENATE(BG1224,BH1224,BI1224)</f>
        <v>Polarization is the common outcome when fighting for our opposing rights, to fight for a piece of the public pie. It tends to bring out more voices affected by the issue of IMMIGRATION.</v>
      </c>
      <c r="BG1224" s="2" t="s">
        <v>1735</v>
      </c>
      <c r="BH1224" s="2" t="str">
        <f>BH1220</f>
        <v>the issue of IMMIGRATION</v>
      </c>
      <c r="BI1224" s="2" t="s">
        <v>706</v>
      </c>
      <c r="BJ1224" s="2" t="str">
        <f>CONCATENATE(BK1224,BL1224)</f>
        <v>the issue of IMMIGRATION</v>
      </c>
      <c r="BK1224" s="2" t="s">
        <v>772</v>
      </c>
      <c r="BL1224" s="2" t="str">
        <f>B1233</f>
        <v>IMMIGRATION</v>
      </c>
    </row>
    <row r="1225" spans="1:64" ht="13.9" customHeight="1">
      <c r="A1225" s="297"/>
      <c r="B1225" s="470"/>
      <c r="C1225" s="470"/>
      <c r="D1225" s="470"/>
      <c r="E1225" s="470"/>
      <c r="F1225" s="470"/>
      <c r="G1225" s="470"/>
      <c r="H1225" s="470"/>
      <c r="I1225" s="470"/>
      <c r="J1225" s="470"/>
      <c r="K1225" s="470"/>
      <c r="L1225" s="470"/>
      <c r="M1225" s="470"/>
      <c r="N1225" s="298"/>
      <c r="BE1225" s="2" t="str">
        <f>CONCATENATE(BG1225,BH1225)</f>
        <v xml:space="preserve">But polarization easily sinks into mutual defensiveness that shuts down meaningful resolution of each other's affected needs. The more at odds with each other, the longer it can take to resolve needs, leaving you stuck in a vicious cycle. </v>
      </c>
      <c r="BG1225" s="2" t="s">
        <v>770</v>
      </c>
      <c r="BH1225" s="150" t="s">
        <v>771</v>
      </c>
    </row>
    <row r="1226" spans="1:64" ht="13.9" customHeight="1">
      <c r="A1226" s="297"/>
      <c r="B1226" s="470"/>
      <c r="C1226" s="470"/>
      <c r="D1226" s="470"/>
      <c r="E1226" s="470"/>
      <c r="F1226" s="470"/>
      <c r="G1226" s="470"/>
      <c r="H1226" s="470"/>
      <c r="I1226" s="470"/>
      <c r="J1226" s="470"/>
      <c r="K1226" s="470"/>
      <c r="L1226" s="470"/>
      <c r="M1226" s="470"/>
      <c r="N1226" s="298"/>
    </row>
    <row r="1227" spans="1:64" ht="13.9" customHeight="1">
      <c r="A1227" s="297"/>
      <c r="B1227" s="470"/>
      <c r="C1227" s="470"/>
      <c r="D1227" s="470"/>
      <c r="E1227" s="470"/>
      <c r="F1227" s="470"/>
      <c r="G1227" s="470"/>
      <c r="H1227" s="470"/>
      <c r="I1227" s="470"/>
      <c r="J1227" s="470"/>
      <c r="K1227" s="470"/>
      <c r="L1227" s="470"/>
      <c r="M1227" s="470"/>
      <c r="N1227" s="298"/>
    </row>
    <row r="1228" spans="1:64" ht="13.9" customHeight="1">
      <c r="A1228" s="297"/>
      <c r="B1228" s="470"/>
      <c r="C1228" s="470"/>
      <c r="D1228" s="470"/>
      <c r="E1228" s="470"/>
      <c r="F1228" s="470"/>
      <c r="G1228" s="470"/>
      <c r="H1228" s="470"/>
      <c r="I1228" s="470"/>
      <c r="J1228" s="470"/>
      <c r="K1228" s="470"/>
      <c r="L1228" s="470"/>
      <c r="M1228" s="470"/>
      <c r="N1228" s="298"/>
    </row>
    <row r="1229" spans="1:64" ht="12.75">
      <c r="A1229" s="297"/>
      <c r="B1229" s="470"/>
      <c r="C1229" s="470"/>
      <c r="D1229" s="470"/>
      <c r="E1229" s="470"/>
      <c r="F1229" s="470"/>
      <c r="G1229" s="470"/>
      <c r="H1229" s="470"/>
      <c r="I1229" s="470"/>
      <c r="J1229" s="470"/>
      <c r="K1229" s="470"/>
      <c r="L1229" s="470"/>
      <c r="M1229" s="470"/>
      <c r="N1229" s="298"/>
    </row>
    <row r="1230" spans="1:64" ht="14.45" customHeight="1">
      <c r="A1230" s="297"/>
      <c r="B1230" s="470" t="s">
        <v>947</v>
      </c>
      <c r="C1230" s="470"/>
      <c r="D1230" s="470"/>
      <c r="E1230" s="470"/>
      <c r="F1230" s="470"/>
      <c r="G1230" s="470"/>
      <c r="H1230" s="470"/>
      <c r="I1230" s="470"/>
      <c r="J1230" s="470"/>
      <c r="K1230" s="470"/>
      <c r="L1230" s="470"/>
      <c r="M1230" s="470"/>
      <c r="N1230" s="298"/>
    </row>
    <row r="1231" spans="1:64" ht="13.9" customHeight="1">
      <c r="A1231" s="297"/>
      <c r="B1231" s="470"/>
      <c r="C1231" s="470"/>
      <c r="D1231" s="470"/>
      <c r="E1231" s="470"/>
      <c r="F1231" s="470"/>
      <c r="G1231" s="470"/>
      <c r="H1231" s="470"/>
      <c r="I1231" s="470"/>
      <c r="J1231" s="470"/>
      <c r="K1231" s="470"/>
      <c r="L1231" s="470"/>
      <c r="M1231" s="470"/>
      <c r="N1231" s="298"/>
    </row>
    <row r="1232" spans="1:64" ht="14.45" customHeight="1" thickBot="1">
      <c r="A1232" s="297"/>
      <c r="B1232" s="25"/>
      <c r="C1232" s="25"/>
      <c r="D1232" s="25"/>
      <c r="E1232" s="25"/>
      <c r="F1232" s="25"/>
      <c r="G1232" s="25"/>
      <c r="H1232" s="850"/>
      <c r="I1232" s="25"/>
      <c r="J1232" s="25"/>
      <c r="K1232" s="25"/>
      <c r="L1232" s="25"/>
      <c r="M1232" s="25"/>
      <c r="N1232" s="298"/>
    </row>
    <row r="1233" spans="1:65" ht="14.45" customHeight="1" thickTop="1">
      <c r="A1233" s="297"/>
      <c r="B1233" s="504" t="str">
        <f>C1047</f>
        <v>IMMIGRATION</v>
      </c>
      <c r="C1233" s="505"/>
      <c r="D1233" s="505"/>
      <c r="E1233" s="505"/>
      <c r="F1233" s="505"/>
      <c r="G1233" s="505"/>
      <c r="H1233" s="505"/>
      <c r="I1233" s="505"/>
      <c r="J1233" s="505"/>
      <c r="K1233" s="505"/>
      <c r="L1233" s="505"/>
      <c r="M1233" s="506"/>
      <c r="N1233" s="298"/>
    </row>
    <row r="1234" spans="1:65" ht="13.9" customHeight="1">
      <c r="A1234" s="297"/>
      <c r="B1234" s="507"/>
      <c r="C1234" s="508"/>
      <c r="D1234" s="508"/>
      <c r="E1234" s="508"/>
      <c r="F1234" s="508"/>
      <c r="G1234" s="508"/>
      <c r="H1234" s="508"/>
      <c r="I1234" s="508"/>
      <c r="J1234" s="508"/>
      <c r="K1234" s="508"/>
      <c r="L1234" s="508"/>
      <c r="M1234" s="509"/>
      <c r="N1234" s="298"/>
    </row>
    <row r="1235" spans="1:65" ht="14.45" customHeight="1" thickBot="1">
      <c r="A1235" s="297"/>
      <c r="B1235" s="510"/>
      <c r="C1235" s="511"/>
      <c r="D1235" s="511"/>
      <c r="E1235" s="511"/>
      <c r="F1235" s="511"/>
      <c r="G1235" s="511"/>
      <c r="H1235" s="511"/>
      <c r="I1235" s="511"/>
      <c r="J1235" s="511"/>
      <c r="K1235" s="511"/>
      <c r="L1235" s="511"/>
      <c r="M1235" s="512"/>
      <c r="N1235" s="298"/>
    </row>
    <row r="1236" spans="1:65" ht="14.25" thickTop="1">
      <c r="A1236" s="297"/>
      <c r="B1236" s="25"/>
      <c r="C1236" s="25"/>
      <c r="D1236" s="25"/>
      <c r="E1236" s="25"/>
      <c r="F1236" s="25"/>
      <c r="G1236" s="25"/>
      <c r="H1236" s="850"/>
      <c r="I1236" s="25"/>
      <c r="J1236" s="25"/>
      <c r="K1236" s="25"/>
      <c r="L1236" s="25"/>
      <c r="M1236" s="25"/>
      <c r="N1236" s="298"/>
    </row>
    <row r="1237" spans="1:65">
      <c r="A1237" s="299"/>
      <c r="B1237" s="304"/>
      <c r="C1237" s="304"/>
      <c r="D1237" s="304"/>
      <c r="E1237" s="304"/>
      <c r="F1237" s="304"/>
      <c r="G1237" s="304"/>
      <c r="H1237" s="852"/>
      <c r="I1237" s="304"/>
      <c r="J1237" s="304"/>
      <c r="K1237" s="304"/>
      <c r="L1237" s="304"/>
      <c r="M1237" s="304"/>
      <c r="N1237" s="301"/>
    </row>
    <row r="1238" spans="1:65" ht="30" customHeight="1">
      <c r="A1238" s="293" t="s">
        <v>1148</v>
      </c>
      <c r="B1238" s="420" t="s">
        <v>774</v>
      </c>
      <c r="C1238" s="420"/>
      <c r="D1238" s="420"/>
      <c r="E1238" s="420"/>
      <c r="F1238" s="420"/>
      <c r="G1238" s="420"/>
      <c r="H1238" s="420"/>
      <c r="I1238" s="420"/>
      <c r="J1238" s="420"/>
      <c r="K1238" s="294"/>
      <c r="L1238" s="294"/>
      <c r="M1238" s="295"/>
      <c r="N1238" s="296" t="s">
        <v>1149</v>
      </c>
    </row>
    <row r="1239" spans="1:65">
      <c r="A1239" s="297"/>
      <c r="B1239" s="25"/>
      <c r="C1239" s="25"/>
      <c r="D1239" s="25"/>
      <c r="E1239" s="25"/>
      <c r="F1239" s="25"/>
      <c r="G1239" s="25"/>
      <c r="H1239" s="850"/>
      <c r="I1239" s="25"/>
      <c r="J1239" s="25"/>
      <c r="K1239" s="25"/>
      <c r="L1239" s="25"/>
      <c r="M1239" s="25"/>
      <c r="N1239" s="298"/>
    </row>
    <row r="1240" spans="1:65">
      <c r="A1240" s="297"/>
      <c r="B1240" s="25"/>
      <c r="C1240" s="25"/>
      <c r="D1240" s="25"/>
      <c r="E1240" s="25"/>
      <c r="F1240" s="25"/>
      <c r="G1240" s="25"/>
      <c r="H1240" s="850"/>
      <c r="I1240" s="25"/>
      <c r="J1240" s="25"/>
      <c r="K1240" s="25"/>
      <c r="L1240" s="25"/>
      <c r="M1240" s="25"/>
      <c r="N1240" s="298"/>
    </row>
    <row r="1241" spans="1:65">
      <c r="A1241" s="297"/>
      <c r="B1241" s="25"/>
      <c r="C1241" s="25"/>
      <c r="D1241" s="25"/>
      <c r="E1241" s="25"/>
      <c r="F1241" s="25"/>
      <c r="G1241" s="25"/>
      <c r="H1241" s="850"/>
      <c r="I1241" s="25"/>
      <c r="J1241" s="25"/>
      <c r="K1241" s="25"/>
      <c r="L1241" s="25"/>
      <c r="M1241" s="25"/>
      <c r="N1241" s="298"/>
    </row>
    <row r="1242" spans="1:65" ht="12.75">
      <c r="A1242" s="297"/>
      <c r="B1242" s="25"/>
      <c r="C1242" s="25"/>
      <c r="D1242" s="25"/>
      <c r="E1242" s="25"/>
      <c r="F1242" s="25"/>
      <c r="G1242" s="25"/>
      <c r="H1242" s="866" t="s">
        <v>764</v>
      </c>
      <c r="I1242" s="25"/>
      <c r="J1242" s="25"/>
      <c r="K1242" s="25"/>
      <c r="L1242" s="25"/>
      <c r="M1242" s="25"/>
      <c r="N1242" s="298"/>
    </row>
    <row r="1243" spans="1:65">
      <c r="A1243" s="297"/>
      <c r="B1243" s="25"/>
      <c r="C1243" s="25"/>
      <c r="D1243" s="25"/>
      <c r="E1243" s="25"/>
      <c r="F1243" s="25"/>
      <c r="G1243" s="25"/>
      <c r="H1243" s="850"/>
      <c r="I1243" s="25"/>
      <c r="J1243" s="25"/>
      <c r="K1243" s="25"/>
      <c r="L1243" s="25"/>
      <c r="M1243" s="25"/>
      <c r="N1243" s="298"/>
    </row>
    <row r="1244" spans="1:65" ht="13.9" customHeight="1">
      <c r="A1244" s="297"/>
      <c r="B1244" s="25"/>
      <c r="C1244" s="25"/>
      <c r="D1244" s="25"/>
      <c r="E1244" s="25"/>
      <c r="F1244" s="25"/>
      <c r="G1244" s="25"/>
      <c r="H1244" s="867">
        <v>1</v>
      </c>
      <c r="I1244" s="470" t="str">
        <f>IF(B$1233="",BM1244,BE1244)</f>
        <v>The more you generalize for relief with IMMIGRATION politics, the less responsive you are to specific needs affected by IMMIGRATION.</v>
      </c>
      <c r="J1244" s="470"/>
      <c r="K1244" s="470"/>
      <c r="L1244" s="470"/>
      <c r="M1244" s="470"/>
      <c r="N1244" s="298"/>
      <c r="BD1244" s="2">
        <v>1</v>
      </c>
      <c r="BE1244" s="39" t="str">
        <f>CONCATENATE(BG1244,BH1244,BI1244,BJ1244,".")</f>
        <v>The more you generalize for relief with IMMIGRATION politics, the less responsive you are to specific needs affected by IMMIGRATION.</v>
      </c>
      <c r="BF1244" s="49" t="s">
        <v>3</v>
      </c>
      <c r="BG1244" s="2" t="s">
        <v>738</v>
      </c>
      <c r="BH1244" s="2" t="str">
        <f>IF(OR($B$1233=0,$B$1233=""),"divisive",$B$1233)</f>
        <v>IMMIGRATION</v>
      </c>
      <c r="BI1244" s="2" t="s">
        <v>739</v>
      </c>
      <c r="BJ1244" s="2" t="str">
        <f>IF(OR($B$1233=0,$B$1233=""),"politics",$B$1233)</f>
        <v>IMMIGRATION</v>
      </c>
      <c r="BM1244" s="2" t="s">
        <v>727</v>
      </c>
    </row>
    <row r="1245" spans="1:65">
      <c r="A1245" s="297"/>
      <c r="B1245" s="25"/>
      <c r="C1245" s="25"/>
      <c r="D1245" s="25"/>
      <c r="E1245" s="25"/>
      <c r="F1245" s="25"/>
      <c r="G1245" s="25"/>
      <c r="H1245" s="850"/>
      <c r="I1245" s="470"/>
      <c r="J1245" s="470"/>
      <c r="K1245" s="470"/>
      <c r="L1245" s="470"/>
      <c r="M1245" s="470"/>
      <c r="N1245" s="298"/>
    </row>
    <row r="1246" spans="1:65">
      <c r="A1246" s="297"/>
      <c r="B1246" s="25"/>
      <c r="C1246" s="25"/>
      <c r="D1246" s="25"/>
      <c r="E1246" s="25"/>
      <c r="F1246" s="25"/>
      <c r="G1246" s="25"/>
      <c r="H1246" s="850"/>
      <c r="I1246" s="470"/>
      <c r="J1246" s="470"/>
      <c r="K1246" s="470"/>
      <c r="L1246" s="470"/>
      <c r="M1246" s="470"/>
      <c r="N1246" s="298"/>
    </row>
    <row r="1247" spans="1:65" ht="13.9" customHeight="1">
      <c r="A1247" s="297"/>
      <c r="B1247" s="25"/>
      <c r="C1247" s="25"/>
      <c r="D1247" s="25"/>
      <c r="E1247" s="25"/>
      <c r="F1247" s="25"/>
      <c r="G1247" s="25"/>
      <c r="H1247" s="850"/>
      <c r="I1247" s="470"/>
      <c r="J1247" s="470"/>
      <c r="K1247" s="470"/>
      <c r="L1247" s="470"/>
      <c r="M1247" s="470"/>
      <c r="N1247" s="298"/>
    </row>
    <row r="1248" spans="1:65" ht="13.9" customHeight="1">
      <c r="A1248" s="297"/>
      <c r="B1248" s="25"/>
      <c r="C1248" s="25"/>
      <c r="D1248" s="25"/>
      <c r="E1248" s="25"/>
      <c r="F1248" s="25"/>
      <c r="G1248" s="25"/>
      <c r="H1248" s="867">
        <v>2</v>
      </c>
      <c r="I1248" s="470" t="str">
        <f>IF(B$1233="",BM1248,BE1248)</f>
        <v>The less responsive to specific needs affected by IMMIGRATION, the fewer of your IMMIGRATION affected needs fully resolve.</v>
      </c>
      <c r="J1248" s="470"/>
      <c r="K1248" s="470"/>
      <c r="L1248" s="470"/>
      <c r="M1248" s="470"/>
      <c r="N1248" s="298"/>
      <c r="BD1248" s="2">
        <v>2</v>
      </c>
      <c r="BE1248" s="39" t="str">
        <f>CONCATENATE(BG1248,BH1248,BI1248,BJ1248,BK1248,".")</f>
        <v>The less responsive to specific needs affected by IMMIGRATION, the fewer of your IMMIGRATION affected needs fully resolve.</v>
      </c>
      <c r="BF1248" s="49" t="s">
        <v>3</v>
      </c>
      <c r="BG1248" s="2" t="s">
        <v>728</v>
      </c>
      <c r="BH1248" s="2" t="str">
        <f>BJ1244</f>
        <v>IMMIGRATION</v>
      </c>
      <c r="BI1248" s="2" t="s">
        <v>729</v>
      </c>
      <c r="BJ1248" s="2" t="str">
        <f>IF(OR($B$1233=0,$B$1233=""),"politically",$B$1233)</f>
        <v>IMMIGRATION</v>
      </c>
      <c r="BK1248" s="2" t="s">
        <v>730</v>
      </c>
      <c r="BM1248" s="2" t="s">
        <v>731</v>
      </c>
    </row>
    <row r="1249" spans="1:65">
      <c r="A1249" s="297"/>
      <c r="B1249" s="25"/>
      <c r="C1249" s="25"/>
      <c r="D1249" s="25"/>
      <c r="E1249" s="25"/>
      <c r="F1249" s="25"/>
      <c r="G1249" s="25"/>
      <c r="H1249" s="868"/>
      <c r="I1249" s="470"/>
      <c r="J1249" s="470"/>
      <c r="K1249" s="470"/>
      <c r="L1249" s="470"/>
      <c r="M1249" s="470"/>
      <c r="N1249" s="298"/>
    </row>
    <row r="1250" spans="1:65">
      <c r="A1250" s="297"/>
      <c r="B1250" s="25"/>
      <c r="C1250" s="25"/>
      <c r="D1250" s="25"/>
      <c r="E1250" s="25"/>
      <c r="F1250" s="25"/>
      <c r="G1250" s="25"/>
      <c r="H1250" s="867"/>
      <c r="I1250" s="470"/>
      <c r="J1250" s="470"/>
      <c r="K1250" s="470"/>
      <c r="L1250" s="470"/>
      <c r="M1250" s="470"/>
      <c r="N1250" s="298"/>
    </row>
    <row r="1251" spans="1:65" ht="13.9" customHeight="1">
      <c r="A1251" s="297"/>
      <c r="B1251" s="25"/>
      <c r="C1251" s="25"/>
      <c r="D1251" s="25"/>
      <c r="E1251" s="25"/>
      <c r="F1251" s="25"/>
      <c r="G1251" s="25"/>
      <c r="H1251" s="868"/>
      <c r="I1251" s="470"/>
      <c r="J1251" s="470"/>
      <c r="K1251" s="470"/>
      <c r="L1251" s="470"/>
      <c r="M1251" s="470"/>
      <c r="N1251" s="298"/>
    </row>
    <row r="1252" spans="1:65" ht="13.9" customHeight="1">
      <c r="A1252" s="297"/>
      <c r="B1252" s="25"/>
      <c r="C1252" s="25"/>
      <c r="D1252" s="25"/>
      <c r="E1252" s="25"/>
      <c r="F1252" s="25"/>
      <c r="G1252" s="25"/>
      <c r="H1252" s="867">
        <v>3</v>
      </c>
      <c r="I1252" s="470" t="str">
        <f>IF(B$1233="",BM1252,BE1252)</f>
        <v>The fewer of your IMMIGRATION affected needs fully resolve, the more pain around the IMMIGRATION issue you naturally suffer.</v>
      </c>
      <c r="J1252" s="470"/>
      <c r="K1252" s="470"/>
      <c r="L1252" s="470"/>
      <c r="M1252" s="470"/>
      <c r="N1252" s="298"/>
      <c r="BD1252" s="2">
        <v>3</v>
      </c>
      <c r="BE1252" s="39" t="str">
        <f>CONCATENATE(BG1252,BH1252,BI1252,BJ1252,BK1252,".")</f>
        <v>The fewer of your IMMIGRATION affected needs fully resolve, the more pain around the IMMIGRATION issue you naturally suffer.</v>
      </c>
      <c r="BF1252" s="49" t="s">
        <v>3</v>
      </c>
      <c r="BG1252" s="2" t="s">
        <v>732</v>
      </c>
      <c r="BH1252" s="2" t="str">
        <f>BJ1248</f>
        <v>IMMIGRATION</v>
      </c>
      <c r="BI1252" s="2" t="s">
        <v>743</v>
      </c>
      <c r="BJ1252" s="2" t="str">
        <f>IF(OR($B$1233=0,$B$1233=""),"politicized",$B$1233)</f>
        <v>IMMIGRATION</v>
      </c>
      <c r="BK1252" s="2" t="s">
        <v>733</v>
      </c>
      <c r="BM1252" s="2" t="s">
        <v>735</v>
      </c>
    </row>
    <row r="1253" spans="1:65">
      <c r="A1253" s="297"/>
      <c r="B1253" s="25"/>
      <c r="C1253" s="25"/>
      <c r="D1253" s="25"/>
      <c r="E1253" s="25"/>
      <c r="F1253" s="25"/>
      <c r="G1253" s="25"/>
      <c r="H1253" s="868"/>
      <c r="I1253" s="470"/>
      <c r="J1253" s="470"/>
      <c r="K1253" s="470"/>
      <c r="L1253" s="470"/>
      <c r="M1253" s="470"/>
      <c r="N1253" s="298"/>
    </row>
    <row r="1254" spans="1:65">
      <c r="A1254" s="297"/>
      <c r="B1254" s="25"/>
      <c r="C1254" s="25"/>
      <c r="D1254" s="25"/>
      <c r="E1254" s="25"/>
      <c r="F1254" s="25"/>
      <c r="G1254" s="25"/>
      <c r="H1254" s="867"/>
      <c r="I1254" s="470"/>
      <c r="J1254" s="470"/>
      <c r="K1254" s="470"/>
      <c r="L1254" s="470"/>
      <c r="M1254" s="470"/>
      <c r="N1254" s="298"/>
    </row>
    <row r="1255" spans="1:65" ht="13.9" customHeight="1">
      <c r="A1255" s="297"/>
      <c r="B1255" s="25"/>
      <c r="C1255" s="25"/>
      <c r="D1255" s="25"/>
      <c r="E1255" s="25"/>
      <c r="F1255" s="25"/>
      <c r="G1255" s="25"/>
      <c r="H1255" s="868"/>
      <c r="I1255" s="470"/>
      <c r="J1255" s="470"/>
      <c r="K1255" s="470"/>
      <c r="L1255" s="470"/>
      <c r="M1255" s="470"/>
      <c r="N1255" s="298"/>
    </row>
    <row r="1256" spans="1:65" ht="13.9" customHeight="1">
      <c r="A1256" s="297"/>
      <c r="B1256" s="25"/>
      <c r="C1256" s="25"/>
      <c r="D1256" s="25"/>
      <c r="E1256" s="25"/>
      <c r="F1256" s="25"/>
      <c r="G1256" s="25"/>
      <c r="H1256" s="867">
        <v>4</v>
      </c>
      <c r="I1256" s="470" t="str">
        <f>IF(B$1233="",BM1256,BE1256)</f>
        <v>The more pain from unmet IMMIGRATION needs, the more you generalize for relief with specifics-avoidant IMMIGRATION politics.</v>
      </c>
      <c r="J1256" s="470"/>
      <c r="K1256" s="470"/>
      <c r="L1256" s="470"/>
      <c r="M1256" s="470"/>
      <c r="N1256" s="298"/>
      <c r="BD1256" s="2">
        <v>4</v>
      </c>
      <c r="BE1256" s="39" t="str">
        <f>CONCATENATE(BG1256,BH1256,BI1256,BJ1256,BK1256,".")</f>
        <v>The more pain from unmet IMMIGRATION needs, the more you generalize for relief with specifics-avoidant IMMIGRATION politics.</v>
      </c>
      <c r="BF1256" s="49" t="s">
        <v>3</v>
      </c>
      <c r="BG1256" s="2" t="s">
        <v>741</v>
      </c>
      <c r="BH1256" s="2" t="str">
        <f>BJ1252</f>
        <v>IMMIGRATION</v>
      </c>
      <c r="BI1256" s="2" t="s">
        <v>742</v>
      </c>
      <c r="BJ1256" s="2" t="str">
        <f>BH1244</f>
        <v>IMMIGRATION</v>
      </c>
      <c r="BK1256" s="2" t="s">
        <v>740</v>
      </c>
      <c r="BM1256" s="2" t="s">
        <v>736</v>
      </c>
    </row>
    <row r="1257" spans="1:65">
      <c r="A1257" s="297"/>
      <c r="B1257" s="25"/>
      <c r="C1257" s="25"/>
      <c r="D1257" s="25"/>
      <c r="E1257" s="25"/>
      <c r="F1257" s="25"/>
      <c r="G1257" s="25"/>
      <c r="H1257" s="868"/>
      <c r="I1257" s="470"/>
      <c r="J1257" s="470"/>
      <c r="K1257" s="470"/>
      <c r="L1257" s="470"/>
      <c r="M1257" s="470"/>
      <c r="N1257" s="298"/>
    </row>
    <row r="1258" spans="1:65">
      <c r="A1258" s="297"/>
      <c r="B1258" s="25"/>
      <c r="C1258" s="25"/>
      <c r="D1258" s="25"/>
      <c r="E1258" s="25"/>
      <c r="F1258" s="25"/>
      <c r="G1258" s="25"/>
      <c r="H1258" s="867"/>
      <c r="I1258" s="470"/>
      <c r="J1258" s="470"/>
      <c r="K1258" s="470"/>
      <c r="L1258" s="470"/>
      <c r="M1258" s="470"/>
      <c r="N1258" s="298"/>
    </row>
    <row r="1259" spans="1:65" ht="13.9" customHeight="1">
      <c r="A1259" s="297"/>
      <c r="B1259" s="25"/>
      <c r="C1259" s="25"/>
      <c r="D1259" s="25"/>
      <c r="E1259" s="25"/>
      <c r="F1259" s="25"/>
      <c r="G1259" s="25"/>
      <c r="H1259" s="868"/>
      <c r="I1259" s="470"/>
      <c r="J1259" s="470"/>
      <c r="K1259" s="470"/>
      <c r="L1259" s="470"/>
      <c r="M1259" s="470"/>
      <c r="N1259" s="298"/>
    </row>
    <row r="1260" spans="1:65">
      <c r="A1260" s="297"/>
      <c r="B1260" s="25"/>
      <c r="C1260" s="25"/>
      <c r="D1260" s="25"/>
      <c r="E1260" s="25"/>
      <c r="F1260" s="25"/>
      <c r="G1260" s="25"/>
      <c r="H1260" s="867">
        <v>5</v>
      </c>
      <c r="I1260" s="470" t="str">
        <f>IF(B$1233="",BM1260,BE1260)</f>
        <v>The more you generalize how we all should respond to the issue of IMMIGRATION….</v>
      </c>
      <c r="J1260" s="470"/>
      <c r="K1260" s="470"/>
      <c r="L1260" s="470"/>
      <c r="M1260" s="470"/>
      <c r="N1260" s="298"/>
      <c r="BD1260" s="2">
        <v>5</v>
      </c>
      <c r="BE1260" s="39" t="str">
        <f>CONCATENATE(BG1260,BH1260,BI1260,BJ1260,".")</f>
        <v>The more you generalize how we all should respond to the issue of IMMIGRATION….</v>
      </c>
      <c r="BF1260" s="49" t="s">
        <v>3</v>
      </c>
      <c r="BG1260" s="2" t="s">
        <v>726</v>
      </c>
      <c r="BH1260" s="2" t="str">
        <f>BH1248</f>
        <v>IMMIGRATION</v>
      </c>
      <c r="BI1260" s="2" t="s">
        <v>734</v>
      </c>
      <c r="BM1260" s="2" t="s">
        <v>737</v>
      </c>
    </row>
    <row r="1261" spans="1:65">
      <c r="A1261" s="297"/>
      <c r="B1261" s="25"/>
      <c r="C1261" s="25"/>
      <c r="D1261" s="25"/>
      <c r="E1261" s="25"/>
      <c r="F1261" s="25"/>
      <c r="G1261" s="25"/>
      <c r="H1261" s="868"/>
      <c r="I1261" s="470"/>
      <c r="J1261" s="470"/>
      <c r="K1261" s="470"/>
      <c r="L1261" s="470"/>
      <c r="M1261" s="470"/>
      <c r="N1261" s="298"/>
    </row>
    <row r="1262" spans="1:65">
      <c r="A1262" s="297"/>
      <c r="B1262" s="25"/>
      <c r="C1262" s="25"/>
      <c r="D1262" s="25"/>
      <c r="E1262" s="25"/>
      <c r="F1262" s="25"/>
      <c r="G1262" s="25"/>
      <c r="H1262" s="867"/>
      <c r="I1262" s="470"/>
      <c r="J1262" s="470"/>
      <c r="K1262" s="470"/>
      <c r="L1262" s="470"/>
      <c r="M1262" s="470"/>
      <c r="N1262" s="298"/>
    </row>
    <row r="1263" spans="1:65" ht="13.9" customHeight="1">
      <c r="A1263" s="297"/>
      <c r="B1263" s="25"/>
      <c r="C1263" s="25"/>
      <c r="D1263" s="25"/>
      <c r="E1263" s="25"/>
      <c r="F1263" s="25"/>
      <c r="G1263" s="25"/>
      <c r="H1263" s="866" t="s">
        <v>763</v>
      </c>
      <c r="I1263" s="303"/>
      <c r="J1263" s="303"/>
      <c r="K1263" s="303"/>
      <c r="L1263" s="303"/>
      <c r="M1263" s="303"/>
      <c r="N1263" s="298"/>
    </row>
    <row r="1264" spans="1:65">
      <c r="A1264" s="297"/>
      <c r="B1264" s="25"/>
      <c r="C1264" s="25"/>
      <c r="D1264" s="25"/>
      <c r="E1264" s="25"/>
      <c r="F1264" s="25"/>
      <c r="G1264" s="25"/>
      <c r="H1264" s="850"/>
      <c r="I1264" s="25"/>
      <c r="J1264" s="25"/>
      <c r="K1264" s="25"/>
      <c r="L1264" s="25"/>
      <c r="M1264" s="25"/>
      <c r="N1264" s="298"/>
    </row>
    <row r="1265" spans="1:65">
      <c r="A1265" s="297"/>
      <c r="B1265" s="25"/>
      <c r="C1265" s="25"/>
      <c r="D1265" s="25"/>
      <c r="E1265" s="25"/>
      <c r="F1265" s="25"/>
      <c r="G1265" s="25"/>
      <c r="H1265" s="867">
        <v>1</v>
      </c>
      <c r="I1265" s="470" t="str">
        <f>IF(B$1233="",BM1265,BE1265)</f>
        <v>The less you generalize for relief with IMMIGRATION politics, the more responsive you are to specific needs affected by IMMIGRATION.</v>
      </c>
      <c r="J1265" s="470"/>
      <c r="K1265" s="470"/>
      <c r="L1265" s="470"/>
      <c r="M1265" s="470"/>
      <c r="N1265" s="298"/>
      <c r="BD1265" s="2">
        <v>1</v>
      </c>
      <c r="BE1265" s="39" t="str">
        <f t="shared" ref="BE1265" si="39">CONCATENATE(BG1265,BH1265,BI1265,BJ1265,".")</f>
        <v>The less you generalize for relief with IMMIGRATION politics, the more responsive you are to specific needs affected by IMMIGRATION.</v>
      </c>
      <c r="BF1265" s="49" t="s">
        <v>3</v>
      </c>
      <c r="BG1265" s="2" t="s">
        <v>753</v>
      </c>
      <c r="BH1265" s="2" t="str">
        <f>BH1244</f>
        <v>IMMIGRATION</v>
      </c>
      <c r="BI1265" s="2" t="s">
        <v>754</v>
      </c>
      <c r="BJ1265" s="2" t="str">
        <f>BJ1244</f>
        <v>IMMIGRATION</v>
      </c>
      <c r="BM1265" s="2" t="s">
        <v>800</v>
      </c>
    </row>
    <row r="1266" spans="1:65">
      <c r="A1266" s="297"/>
      <c r="B1266" s="25"/>
      <c r="C1266" s="25"/>
      <c r="D1266" s="25"/>
      <c r="E1266" s="25"/>
      <c r="F1266" s="25"/>
      <c r="G1266" s="25"/>
      <c r="H1266" s="850"/>
      <c r="I1266" s="470"/>
      <c r="J1266" s="470"/>
      <c r="K1266" s="470"/>
      <c r="L1266" s="470"/>
      <c r="M1266" s="470"/>
      <c r="N1266" s="298"/>
    </row>
    <row r="1267" spans="1:65">
      <c r="A1267" s="297"/>
      <c r="B1267" s="25"/>
      <c r="C1267" s="25"/>
      <c r="D1267" s="25"/>
      <c r="E1267" s="25"/>
      <c r="F1267" s="25"/>
      <c r="G1267" s="25"/>
      <c r="H1267" s="850"/>
      <c r="I1267" s="470"/>
      <c r="J1267" s="470"/>
      <c r="K1267" s="470"/>
      <c r="L1267" s="470"/>
      <c r="M1267" s="470"/>
      <c r="N1267" s="298"/>
    </row>
    <row r="1268" spans="1:65">
      <c r="A1268" s="297"/>
      <c r="B1268" s="25"/>
      <c r="C1268" s="25"/>
      <c r="D1268" s="25"/>
      <c r="E1268" s="25"/>
      <c r="F1268" s="25"/>
      <c r="G1268" s="25"/>
      <c r="H1268" s="850"/>
      <c r="I1268" s="470"/>
      <c r="J1268" s="470"/>
      <c r="K1268" s="470"/>
      <c r="L1268" s="470"/>
      <c r="M1268" s="470"/>
      <c r="N1268" s="298"/>
    </row>
    <row r="1269" spans="1:65">
      <c r="A1269" s="297"/>
      <c r="B1269" s="25"/>
      <c r="C1269" s="25"/>
      <c r="D1269" s="25"/>
      <c r="E1269" s="25"/>
      <c r="F1269" s="25"/>
      <c r="G1269" s="25"/>
      <c r="H1269" s="867">
        <v>2</v>
      </c>
      <c r="I1269" s="470" t="str">
        <f>IF(B$1233="",BM1269,BE1269)</f>
        <v>The more responsive to specific needs affected by IMMIGRATION, the more of your IMMIGRATION affected needs fully resolve.</v>
      </c>
      <c r="J1269" s="470"/>
      <c r="K1269" s="470"/>
      <c r="L1269" s="470"/>
      <c r="M1269" s="470"/>
      <c r="N1269" s="298"/>
      <c r="BD1269" s="2">
        <v>2</v>
      </c>
      <c r="BE1269" s="39" t="str">
        <f>CONCATENATE(BG1269,BH1269,BI1269,BJ1269,BK1269,".")</f>
        <v>The more responsive to specific needs affected by IMMIGRATION, the more of your IMMIGRATION affected needs fully resolve.</v>
      </c>
      <c r="BF1269" s="49" t="s">
        <v>3</v>
      </c>
      <c r="BG1269" s="2" t="s">
        <v>755</v>
      </c>
      <c r="BH1269" s="2" t="str">
        <f t="shared" ref="BH1269" si="40">BH1248</f>
        <v>IMMIGRATION</v>
      </c>
      <c r="BI1269" s="2" t="s">
        <v>756</v>
      </c>
      <c r="BJ1269" s="2" t="str">
        <f t="shared" ref="BJ1269" si="41">BJ1248</f>
        <v>IMMIGRATION</v>
      </c>
      <c r="BK1269" s="2" t="s">
        <v>730</v>
      </c>
      <c r="BM1269" s="2" t="s">
        <v>801</v>
      </c>
    </row>
    <row r="1270" spans="1:65">
      <c r="A1270" s="297"/>
      <c r="B1270" s="25"/>
      <c r="C1270" s="25"/>
      <c r="D1270" s="25"/>
      <c r="E1270" s="25"/>
      <c r="F1270" s="25"/>
      <c r="G1270" s="25"/>
      <c r="H1270" s="868"/>
      <c r="I1270" s="470"/>
      <c r="J1270" s="470"/>
      <c r="K1270" s="470"/>
      <c r="L1270" s="470"/>
      <c r="M1270" s="470"/>
      <c r="N1270" s="298"/>
    </row>
    <row r="1271" spans="1:65">
      <c r="A1271" s="297"/>
      <c r="B1271" s="25"/>
      <c r="C1271" s="25"/>
      <c r="D1271" s="25"/>
      <c r="E1271" s="25"/>
      <c r="F1271" s="25"/>
      <c r="G1271" s="25"/>
      <c r="H1271" s="867"/>
      <c r="I1271" s="470"/>
      <c r="J1271" s="470"/>
      <c r="K1271" s="470"/>
      <c r="L1271" s="470"/>
      <c r="M1271" s="470"/>
      <c r="N1271" s="298"/>
    </row>
    <row r="1272" spans="1:65">
      <c r="A1272" s="297"/>
      <c r="B1272" s="25"/>
      <c r="C1272" s="25"/>
      <c r="D1272" s="25"/>
      <c r="E1272" s="25"/>
      <c r="F1272" s="25"/>
      <c r="G1272" s="25"/>
      <c r="H1272" s="868"/>
      <c r="I1272" s="470"/>
      <c r="J1272" s="470"/>
      <c r="K1272" s="470"/>
      <c r="L1272" s="470"/>
      <c r="M1272" s="470"/>
      <c r="N1272" s="298"/>
    </row>
    <row r="1273" spans="1:65">
      <c r="A1273" s="297"/>
      <c r="B1273" s="25"/>
      <c r="C1273" s="25"/>
      <c r="D1273" s="25"/>
      <c r="E1273" s="25"/>
      <c r="F1273" s="25"/>
      <c r="G1273" s="25"/>
      <c r="H1273" s="867">
        <v>3</v>
      </c>
      <c r="I1273" s="470" t="str">
        <f>IF(B$1233="",BM1273,BE1273)</f>
        <v>The more of your IMMIGRATION affected needs fully resolve, the less pain around the IMMIGRATION issue you naturally suffer.</v>
      </c>
      <c r="J1273" s="470"/>
      <c r="K1273" s="470"/>
      <c r="L1273" s="470"/>
      <c r="M1273" s="470"/>
      <c r="N1273" s="298"/>
      <c r="BD1273" s="2">
        <v>3</v>
      </c>
      <c r="BE1273" s="39" t="str">
        <f>CONCATENATE(BG1273,BH1273,BI1273,BJ1273,BK1273,".")</f>
        <v>The more of your IMMIGRATION affected needs fully resolve, the less pain around the IMMIGRATION issue you naturally suffer.</v>
      </c>
      <c r="BF1273" s="49" t="s">
        <v>3</v>
      </c>
      <c r="BG1273" s="2" t="s">
        <v>757</v>
      </c>
      <c r="BH1273" s="2" t="str">
        <f t="shared" ref="BH1273" si="42">BH1252</f>
        <v>IMMIGRATION</v>
      </c>
      <c r="BI1273" s="2" t="s">
        <v>758</v>
      </c>
      <c r="BJ1273" s="2" t="str">
        <f>BJ1252</f>
        <v>IMMIGRATION</v>
      </c>
      <c r="BK1273" s="2" t="s">
        <v>733</v>
      </c>
      <c r="BM1273" s="2" t="s">
        <v>802</v>
      </c>
    </row>
    <row r="1274" spans="1:65">
      <c r="A1274" s="297"/>
      <c r="B1274" s="25"/>
      <c r="C1274" s="25"/>
      <c r="D1274" s="25"/>
      <c r="E1274" s="25"/>
      <c r="F1274" s="25"/>
      <c r="G1274" s="25"/>
      <c r="H1274" s="868"/>
      <c r="I1274" s="470"/>
      <c r="J1274" s="470"/>
      <c r="K1274" s="470"/>
      <c r="L1274" s="470"/>
      <c r="M1274" s="470"/>
      <c r="N1274" s="298"/>
    </row>
    <row r="1275" spans="1:65">
      <c r="A1275" s="297"/>
      <c r="B1275" s="25"/>
      <c r="C1275" s="25"/>
      <c r="D1275" s="25"/>
      <c r="E1275" s="25"/>
      <c r="F1275" s="25"/>
      <c r="G1275" s="25"/>
      <c r="H1275" s="867"/>
      <c r="I1275" s="470"/>
      <c r="J1275" s="470"/>
      <c r="K1275" s="470"/>
      <c r="L1275" s="470"/>
      <c r="M1275" s="470"/>
      <c r="N1275" s="298"/>
    </row>
    <row r="1276" spans="1:65">
      <c r="A1276" s="297"/>
      <c r="B1276" s="25"/>
      <c r="C1276" s="25"/>
      <c r="D1276" s="25"/>
      <c r="E1276" s="25"/>
      <c r="F1276" s="25"/>
      <c r="G1276" s="25"/>
      <c r="H1276" s="868"/>
      <c r="I1276" s="470"/>
      <c r="J1276" s="470"/>
      <c r="K1276" s="470"/>
      <c r="L1276" s="470"/>
      <c r="M1276" s="470"/>
      <c r="N1276" s="298"/>
    </row>
    <row r="1277" spans="1:65">
      <c r="A1277" s="297"/>
      <c r="B1277" s="25"/>
      <c r="C1277" s="25"/>
      <c r="D1277" s="25"/>
      <c r="E1277" s="25"/>
      <c r="F1277" s="25"/>
      <c r="G1277" s="25"/>
      <c r="H1277" s="867">
        <v>4</v>
      </c>
      <c r="I1277" s="470" t="str">
        <f>IF(B$1233="",BM1277,BE1277)</f>
        <v>The less pain from unmet IMMIGRATION needs, the less you generalize for relief by using IMMIGRATION politics as a stepping stone to address overlooked specifics.</v>
      </c>
      <c r="J1277" s="470"/>
      <c r="K1277" s="470"/>
      <c r="L1277" s="470"/>
      <c r="M1277" s="470"/>
      <c r="N1277" s="298"/>
      <c r="BD1277" s="2">
        <v>4</v>
      </c>
      <c r="BE1277" s="39" t="str">
        <f>CONCATENATE(BG1277,BH1277,BI1277,BJ1277,BK1277,)</f>
        <v>The less pain from unmet IMMIGRATION needs, the less you generalize for relief by using IMMIGRATION politics as a stepping stone to address overlooked specifics.</v>
      </c>
      <c r="BF1277" s="49" t="s">
        <v>3</v>
      </c>
      <c r="BG1277" s="2" t="s">
        <v>759</v>
      </c>
      <c r="BH1277" s="2" t="str">
        <f t="shared" ref="BH1277" si="43">BH1256</f>
        <v>IMMIGRATION</v>
      </c>
      <c r="BI1277" s="2" t="s">
        <v>760</v>
      </c>
      <c r="BJ1277" s="2" t="str">
        <f t="shared" ref="BJ1277" si="44">BJ1256</f>
        <v>IMMIGRATION</v>
      </c>
      <c r="BK1277" s="2" t="s">
        <v>761</v>
      </c>
      <c r="BM1277" s="2" t="s">
        <v>803</v>
      </c>
    </row>
    <row r="1278" spans="1:65">
      <c r="A1278" s="297"/>
      <c r="B1278" s="25"/>
      <c r="C1278" s="25"/>
      <c r="D1278" s="25"/>
      <c r="E1278" s="25"/>
      <c r="F1278" s="25"/>
      <c r="G1278" s="25"/>
      <c r="H1278" s="868"/>
      <c r="I1278" s="470"/>
      <c r="J1278" s="470"/>
      <c r="K1278" s="470"/>
      <c r="L1278" s="470"/>
      <c r="M1278" s="470"/>
      <c r="N1278" s="298"/>
    </row>
    <row r="1279" spans="1:65">
      <c r="A1279" s="297"/>
      <c r="B1279" s="25"/>
      <c r="C1279" s="25"/>
      <c r="D1279" s="25"/>
      <c r="E1279" s="25"/>
      <c r="F1279" s="25"/>
      <c r="G1279" s="25"/>
      <c r="H1279" s="867"/>
      <c r="I1279" s="470"/>
      <c r="J1279" s="470"/>
      <c r="K1279" s="470"/>
      <c r="L1279" s="470"/>
      <c r="M1279" s="470"/>
      <c r="N1279" s="298"/>
    </row>
    <row r="1280" spans="1:65">
      <c r="A1280" s="297"/>
      <c r="B1280" s="25"/>
      <c r="C1280" s="25"/>
      <c r="D1280" s="25"/>
      <c r="E1280" s="25"/>
      <c r="F1280" s="25"/>
      <c r="G1280" s="25"/>
      <c r="H1280" s="868"/>
      <c r="I1280" s="470"/>
      <c r="J1280" s="470"/>
      <c r="K1280" s="470"/>
      <c r="L1280" s="470"/>
      <c r="M1280" s="470"/>
      <c r="N1280" s="298"/>
    </row>
    <row r="1281" spans="1:65" ht="13.9" customHeight="1">
      <c r="A1281" s="297"/>
      <c r="B1281" s="25"/>
      <c r="C1281" s="25"/>
      <c r="D1281" s="25"/>
      <c r="E1281" s="25"/>
      <c r="F1281" s="25"/>
      <c r="G1281" s="25"/>
      <c r="H1281" s="850"/>
      <c r="I1281" s="25"/>
      <c r="J1281" s="307"/>
      <c r="K1281" s="307"/>
      <c r="L1281" s="307"/>
      <c r="M1281" s="307"/>
      <c r="N1281" s="298"/>
      <c r="BD1281" s="2">
        <v>5</v>
      </c>
      <c r="BE1281" s="39" t="str">
        <f t="shared" ref="BE1281" si="45">CONCATENATE(BG1281,BH1281,BI1281,BJ1281,".")</f>
        <v>The less you generalize how we all should respond to the issue of IMMIGRATION….</v>
      </c>
      <c r="BF1281" s="49" t="s">
        <v>3</v>
      </c>
      <c r="BG1281" s="2" t="s">
        <v>762</v>
      </c>
      <c r="BH1281" s="2" t="str">
        <f t="shared" ref="BH1281" si="46">BH1260</f>
        <v>IMMIGRATION</v>
      </c>
      <c r="BI1281" s="2" t="s">
        <v>734</v>
      </c>
      <c r="BM1281" s="2" t="s">
        <v>804</v>
      </c>
    </row>
    <row r="1282" spans="1:65">
      <c r="A1282" s="297"/>
      <c r="B1282" s="25"/>
      <c r="C1282" s="25"/>
      <c r="D1282" s="25"/>
      <c r="E1282" s="25"/>
      <c r="F1282" s="25"/>
      <c r="G1282" s="25"/>
      <c r="H1282" s="867">
        <v>5</v>
      </c>
      <c r="I1282" s="470" t="str">
        <f>IF(B$1233="",BM1281,BE1281)</f>
        <v>The less you generalize how we all should respond to the issue of IMMIGRATION….</v>
      </c>
      <c r="J1282" s="470"/>
      <c r="K1282" s="470"/>
      <c r="L1282" s="470"/>
      <c r="M1282" s="470"/>
      <c r="N1282" s="298"/>
    </row>
    <row r="1283" spans="1:65">
      <c r="A1283" s="297"/>
      <c r="B1283" s="25"/>
      <c r="C1283" s="25"/>
      <c r="D1283" s="25"/>
      <c r="E1283" s="25"/>
      <c r="F1283" s="25"/>
      <c r="G1283" s="25"/>
      <c r="H1283" s="850"/>
      <c r="I1283" s="470"/>
      <c r="J1283" s="470"/>
      <c r="K1283" s="470"/>
      <c r="L1283" s="470"/>
      <c r="M1283" s="470"/>
      <c r="N1283" s="298"/>
    </row>
    <row r="1284" spans="1:65">
      <c r="A1284" s="299"/>
      <c r="B1284" s="304"/>
      <c r="C1284" s="304"/>
      <c r="D1284" s="304"/>
      <c r="E1284" s="304"/>
      <c r="F1284" s="304"/>
      <c r="G1284" s="304"/>
      <c r="H1284" s="852"/>
      <c r="I1284" s="304"/>
      <c r="J1284" s="304"/>
      <c r="K1284" s="304"/>
      <c r="L1284" s="304"/>
      <c r="M1284" s="304"/>
      <c r="N1284" s="301"/>
    </row>
    <row r="1285" spans="1:65" ht="30" customHeight="1">
      <c r="A1285" s="293" t="s">
        <v>1148</v>
      </c>
      <c r="B1285" s="418" t="s">
        <v>1714</v>
      </c>
      <c r="C1285" s="418"/>
      <c r="D1285" s="418"/>
      <c r="E1285" s="418"/>
      <c r="F1285" s="418"/>
      <c r="G1285" s="418"/>
      <c r="H1285" s="418"/>
      <c r="I1285" s="418"/>
      <c r="J1285" s="418"/>
      <c r="K1285" s="418"/>
      <c r="L1285" s="418"/>
      <c r="M1285" s="192"/>
      <c r="N1285" s="305" t="s">
        <v>1149</v>
      </c>
    </row>
    <row r="1286" spans="1:65" ht="12.75">
      <c r="A1286" s="297"/>
      <c r="B1286" s="898" t="s">
        <v>1749</v>
      </c>
      <c r="C1286" s="898"/>
      <c r="D1286" s="898"/>
      <c r="E1286" s="898"/>
      <c r="F1286" s="898"/>
      <c r="G1286" s="898"/>
      <c r="H1286" s="898"/>
      <c r="I1286" s="898"/>
      <c r="J1286" s="898"/>
      <c r="K1286" s="898"/>
      <c r="L1286" s="898"/>
      <c r="M1286" s="898"/>
      <c r="N1286" s="298"/>
    </row>
    <row r="1287" spans="1:65" ht="13.9" customHeight="1">
      <c r="A1287" s="297"/>
      <c r="B1287" s="898"/>
      <c r="C1287" s="898"/>
      <c r="D1287" s="898"/>
      <c r="E1287" s="898"/>
      <c r="F1287" s="898"/>
      <c r="G1287" s="898"/>
      <c r="H1287" s="898"/>
      <c r="I1287" s="898"/>
      <c r="J1287" s="898"/>
      <c r="K1287" s="898"/>
      <c r="L1287" s="898"/>
      <c r="M1287" s="898"/>
      <c r="N1287" s="298"/>
    </row>
    <row r="1288" spans="1:65" ht="14.45" customHeight="1">
      <c r="A1288" s="297"/>
      <c r="B1288" s="898"/>
      <c r="C1288" s="898"/>
      <c r="D1288" s="898"/>
      <c r="E1288" s="898"/>
      <c r="F1288" s="898"/>
      <c r="G1288" s="898"/>
      <c r="H1288" s="898"/>
      <c r="I1288" s="898"/>
      <c r="J1288" s="898"/>
      <c r="K1288" s="898"/>
      <c r="L1288" s="898"/>
      <c r="M1288" s="898"/>
      <c r="N1288" s="298"/>
    </row>
    <row r="1289" spans="1:65" ht="13.9" customHeight="1">
      <c r="A1289" s="297"/>
      <c r="B1289" s="899" t="s">
        <v>1750</v>
      </c>
      <c r="C1289" s="899"/>
      <c r="D1289" s="899"/>
      <c r="E1289" s="899"/>
      <c r="F1289" s="899"/>
      <c r="G1289" s="899"/>
      <c r="H1289" s="899"/>
      <c r="I1289" s="899"/>
      <c r="J1289" s="899"/>
      <c r="K1289" s="899"/>
      <c r="L1289" s="899"/>
      <c r="M1289" s="899"/>
      <c r="N1289" s="298"/>
    </row>
    <row r="1290" spans="1:65" ht="12.75">
      <c r="A1290" s="297"/>
      <c r="B1290" s="899"/>
      <c r="C1290" s="899"/>
      <c r="D1290" s="899"/>
      <c r="E1290" s="899"/>
      <c r="F1290" s="899"/>
      <c r="G1290" s="899"/>
      <c r="H1290" s="899"/>
      <c r="I1290" s="899"/>
      <c r="J1290" s="899"/>
      <c r="K1290" s="899"/>
      <c r="L1290" s="899"/>
      <c r="M1290" s="899"/>
      <c r="N1290" s="298"/>
    </row>
    <row r="1291" spans="1:65" ht="12.75">
      <c r="A1291" s="297"/>
      <c r="B1291" s="899"/>
      <c r="C1291" s="899"/>
      <c r="D1291" s="899"/>
      <c r="E1291" s="899"/>
      <c r="F1291" s="899"/>
      <c r="G1291" s="899"/>
      <c r="H1291" s="899"/>
      <c r="I1291" s="899"/>
      <c r="J1291" s="899"/>
      <c r="K1291" s="899"/>
      <c r="L1291" s="899"/>
      <c r="M1291" s="899"/>
      <c r="N1291" s="298"/>
    </row>
    <row r="1292" spans="1:65" ht="15.6" customHeight="1">
      <c r="A1292" s="297"/>
      <c r="B1292" s="899"/>
      <c r="C1292" s="899"/>
      <c r="D1292" s="899"/>
      <c r="E1292" s="899"/>
      <c r="F1292" s="899"/>
      <c r="G1292" s="899"/>
      <c r="H1292" s="899"/>
      <c r="I1292" s="899"/>
      <c r="J1292" s="899"/>
      <c r="K1292" s="899"/>
      <c r="L1292" s="899"/>
      <c r="M1292" s="899"/>
      <c r="N1292" s="298"/>
    </row>
    <row r="1293" spans="1:65" ht="16.5">
      <c r="A1293" s="394"/>
      <c r="B1293" s="393"/>
      <c r="C1293" s="137"/>
      <c r="D1293" s="137"/>
      <c r="E1293" s="137"/>
      <c r="F1293" s="137"/>
      <c r="G1293" s="137"/>
      <c r="H1293" s="869"/>
      <c r="I1293" s="138"/>
      <c r="J1293" s="138"/>
      <c r="K1293" s="138"/>
      <c r="L1293" s="138"/>
      <c r="M1293" s="138"/>
      <c r="N1293" s="306"/>
      <c r="BE1293" s="51" t="str">
        <f t="shared" ref="BE1293:BL1293" si="47">BE1163</f>
        <v>IMM</v>
      </c>
      <c r="BF1293" s="51" t="str">
        <f t="shared" si="47"/>
        <v>CLI</v>
      </c>
      <c r="BG1293" s="51" t="str">
        <f t="shared" si="47"/>
        <v>GUN</v>
      </c>
      <c r="BH1293" s="51" t="str">
        <f t="shared" si="47"/>
        <v>ABO</v>
      </c>
      <c r="BI1293" s="51" t="str">
        <f t="shared" si="47"/>
        <v>HEA</v>
      </c>
      <c r="BJ1293" s="51" t="str">
        <f t="shared" si="47"/>
        <v>CRI</v>
      </c>
      <c r="BK1293" s="51" t="str">
        <f t="shared" si="47"/>
        <v>ECO</v>
      </c>
      <c r="BL1293" s="51" t="str">
        <f t="shared" si="47"/>
        <v>RAC</v>
      </c>
      <c r="BM1293" s="49" t="s">
        <v>3</v>
      </c>
    </row>
    <row r="1294" spans="1:65" ht="15.6" customHeight="1">
      <c r="A1294" s="394"/>
      <c r="B1294" s="500" t="str">
        <f>BB1294</f>
        <v>The more you affirm my need to include worthy migrants, the easier to respect your need to stay safe from violent migrants.</v>
      </c>
      <c r="C1294" s="500"/>
      <c r="D1294" s="500"/>
      <c r="E1294" s="500"/>
      <c r="F1294" s="500"/>
      <c r="G1294" s="137"/>
      <c r="H1294" s="870"/>
      <c r="I1294" s="501" t="str">
        <f>BB1296</f>
        <v>The more you affirm my need to stay safe from lawless migrants, the easier to respect your need to include legitimate migrants.</v>
      </c>
      <c r="J1294" s="501"/>
      <c r="K1294" s="501"/>
      <c r="L1294" s="501"/>
      <c r="M1294" s="501"/>
      <c r="N1294" s="306"/>
      <c r="BB1294" s="2" t="str">
        <f t="shared" ref="BB1294:BB1297" si="48">IF($C$1047=BB$1047,BE1294,IF($C$1047=BB$1048,BF1294,IF($C$1047=BB$1049,BG1294,IF($C$1047=BB$1050,BH1294,IF($C$1047=BB$1051,BI1294,IF($C$1047=BB$1052,BJ1294,IF($C$1047=BB$1053,BK1294,IF($C$1047=BB$1054,BL1294,""))))))))</f>
        <v>The more you affirm my need to include worthy migrants, the easier to respect your need to stay safe from violent migrants.</v>
      </c>
      <c r="BD1294" s="135" t="s">
        <v>602</v>
      </c>
      <c r="BE1294" s="2" t="s">
        <v>606</v>
      </c>
      <c r="BF1294" s="2" t="s">
        <v>598</v>
      </c>
      <c r="BG1294" s="2" t="s">
        <v>610</v>
      </c>
      <c r="BH1294" s="2" t="s">
        <v>614</v>
      </c>
      <c r="BI1294" s="2" t="s">
        <v>632</v>
      </c>
      <c r="BJ1294" s="2" t="s">
        <v>620</v>
      </c>
      <c r="BK1294" s="2" t="s">
        <v>624</v>
      </c>
      <c r="BL1294" s="2" t="s">
        <v>628</v>
      </c>
      <c r="BM1294" s="49" t="s">
        <v>3</v>
      </c>
    </row>
    <row r="1295" spans="1:65" ht="15" customHeight="1">
      <c r="A1295" s="394"/>
      <c r="B1295" s="500"/>
      <c r="C1295" s="500"/>
      <c r="D1295" s="500"/>
      <c r="E1295" s="500"/>
      <c r="F1295" s="500"/>
      <c r="G1295" s="137"/>
      <c r="H1295" s="870"/>
      <c r="I1295" s="501"/>
      <c r="J1295" s="501"/>
      <c r="K1295" s="501"/>
      <c r="L1295" s="501"/>
      <c r="M1295" s="501"/>
      <c r="N1295" s="306"/>
      <c r="BB1295" s="2" t="str">
        <f t="shared" si="48"/>
        <v>But the more you insist we all blend in to some melting pot, the less I can serve your need for local or national cohesion.</v>
      </c>
      <c r="BD1295" s="135" t="s">
        <v>603</v>
      </c>
      <c r="BE1295" s="2" t="s">
        <v>607</v>
      </c>
      <c r="BF1295" s="2" t="s">
        <v>599</v>
      </c>
      <c r="BG1295" s="2" t="s">
        <v>611</v>
      </c>
      <c r="BH1295" s="2" t="s">
        <v>615</v>
      </c>
      <c r="BI1295" s="136" t="s">
        <v>618</v>
      </c>
      <c r="BJ1295" s="2" t="s">
        <v>621</v>
      </c>
      <c r="BK1295" s="2" t="s">
        <v>625</v>
      </c>
      <c r="BL1295" s="2" t="s">
        <v>629</v>
      </c>
      <c r="BM1295" s="49" t="s">
        <v>3</v>
      </c>
    </row>
    <row r="1296" spans="1:65" ht="15" customHeight="1">
      <c r="A1296" s="394"/>
      <c r="B1296" s="500"/>
      <c r="C1296" s="500"/>
      <c r="D1296" s="500"/>
      <c r="E1296" s="500"/>
      <c r="F1296" s="500"/>
      <c r="G1296" s="137"/>
      <c r="H1296" s="870"/>
      <c r="I1296" s="501"/>
      <c r="J1296" s="501"/>
      <c r="K1296" s="501"/>
      <c r="L1296" s="501"/>
      <c r="M1296" s="501"/>
      <c r="N1296" s="306"/>
      <c r="BB1296" s="2" t="str">
        <f t="shared" si="48"/>
        <v>The more you affirm my need to stay safe from lawless migrants, the easier to respect your need to include legitimate migrants.</v>
      </c>
      <c r="BD1296" s="135" t="s">
        <v>604</v>
      </c>
      <c r="BE1296" s="2" t="s">
        <v>608</v>
      </c>
      <c r="BF1296" s="2" t="s">
        <v>600</v>
      </c>
      <c r="BG1296" s="2" t="s">
        <v>612</v>
      </c>
      <c r="BH1296" s="2" t="s">
        <v>616</v>
      </c>
      <c r="BI1296" s="2" t="s">
        <v>619</v>
      </c>
      <c r="BJ1296" s="2" t="s">
        <v>622</v>
      </c>
      <c r="BK1296" s="2" t="s">
        <v>626</v>
      </c>
      <c r="BL1296" s="2" t="s">
        <v>630</v>
      </c>
      <c r="BM1296" s="49" t="s">
        <v>3</v>
      </c>
    </row>
    <row r="1297" spans="1:65" ht="15" customHeight="1">
      <c r="A1297" s="394"/>
      <c r="B1297" s="500"/>
      <c r="C1297" s="500"/>
      <c r="D1297" s="500"/>
      <c r="E1297" s="500"/>
      <c r="F1297" s="500"/>
      <c r="G1297" s="137"/>
      <c r="H1297" s="870"/>
      <c r="I1297" s="501"/>
      <c r="J1297" s="501"/>
      <c r="K1297" s="501"/>
      <c r="L1297" s="501"/>
      <c r="M1297" s="501"/>
      <c r="N1297" s="306"/>
      <c r="BB1297" s="2" t="str">
        <f t="shared" si="48"/>
        <v>But the more you insist we compromise our national cohesion, the less I can accept their lack of acculturation.</v>
      </c>
      <c r="BD1297" s="135" t="s">
        <v>605</v>
      </c>
      <c r="BE1297" s="2" t="s">
        <v>609</v>
      </c>
      <c r="BF1297" s="2" t="s">
        <v>601</v>
      </c>
      <c r="BG1297" s="2" t="s">
        <v>613</v>
      </c>
      <c r="BH1297" s="2" t="s">
        <v>617</v>
      </c>
      <c r="BI1297" s="2" t="s">
        <v>633</v>
      </c>
      <c r="BJ1297" s="2" t="s">
        <v>623</v>
      </c>
      <c r="BK1297" s="2" t="s">
        <v>627</v>
      </c>
      <c r="BL1297" s="2" t="s">
        <v>631</v>
      </c>
      <c r="BM1297" s="49" t="s">
        <v>3</v>
      </c>
    </row>
    <row r="1298" spans="1:65" ht="13.9" customHeight="1">
      <c r="A1298" s="394"/>
      <c r="B1298" s="500"/>
      <c r="C1298" s="500"/>
      <c r="D1298" s="500"/>
      <c r="E1298" s="500"/>
      <c r="F1298" s="500"/>
      <c r="G1298" s="137"/>
      <c r="H1298" s="870"/>
      <c r="I1298" s="501"/>
      <c r="J1298" s="501"/>
      <c r="K1298" s="501"/>
      <c r="L1298" s="501"/>
      <c r="M1298" s="501"/>
      <c r="N1298" s="306"/>
    </row>
    <row r="1299" spans="1:65" ht="13.9" customHeight="1">
      <c r="A1299" s="394"/>
      <c r="B1299" s="500"/>
      <c r="C1299" s="500"/>
      <c r="D1299" s="500"/>
      <c r="E1299" s="500"/>
      <c r="F1299" s="500"/>
      <c r="G1299" s="137"/>
      <c r="H1299" s="870"/>
      <c r="I1299" s="501"/>
      <c r="J1299" s="501"/>
      <c r="K1299" s="501"/>
      <c r="L1299" s="501"/>
      <c r="M1299" s="501"/>
      <c r="N1299" s="306"/>
    </row>
    <row r="1300" spans="1:65" ht="13.9" customHeight="1">
      <c r="A1300" s="394"/>
      <c r="B1300" s="500"/>
      <c r="C1300" s="500"/>
      <c r="D1300" s="500"/>
      <c r="E1300" s="500"/>
      <c r="F1300" s="500"/>
      <c r="G1300" s="137"/>
      <c r="H1300" s="870"/>
      <c r="I1300" s="501"/>
      <c r="J1300" s="501"/>
      <c r="K1300" s="501"/>
      <c r="L1300" s="501"/>
      <c r="M1300" s="501"/>
      <c r="N1300" s="306"/>
    </row>
    <row r="1301" spans="1:65" ht="13.9" customHeight="1">
      <c r="A1301" s="394"/>
      <c r="B1301" s="500"/>
      <c r="C1301" s="500"/>
      <c r="D1301" s="500"/>
      <c r="E1301" s="500"/>
      <c r="F1301" s="500"/>
      <c r="G1301" s="137"/>
      <c r="H1301" s="870"/>
      <c r="I1301" s="501"/>
      <c r="J1301" s="501"/>
      <c r="K1301" s="501"/>
      <c r="L1301" s="501"/>
      <c r="M1301" s="501"/>
      <c r="N1301" s="306"/>
      <c r="BE1301" s="163" t="s">
        <v>985</v>
      </c>
    </row>
    <row r="1302" spans="1:65" ht="13.9" customHeight="1">
      <c r="A1302" s="394"/>
      <c r="B1302" s="502"/>
      <c r="C1302" s="502" t="s">
        <v>553</v>
      </c>
      <c r="D1302" s="3"/>
      <c r="E1302" s="3"/>
      <c r="F1302" s="3"/>
      <c r="G1302" s="502"/>
      <c r="H1302" s="871"/>
      <c r="I1302" s="138"/>
      <c r="J1302" s="138"/>
      <c r="K1302" s="138"/>
      <c r="L1302" s="503" t="s">
        <v>552</v>
      </c>
      <c r="M1302" s="138"/>
      <c r="N1302" s="306"/>
      <c r="BE1302" s="163" t="s">
        <v>986</v>
      </c>
    </row>
    <row r="1303" spans="1:65" ht="13.9" customHeight="1">
      <c r="A1303" s="394"/>
      <c r="B1303" s="502"/>
      <c r="C1303" s="502"/>
      <c r="D1303" s="3"/>
      <c r="E1303" s="3"/>
      <c r="F1303" s="3"/>
      <c r="G1303" s="502"/>
      <c r="H1303" s="871"/>
      <c r="I1303" s="138"/>
      <c r="J1303" s="138"/>
      <c r="K1303" s="138"/>
      <c r="L1303" s="503"/>
      <c r="M1303" s="138"/>
      <c r="N1303" s="306"/>
      <c r="BE1303" s="163" t="s">
        <v>984</v>
      </c>
    </row>
    <row r="1304" spans="1:65" ht="13.9" customHeight="1">
      <c r="A1304" s="394"/>
      <c r="B1304" s="502"/>
      <c r="C1304" s="502"/>
      <c r="D1304" s="3"/>
      <c r="E1304" s="3"/>
      <c r="F1304" s="3"/>
      <c r="G1304" s="502"/>
      <c r="H1304" s="871"/>
      <c r="I1304" s="138"/>
      <c r="J1304" s="138"/>
      <c r="K1304" s="138"/>
      <c r="L1304" s="503"/>
      <c r="M1304" s="138"/>
      <c r="N1304" s="306"/>
      <c r="BE1304" s="163" t="s">
        <v>987</v>
      </c>
    </row>
    <row r="1305" spans="1:65" ht="13.9" customHeight="1">
      <c r="A1305" s="394"/>
      <c r="B1305" s="502"/>
      <c r="C1305" s="502"/>
      <c r="D1305" s="3"/>
      <c r="E1305" s="3"/>
      <c r="F1305" s="3"/>
      <c r="G1305" s="502"/>
      <c r="H1305" s="871"/>
      <c r="I1305" s="138"/>
      <c r="J1305" s="138"/>
      <c r="K1305" s="138"/>
      <c r="L1305" s="503"/>
      <c r="M1305" s="138"/>
      <c r="N1305" s="306"/>
      <c r="BE1305" s="163" t="s">
        <v>988</v>
      </c>
    </row>
    <row r="1306" spans="1:65" ht="13.9" customHeight="1">
      <c r="A1306" s="394"/>
      <c r="B1306" s="502"/>
      <c r="C1306" s="502"/>
      <c r="D1306" s="3"/>
      <c r="E1306" s="3"/>
      <c r="F1306" s="3"/>
      <c r="G1306" s="502"/>
      <c r="H1306" s="871"/>
      <c r="I1306" s="138"/>
      <c r="J1306" s="138"/>
      <c r="K1306" s="138"/>
      <c r="L1306" s="503"/>
      <c r="M1306" s="138"/>
      <c r="N1306" s="306"/>
    </row>
    <row r="1307" spans="1:65" ht="13.9" customHeight="1">
      <c r="A1307" s="394"/>
      <c r="B1307" s="500" t="str">
        <f>BB1295</f>
        <v>But the more you insist we all blend in to some melting pot, the less I can serve your need for local or national cohesion.</v>
      </c>
      <c r="C1307" s="500"/>
      <c r="D1307" s="500"/>
      <c r="E1307" s="500"/>
      <c r="F1307" s="500"/>
      <c r="G1307" s="137"/>
      <c r="H1307" s="870"/>
      <c r="I1307" s="501" t="str">
        <f>BB1297</f>
        <v>But the more you insist we compromise our national cohesion, the less I can accept their lack of acculturation.</v>
      </c>
      <c r="J1307" s="501"/>
      <c r="K1307" s="501"/>
      <c r="L1307" s="501"/>
      <c r="M1307" s="501"/>
      <c r="N1307" s="306"/>
      <c r="BF1307" s="39" t="str">
        <f>IF(B1233=BB1047,BF1047,IF(B1233=BB1048,BF1048,IF(B1233=BB1049,BF1049,IF(B1233=BB1050,BF1050,IF(B1233=BB1051,BF1051,IF(B1233=BB1052,BF1052,IF(B1233=BB1053,BF1053,IF(B1233=BB1054,BF1054,IF(B1233=0,"",IF(B1233="",""))))))))))</f>
        <v>immigration</v>
      </c>
    </row>
    <row r="1308" spans="1:65" ht="13.9" customHeight="1">
      <c r="A1308" s="394"/>
      <c r="B1308" s="500"/>
      <c r="C1308" s="500"/>
      <c r="D1308" s="500"/>
      <c r="E1308" s="500"/>
      <c r="F1308" s="500"/>
      <c r="G1308" s="137"/>
      <c r="H1308" s="870"/>
      <c r="I1308" s="501"/>
      <c r="J1308" s="501"/>
      <c r="K1308" s="501"/>
      <c r="L1308" s="501"/>
      <c r="M1308" s="501"/>
      <c r="N1308" s="306"/>
      <c r="BC1308" s="2" t="str">
        <f>IF(OR(B1233=0,B1233=""),"",CONCATENATE(BE1308,BF1308,BG1308))</f>
        <v>This wording helps me relate better to both sides of immigration politics.</v>
      </c>
      <c r="BE1308" s="2" t="s">
        <v>978</v>
      </c>
      <c r="BF1308" s="2" t="str">
        <f>IF(BF$1307="","divisive",BF$1307)</f>
        <v>immigration</v>
      </c>
      <c r="BG1308" s="2" t="s">
        <v>979</v>
      </c>
    </row>
    <row r="1309" spans="1:65" ht="13.9" customHeight="1">
      <c r="A1309" s="394"/>
      <c r="B1309" s="500"/>
      <c r="C1309" s="500"/>
      <c r="D1309" s="500"/>
      <c r="E1309" s="500"/>
      <c r="F1309" s="500"/>
      <c r="G1309" s="137"/>
      <c r="H1309" s="870"/>
      <c r="I1309" s="501"/>
      <c r="J1309" s="501"/>
      <c r="K1309" s="501"/>
      <c r="L1309" s="501"/>
      <c r="M1309" s="501"/>
      <c r="N1309" s="306"/>
      <c r="BC1309" s="2" t="str">
        <f>IF(OR(B1233=0,B1233=""),"",CONCATENATE(BE1309,BF1309,BG1309))</f>
        <v>Now I can better understand immigration politics' competing priorities.</v>
      </c>
      <c r="BE1309" s="2" t="s">
        <v>980</v>
      </c>
      <c r="BF1309" s="2" t="str">
        <f>BF1308</f>
        <v>immigration</v>
      </c>
      <c r="BG1309" s="2" t="s">
        <v>983</v>
      </c>
    </row>
    <row r="1310" spans="1:65" ht="13.9" customHeight="1">
      <c r="A1310" s="394"/>
      <c r="B1310" s="500"/>
      <c r="C1310" s="500"/>
      <c r="D1310" s="500"/>
      <c r="E1310" s="500"/>
      <c r="F1310" s="500"/>
      <c r="G1310" s="137"/>
      <c r="H1310" s="870"/>
      <c r="I1310" s="501"/>
      <c r="J1310" s="501"/>
      <c r="K1310" s="501"/>
      <c r="L1310" s="501"/>
      <c r="M1310" s="501"/>
      <c r="N1310" s="306"/>
      <c r="BC1310" s="2" t="str">
        <f>IF(OR(B1233=0,B1233=""),"",CONCATENATE(BE1310,BF1310,BG1310))</f>
        <v>This wording helps me let go of trusted immigration generalizations.</v>
      </c>
      <c r="BE1310" s="2" t="s">
        <v>981</v>
      </c>
      <c r="BF1310" s="2" t="str">
        <f>IF(BF$1307="","hateful",BF$1307)</f>
        <v>immigration</v>
      </c>
      <c r="BG1310" s="2" t="s">
        <v>982</v>
      </c>
    </row>
    <row r="1311" spans="1:65" ht="13.9" customHeight="1">
      <c r="A1311" s="394"/>
      <c r="B1311" s="500"/>
      <c r="C1311" s="500"/>
      <c r="D1311" s="500"/>
      <c r="E1311" s="500"/>
      <c r="F1311" s="500"/>
      <c r="G1311" s="137"/>
      <c r="H1311" s="870"/>
      <c r="I1311" s="501"/>
      <c r="J1311" s="501"/>
      <c r="K1311" s="501"/>
      <c r="L1311" s="501"/>
      <c r="M1311" s="501"/>
      <c r="N1311" s="306"/>
    </row>
    <row r="1312" spans="1:65" ht="13.9" customHeight="1">
      <c r="A1312" s="394"/>
      <c r="B1312" s="500"/>
      <c r="C1312" s="500"/>
      <c r="D1312" s="500"/>
      <c r="E1312" s="500"/>
      <c r="F1312" s="500"/>
      <c r="G1312" s="137"/>
      <c r="H1312" s="870"/>
      <c r="I1312" s="501"/>
      <c r="J1312" s="501"/>
      <c r="K1312" s="501"/>
      <c r="L1312" s="501"/>
      <c r="M1312" s="501"/>
      <c r="N1312" s="306"/>
    </row>
    <row r="1313" spans="1:63" ht="13.9" customHeight="1">
      <c r="A1313" s="394"/>
      <c r="B1313" s="500"/>
      <c r="C1313" s="500"/>
      <c r="D1313" s="500"/>
      <c r="E1313" s="500"/>
      <c r="F1313" s="500"/>
      <c r="G1313" s="137"/>
      <c r="H1313" s="870"/>
      <c r="I1313" s="501"/>
      <c r="J1313" s="501"/>
      <c r="K1313" s="501"/>
      <c r="L1313" s="501"/>
      <c r="M1313" s="501"/>
      <c r="N1313" s="306"/>
    </row>
    <row r="1314" spans="1:63" ht="13.9" customHeight="1">
      <c r="A1314" s="394"/>
      <c r="B1314" s="500"/>
      <c r="C1314" s="500"/>
      <c r="D1314" s="500"/>
      <c r="E1314" s="500"/>
      <c r="F1314" s="500"/>
      <c r="G1314" s="137"/>
      <c r="H1314" s="870"/>
      <c r="I1314" s="501"/>
      <c r="J1314" s="501"/>
      <c r="K1314" s="501"/>
      <c r="L1314" s="501"/>
      <c r="M1314" s="501"/>
      <c r="N1314" s="306"/>
      <c r="BG1314" s="2" t="s">
        <v>990</v>
      </c>
      <c r="BH1314" s="2" t="s">
        <v>718</v>
      </c>
      <c r="BI1314" s="2" t="s">
        <v>999</v>
      </c>
      <c r="BJ1314" s="2" t="s">
        <v>720</v>
      </c>
      <c r="BK1314" s="2" t="s">
        <v>989</v>
      </c>
    </row>
    <row r="1315" spans="1:63">
      <c r="A1315" s="394"/>
      <c r="B1315" s="137"/>
      <c r="C1315" s="137"/>
      <c r="D1315" s="137"/>
      <c r="E1315" s="137"/>
      <c r="F1315" s="137"/>
      <c r="G1315" s="137"/>
      <c r="H1315" s="869"/>
      <c r="I1315" s="138"/>
      <c r="J1315" s="138"/>
      <c r="K1315" s="138"/>
      <c r="L1315" s="138"/>
      <c r="M1315" s="138"/>
      <c r="N1315" s="298"/>
      <c r="BF1315" s="2">
        <v>15</v>
      </c>
      <c r="BG1315" s="2">
        <f>BF1315-3</f>
        <v>12</v>
      </c>
      <c r="BH1315" s="2">
        <f t="shared" ref="BH1315:BK1315" si="49">BG1315-3</f>
        <v>9</v>
      </c>
      <c r="BI1315" s="2">
        <f t="shared" si="49"/>
        <v>6</v>
      </c>
      <c r="BJ1315" s="2">
        <f t="shared" si="49"/>
        <v>3</v>
      </c>
      <c r="BK1315" s="2">
        <f t="shared" si="49"/>
        <v>0</v>
      </c>
    </row>
    <row r="1316" spans="1:63" ht="16.899999999999999" customHeight="1" thickBot="1">
      <c r="A1316" s="297"/>
      <c r="B1316" s="25"/>
      <c r="C1316" s="25"/>
      <c r="D1316" s="25"/>
      <c r="E1316" s="25"/>
      <c r="F1316" s="25"/>
      <c r="G1316" s="25"/>
      <c r="H1316" s="850"/>
      <c r="I1316" s="25"/>
      <c r="J1316" s="25"/>
      <c r="K1316" s="25"/>
      <c r="L1316" s="25"/>
      <c r="M1316" s="25"/>
      <c r="N1316" s="298"/>
    </row>
    <row r="1317" spans="1:63" ht="16.899999999999999" customHeight="1">
      <c r="A1317" s="297"/>
      <c r="B1317" s="432" t="str">
        <f>BC1308</f>
        <v>This wording helps me relate better to both sides of immigration politics.</v>
      </c>
      <c r="C1317" s="432"/>
      <c r="D1317" s="432"/>
      <c r="E1317" s="432"/>
      <c r="F1317" s="432"/>
      <c r="G1317" s="432"/>
      <c r="H1317" s="433"/>
      <c r="I1317" s="498"/>
      <c r="J1317" s="434"/>
      <c r="K1317" s="434"/>
      <c r="L1317" s="434"/>
      <c r="M1317" s="435"/>
      <c r="N1317" s="298"/>
      <c r="BE1317" s="2">
        <f>IF(I1317=BE$1301,5,IF(I1317=BE$1302,4,IF(I1317=BE$1303,3,IF(I1317=BE$1304,2,IF(I1317=BE$1305,1,0)))))</f>
        <v>0</v>
      </c>
    </row>
    <row r="1318" spans="1:63" ht="16.899999999999999" customHeight="1" thickBot="1">
      <c r="A1318" s="297"/>
      <c r="B1318" s="432"/>
      <c r="C1318" s="432"/>
      <c r="D1318" s="432"/>
      <c r="E1318" s="432"/>
      <c r="F1318" s="432"/>
      <c r="G1318" s="432"/>
      <c r="H1318" s="433"/>
      <c r="I1318" s="499"/>
      <c r="J1318" s="436"/>
      <c r="K1318" s="436"/>
      <c r="L1318" s="436"/>
      <c r="M1318" s="437"/>
      <c r="N1318" s="298"/>
      <c r="BE1318" s="2">
        <f>IF(I1319=BE$1301,5,IF(I1319=BE$1302,4,IF(I1319=BE$1303,3,IF(I1319=BE$1304,2,IF(I1319=BE$1305,1,0)))))</f>
        <v>0</v>
      </c>
    </row>
    <row r="1319" spans="1:63" ht="16.899999999999999" customHeight="1">
      <c r="A1319" s="297"/>
      <c r="B1319" s="432" t="str">
        <f>BC1309</f>
        <v>Now I can better understand immigration politics' competing priorities.</v>
      </c>
      <c r="C1319" s="432"/>
      <c r="D1319" s="432"/>
      <c r="E1319" s="432"/>
      <c r="F1319" s="432"/>
      <c r="G1319" s="432"/>
      <c r="H1319" s="433"/>
      <c r="I1319" s="498"/>
      <c r="J1319" s="434"/>
      <c r="K1319" s="434"/>
      <c r="L1319" s="434"/>
      <c r="M1319" s="435"/>
      <c r="N1319" s="298"/>
      <c r="BE1319" s="2">
        <f>IF(I1321=BE$1301,5,IF(I1321=BE$1302,4,IF(I1321=BE$1303,3,IF(I1321=BE$1304,2,IF(I1321=BE$1305,1,0)))))</f>
        <v>0</v>
      </c>
    </row>
    <row r="1320" spans="1:63" ht="16.899999999999999" customHeight="1" thickBot="1">
      <c r="A1320" s="297"/>
      <c r="B1320" s="432"/>
      <c r="C1320" s="432"/>
      <c r="D1320" s="432"/>
      <c r="E1320" s="432"/>
      <c r="F1320" s="432"/>
      <c r="G1320" s="432"/>
      <c r="H1320" s="433"/>
      <c r="I1320" s="499"/>
      <c r="J1320" s="436"/>
      <c r="K1320" s="436"/>
      <c r="L1320" s="436"/>
      <c r="M1320" s="437"/>
      <c r="N1320" s="298"/>
      <c r="BE1320" s="39">
        <f>SUM(BE1317:BE1319)</f>
        <v>0</v>
      </c>
    </row>
    <row r="1321" spans="1:63" ht="16.899999999999999" customHeight="1">
      <c r="A1321" s="297"/>
      <c r="B1321" s="432" t="str">
        <f>BC1310</f>
        <v>This wording helps me let go of trusted immigration generalizations.</v>
      </c>
      <c r="C1321" s="432"/>
      <c r="D1321" s="432"/>
      <c r="E1321" s="432"/>
      <c r="F1321" s="432"/>
      <c r="G1321" s="432"/>
      <c r="H1321" s="433"/>
      <c r="I1321" s="498"/>
      <c r="J1321" s="434"/>
      <c r="K1321" s="434"/>
      <c r="L1321" s="434"/>
      <c r="M1321" s="435"/>
      <c r="N1321" s="298"/>
      <c r="BE1321" s="39" t="str">
        <f>IF(AND(BE1320&gt;=BK1315,BE1320&lt;BJ1315),BK1314,IF(AND(BE1320&gt;=BJ1315,BE1320&lt;BI1315),BJ1314,IF(AND(BE1320&gt;=BI1315,BE1320&lt;BH1315),BI1314,IF(AND(BE1320&gt;=BH1315,BE1320&lt;BG1315),BH1314,IF(AND(BE1320&gt;=BG1315,BE1320&lt;=BF1315),BG1314)))))</f>
        <v>low</v>
      </c>
    </row>
    <row r="1322" spans="1:63" ht="16.899999999999999" customHeight="1" thickBot="1">
      <c r="A1322" s="297"/>
      <c r="B1322" s="432"/>
      <c r="C1322" s="432"/>
      <c r="D1322" s="432"/>
      <c r="E1322" s="432"/>
      <c r="F1322" s="432"/>
      <c r="G1322" s="432"/>
      <c r="H1322" s="433"/>
      <c r="I1322" s="499"/>
      <c r="J1322" s="436"/>
      <c r="K1322" s="436"/>
      <c r="L1322" s="436"/>
      <c r="M1322" s="437"/>
      <c r="N1322" s="298"/>
    </row>
    <row r="1323" spans="1:63" ht="10.15" customHeight="1">
      <c r="A1323" s="297"/>
      <c r="B1323" s="25"/>
      <c r="C1323" s="25"/>
      <c r="D1323" s="25"/>
      <c r="E1323" s="25"/>
      <c r="F1323" s="25"/>
      <c r="G1323" s="25"/>
      <c r="H1323" s="850"/>
      <c r="I1323" s="25"/>
      <c r="J1323" s="25"/>
      <c r="K1323" s="25"/>
      <c r="L1323" s="25"/>
      <c r="M1323" s="25"/>
      <c r="N1323" s="298"/>
      <c r="BC1323" s="2" t="str">
        <f>IF(BE1317=0,"",CONCATENATE(BE1323,BF1323,BG1323,BH1323,BI1323,BJ1323))</f>
        <v/>
      </c>
      <c r="BE1323" s="2" t="s">
        <v>1000</v>
      </c>
      <c r="BF1323" s="2" t="str">
        <f>BE1321</f>
        <v>low</v>
      </c>
      <c r="BG1323" s="2" t="s">
        <v>1007</v>
      </c>
      <c r="BH1323" s="2" t="s">
        <v>1008</v>
      </c>
      <c r="BI1323" s="2" t="str">
        <f>IF($B$1233="","",$BF$1307)</f>
        <v>immigration</v>
      </c>
      <c r="BJ1323" s="2" t="s">
        <v>1009</v>
      </c>
    </row>
    <row r="1324" spans="1:63" ht="13.9" customHeight="1">
      <c r="A1324" s="297"/>
      <c r="B1324" s="431" t="str">
        <f>BC1329</f>
        <v>Are you ready to escape the clutches of overgeneralizing immigration politics? After choosing an issue, select above how well you can agree with these radically different approaches to immigration politics. Replace being led with taking the lead.</v>
      </c>
      <c r="C1324" s="431"/>
      <c r="D1324" s="431"/>
      <c r="E1324" s="431"/>
      <c r="F1324" s="431"/>
      <c r="G1324" s="431"/>
      <c r="H1324" s="431"/>
      <c r="I1324" s="431"/>
      <c r="J1324" s="431"/>
      <c r="K1324" s="431"/>
      <c r="L1324" s="431"/>
      <c r="M1324" s="431"/>
      <c r="N1324" s="298"/>
      <c r="BC1324" s="2" t="str">
        <f>IF(BE1318=0,"",CONCATENATE(BE1324,BF1324,BG1324))</f>
        <v/>
      </c>
      <c r="BE1324" s="2" t="s">
        <v>1005</v>
      </c>
      <c r="BF1324" s="2" t="str">
        <f>IF($B$1233="","",$BF$1307)</f>
        <v>immigration</v>
      </c>
      <c r="BG1324" s="2" t="s">
        <v>1001</v>
      </c>
    </row>
    <row r="1325" spans="1:63" ht="13.9" customHeight="1">
      <c r="A1325" s="297"/>
      <c r="B1325" s="431"/>
      <c r="C1325" s="431"/>
      <c r="D1325" s="431"/>
      <c r="E1325" s="431"/>
      <c r="F1325" s="431"/>
      <c r="G1325" s="431"/>
      <c r="H1325" s="431"/>
      <c r="I1325" s="431"/>
      <c r="J1325" s="431"/>
      <c r="K1325" s="431"/>
      <c r="L1325" s="431"/>
      <c r="M1325" s="431"/>
      <c r="N1325" s="298"/>
      <c r="BC1325" s="2" t="str">
        <f>IF(BE1319=0,"",CONCATENATE(BE1325,BF1325,BG1325,BH1325,BI1325,BJ1325))</f>
        <v/>
      </c>
      <c r="BE1325" s="2" t="s">
        <v>1006</v>
      </c>
      <c r="BF1325" s="2" t="str">
        <f>IF($B$1233="","",$BF$1307)</f>
        <v>immigration</v>
      </c>
      <c r="BG1325" s="2" t="s">
        <v>1002</v>
      </c>
      <c r="BH1325" s="2" t="str">
        <f>IF($B$1233="","",$BF$1307)</f>
        <v>immigration</v>
      </c>
      <c r="BI1325" s="2" t="s">
        <v>1003</v>
      </c>
      <c r="BJ1325" s="2" t="s">
        <v>1004</v>
      </c>
    </row>
    <row r="1326" spans="1:63" ht="13.9" customHeight="1">
      <c r="A1326" s="297"/>
      <c r="B1326" s="431"/>
      <c r="C1326" s="431"/>
      <c r="D1326" s="431"/>
      <c r="E1326" s="431"/>
      <c r="F1326" s="431"/>
      <c r="G1326" s="431"/>
      <c r="H1326" s="431"/>
      <c r="I1326" s="431"/>
      <c r="J1326" s="431"/>
      <c r="K1326" s="431"/>
      <c r="L1326" s="431"/>
      <c r="M1326" s="431"/>
      <c r="N1326" s="298"/>
      <c r="BC1326" s="2" t="str">
        <f>CONCATENATE(BE1326,BF1326,BG1326,BH1326,BI1326)</f>
        <v>Are you ready to escape the clutches of overgeneralizing immigration politics? After choosing an issue, select above how well you can agree with these radically different approaches to immigration politics. Replace being led with taking the lead.</v>
      </c>
      <c r="BE1326" s="2" t="s">
        <v>1010</v>
      </c>
      <c r="BF1326" s="2" t="str">
        <f>IF($B$1233="","",$BF$1307)</f>
        <v>immigration</v>
      </c>
      <c r="BG1326" s="2" t="s">
        <v>1012</v>
      </c>
      <c r="BH1326" s="2" t="str">
        <f>IF($B$1233="","",$BF$1307)</f>
        <v>immigration</v>
      </c>
      <c r="BI1326" s="2" t="s">
        <v>1011</v>
      </c>
    </row>
    <row r="1327" spans="1:63" ht="13.9" customHeight="1">
      <c r="A1327" s="297"/>
      <c r="B1327" s="431"/>
      <c r="C1327" s="431"/>
      <c r="D1327" s="431"/>
      <c r="E1327" s="431"/>
      <c r="F1327" s="431"/>
      <c r="G1327" s="431"/>
      <c r="H1327" s="431"/>
      <c r="I1327" s="431"/>
      <c r="J1327" s="431"/>
      <c r="K1327" s="431"/>
      <c r="L1327" s="431"/>
      <c r="M1327" s="431"/>
      <c r="N1327" s="298"/>
      <c r="BC1327" s="2" t="str">
        <f>CONCATENATE(BC1323,BC1324,BC1325)</f>
        <v/>
      </c>
    </row>
    <row r="1328" spans="1:63" ht="13.9" customHeight="1">
      <c r="A1328" s="297"/>
      <c r="B1328" s="431"/>
      <c r="C1328" s="431"/>
      <c r="D1328" s="431"/>
      <c r="E1328" s="431"/>
      <c r="F1328" s="431"/>
      <c r="G1328" s="431"/>
      <c r="H1328" s="431"/>
      <c r="I1328" s="431"/>
      <c r="J1328" s="431"/>
      <c r="K1328" s="431"/>
      <c r="L1328" s="431"/>
      <c r="M1328" s="431"/>
      <c r="N1328" s="298"/>
    </row>
    <row r="1329" spans="1:69" ht="13.9" customHeight="1">
      <c r="A1329" s="297"/>
      <c r="B1329" s="431"/>
      <c r="C1329" s="431"/>
      <c r="D1329" s="431"/>
      <c r="E1329" s="431"/>
      <c r="F1329" s="431"/>
      <c r="G1329" s="431"/>
      <c r="H1329" s="431"/>
      <c r="I1329" s="431"/>
      <c r="J1329" s="431"/>
      <c r="K1329" s="431"/>
      <c r="L1329" s="431"/>
      <c r="M1329" s="431"/>
      <c r="N1329" s="298"/>
      <c r="BC1329" s="2" t="str">
        <f>IF(BE1320=0,BC1326,BC1327)</f>
        <v>Are you ready to escape the clutches of overgeneralizing immigration politics? After choosing an issue, select above how well you can agree with these radically different approaches to immigration politics. Replace being led with taking the lead.</v>
      </c>
    </row>
    <row r="1330" spans="1:69" ht="4.9000000000000004" customHeight="1">
      <c r="A1330" s="299"/>
      <c r="B1330" s="304"/>
      <c r="C1330" s="304"/>
      <c r="D1330" s="304"/>
      <c r="E1330" s="304"/>
      <c r="F1330" s="304"/>
      <c r="G1330" s="304"/>
      <c r="H1330" s="852"/>
      <c r="I1330" s="304"/>
      <c r="J1330" s="304"/>
      <c r="K1330" s="304"/>
      <c r="L1330" s="304"/>
      <c r="M1330" s="304"/>
      <c r="N1330" s="301"/>
    </row>
    <row r="1331" spans="1:69" ht="30" customHeight="1">
      <c r="A1331" s="293" t="s">
        <v>1148</v>
      </c>
      <c r="B1331" s="420" t="s">
        <v>773</v>
      </c>
      <c r="C1331" s="420"/>
      <c r="D1331" s="420"/>
      <c r="E1331" s="420"/>
      <c r="F1331" s="420"/>
      <c r="G1331" s="420"/>
      <c r="H1331" s="420"/>
      <c r="I1331" s="420"/>
      <c r="J1331" s="420"/>
      <c r="K1331" s="420"/>
      <c r="L1331" s="294"/>
      <c r="M1331" s="295"/>
      <c r="N1331" s="296" t="s">
        <v>1149</v>
      </c>
    </row>
    <row r="1332" spans="1:69">
      <c r="A1332" s="297"/>
      <c r="B1332" s="25"/>
      <c r="C1332" s="25"/>
      <c r="D1332" s="25"/>
      <c r="E1332" s="25"/>
      <c r="F1332" s="25"/>
      <c r="G1332" s="25"/>
      <c r="H1332" s="850"/>
      <c r="I1332" s="25"/>
      <c r="J1332" s="25"/>
      <c r="K1332" s="25"/>
      <c r="L1332" s="25"/>
      <c r="M1332" s="25"/>
      <c r="N1332" s="298"/>
    </row>
    <row r="1333" spans="1:69">
      <c r="A1333" s="297"/>
      <c r="B1333" s="25"/>
      <c r="C1333" s="25"/>
      <c r="D1333" s="25"/>
      <c r="E1333" s="25"/>
      <c r="F1333" s="25"/>
      <c r="G1333" s="25"/>
      <c r="H1333" s="850"/>
      <c r="I1333" s="25"/>
      <c r="J1333" s="25"/>
      <c r="K1333" s="25"/>
      <c r="L1333" s="25"/>
      <c r="M1333" s="25"/>
      <c r="N1333" s="298"/>
    </row>
    <row r="1334" spans="1:69">
      <c r="A1334" s="297"/>
      <c r="B1334" s="25"/>
      <c r="C1334" s="25"/>
      <c r="D1334" s="25"/>
      <c r="E1334" s="25"/>
      <c r="F1334" s="25"/>
      <c r="G1334" s="25"/>
      <c r="H1334" s="850"/>
      <c r="I1334" s="25"/>
      <c r="J1334" s="25"/>
      <c r="K1334" s="25"/>
      <c r="L1334" s="25"/>
      <c r="M1334" s="25"/>
      <c r="N1334" s="298"/>
    </row>
    <row r="1335" spans="1:69" ht="12.75">
      <c r="A1335" s="297"/>
      <c r="B1335" s="25"/>
      <c r="C1335" s="25"/>
      <c r="D1335" s="25"/>
      <c r="E1335" s="25"/>
      <c r="F1335" s="25"/>
      <c r="G1335" s="25"/>
      <c r="H1335" s="866" t="s">
        <v>779</v>
      </c>
      <c r="I1335" s="25"/>
      <c r="J1335" s="25"/>
      <c r="K1335" s="25"/>
      <c r="L1335" s="25"/>
      <c r="M1335" s="25"/>
      <c r="N1335" s="298"/>
    </row>
    <row r="1336" spans="1:69">
      <c r="A1336" s="297"/>
      <c r="B1336" s="25"/>
      <c r="C1336" s="25"/>
      <c r="D1336" s="25"/>
      <c r="E1336" s="25"/>
      <c r="F1336" s="25"/>
      <c r="G1336" s="25"/>
      <c r="H1336" s="850"/>
      <c r="I1336" s="25"/>
      <c r="J1336" s="25"/>
      <c r="K1336" s="25"/>
      <c r="L1336" s="25"/>
      <c r="M1336" s="25"/>
      <c r="N1336" s="298"/>
    </row>
    <row r="1337" spans="1:69">
      <c r="A1337" s="297"/>
      <c r="B1337" s="25"/>
      <c r="C1337" s="25"/>
      <c r="D1337" s="25"/>
      <c r="E1337" s="25"/>
      <c r="F1337" s="25"/>
      <c r="G1337" s="25"/>
      <c r="H1337" s="867">
        <v>1</v>
      </c>
      <c r="I1337" s="470" t="str">
        <f>IF(B$1233="",BM1337,BE1337)</f>
        <v>The less aware of other’s needs impacted by IMMIGRATION, the more you rely on constricting laws about IMMIGRATION.</v>
      </c>
      <c r="J1337" s="470"/>
      <c r="K1337" s="470"/>
      <c r="L1337" s="470"/>
      <c r="M1337" s="470"/>
      <c r="N1337" s="298"/>
      <c r="BD1337" s="2">
        <v>1</v>
      </c>
      <c r="BE1337" s="39" t="str">
        <f>CONCATENATE(BG1337,BH1337,BI1337,BJ1337,".")</f>
        <v>The less aware of other’s needs impacted by IMMIGRATION, the more you rely on constricting laws about IMMIGRATION.</v>
      </c>
      <c r="BF1337" s="49" t="s">
        <v>3</v>
      </c>
      <c r="BG1337" s="2" t="s">
        <v>790</v>
      </c>
      <c r="BH1337" s="2" t="str">
        <f>IF(OR($B$1233=0,$B$1233=""),"a politicized issue",$B$1233)</f>
        <v>IMMIGRATION</v>
      </c>
      <c r="BI1337" s="2" t="s">
        <v>780</v>
      </c>
      <c r="BJ1337" s="2" t="str">
        <f>BH1337</f>
        <v>IMMIGRATION</v>
      </c>
      <c r="BM1337" s="2" t="str">
        <f>CONCATENATE(BN1337,BO1337,BP1337,BQ1337)</f>
        <v>The less aware of other's needs impacted by a politial issue, the more you rely on constricting laws for that issue.</v>
      </c>
      <c r="BN1337" s="2" t="s">
        <v>785</v>
      </c>
      <c r="BO1337" s="2" t="s">
        <v>814</v>
      </c>
      <c r="BP1337" s="2" t="s">
        <v>807</v>
      </c>
      <c r="BQ1337" s="2" t="s">
        <v>806</v>
      </c>
    </row>
    <row r="1338" spans="1:69">
      <c r="A1338" s="297"/>
      <c r="B1338" s="25"/>
      <c r="C1338" s="25"/>
      <c r="D1338" s="25"/>
      <c r="E1338" s="25"/>
      <c r="F1338" s="25"/>
      <c r="G1338" s="25"/>
      <c r="H1338" s="850"/>
      <c r="I1338" s="470"/>
      <c r="J1338" s="470"/>
      <c r="K1338" s="470"/>
      <c r="L1338" s="470"/>
      <c r="M1338" s="470"/>
      <c r="N1338" s="298"/>
    </row>
    <row r="1339" spans="1:69">
      <c r="A1339" s="297"/>
      <c r="B1339" s="25"/>
      <c r="C1339" s="25"/>
      <c r="D1339" s="25"/>
      <c r="E1339" s="25"/>
      <c r="F1339" s="25"/>
      <c r="G1339" s="25"/>
      <c r="H1339" s="850"/>
      <c r="I1339" s="470"/>
      <c r="J1339" s="470"/>
      <c r="K1339" s="470"/>
      <c r="L1339" s="470"/>
      <c r="M1339" s="470"/>
      <c r="N1339" s="298"/>
    </row>
    <row r="1340" spans="1:69">
      <c r="A1340" s="297"/>
      <c r="B1340" s="25"/>
      <c r="C1340" s="25"/>
      <c r="D1340" s="25"/>
      <c r="E1340" s="25"/>
      <c r="F1340" s="25"/>
      <c r="G1340" s="25"/>
      <c r="H1340" s="850"/>
      <c r="I1340" s="470"/>
      <c r="J1340" s="470"/>
      <c r="K1340" s="470"/>
      <c r="L1340" s="470"/>
      <c r="M1340" s="470"/>
      <c r="N1340" s="298"/>
    </row>
    <row r="1341" spans="1:69">
      <c r="A1341" s="297"/>
      <c r="B1341" s="25"/>
      <c r="C1341" s="25"/>
      <c r="D1341" s="25"/>
      <c r="E1341" s="25"/>
      <c r="F1341" s="25"/>
      <c r="G1341" s="25"/>
      <c r="H1341" s="867">
        <v>2</v>
      </c>
      <c r="I1341" s="470" t="str">
        <f>IF(B$1233="",BM1341,BE1341)</f>
        <v>The more you rely on laws about IMMIGRATION, the less you engage others impacted by IMMIGRATION.</v>
      </c>
      <c r="J1341" s="470"/>
      <c r="K1341" s="470"/>
      <c r="L1341" s="470"/>
      <c r="M1341" s="470"/>
      <c r="N1341" s="298"/>
      <c r="BD1341" s="2">
        <v>2</v>
      </c>
      <c r="BE1341" s="39" t="str">
        <f>CONCATENATE(BG1341,BH1341,BI1341,BJ1341,BK1341,".")</f>
        <v>The more you rely on laws about IMMIGRATION, the less you engage others impacted by IMMIGRATION.</v>
      </c>
      <c r="BF1341" s="49" t="s">
        <v>3</v>
      </c>
      <c r="BG1341" s="2" t="s">
        <v>781</v>
      </c>
      <c r="BH1341" s="2" t="str">
        <f>BH1337</f>
        <v>IMMIGRATION</v>
      </c>
      <c r="BI1341" s="2" t="s">
        <v>782</v>
      </c>
      <c r="BJ1341" s="2" t="str">
        <f>BH1341</f>
        <v>IMMIGRATION</v>
      </c>
      <c r="BM1341" s="2" t="str">
        <f t="shared" ref="BM1341" si="50">CONCATENATE(BN1341,BO1341,BP1341,BQ1341)</f>
        <v>The more you rely on laws for that political issue, the less you engage others impacted by that particular issue.</v>
      </c>
      <c r="BN1341" s="2" t="s">
        <v>725</v>
      </c>
      <c r="BO1341" s="2" t="s">
        <v>808</v>
      </c>
      <c r="BP1341" s="2" t="s">
        <v>811</v>
      </c>
      <c r="BQ1341" s="2" t="s">
        <v>815</v>
      </c>
    </row>
    <row r="1342" spans="1:69">
      <c r="A1342" s="297"/>
      <c r="B1342" s="25"/>
      <c r="C1342" s="25"/>
      <c r="D1342" s="25"/>
      <c r="E1342" s="25"/>
      <c r="F1342" s="25"/>
      <c r="G1342" s="25"/>
      <c r="H1342" s="868"/>
      <c r="I1342" s="470"/>
      <c r="J1342" s="470"/>
      <c r="K1342" s="470"/>
      <c r="L1342" s="470"/>
      <c r="M1342" s="470"/>
      <c r="N1342" s="298"/>
    </row>
    <row r="1343" spans="1:69">
      <c r="A1343" s="297"/>
      <c r="B1343" s="25"/>
      <c r="C1343" s="25"/>
      <c r="D1343" s="25"/>
      <c r="E1343" s="25"/>
      <c r="F1343" s="25"/>
      <c r="G1343" s="25"/>
      <c r="H1343" s="867"/>
      <c r="I1343" s="470"/>
      <c r="J1343" s="470"/>
      <c r="K1343" s="470"/>
      <c r="L1343" s="470"/>
      <c r="M1343" s="470"/>
      <c r="N1343" s="298"/>
    </row>
    <row r="1344" spans="1:69">
      <c r="A1344" s="297"/>
      <c r="B1344" s="25"/>
      <c r="C1344" s="25"/>
      <c r="D1344" s="25"/>
      <c r="E1344" s="25"/>
      <c r="F1344" s="25"/>
      <c r="G1344" s="25"/>
      <c r="H1344" s="868"/>
      <c r="I1344" s="470"/>
      <c r="J1344" s="470"/>
      <c r="K1344" s="470"/>
      <c r="L1344" s="470"/>
      <c r="M1344" s="470"/>
      <c r="N1344" s="298"/>
    </row>
    <row r="1345" spans="1:69">
      <c r="A1345" s="297"/>
      <c r="B1345" s="25"/>
      <c r="C1345" s="25"/>
      <c r="D1345" s="25"/>
      <c r="E1345" s="25"/>
      <c r="F1345" s="25"/>
      <c r="G1345" s="25"/>
      <c r="H1345" s="867">
        <v>3</v>
      </c>
      <c r="I1345" s="470" t="str">
        <f>IF(B$1233="",BM1345,BE1345)</f>
        <v>The less you engage others impacted by IMMIGRATION, the more you alienate others when addressing IMMIGRATION.</v>
      </c>
      <c r="J1345" s="470"/>
      <c r="K1345" s="470"/>
      <c r="L1345" s="470"/>
      <c r="M1345" s="470"/>
      <c r="N1345" s="298"/>
      <c r="BD1345" s="2">
        <v>3</v>
      </c>
      <c r="BE1345" s="39" t="str">
        <f>CONCATENATE(BG1345,BH1345,BI1345,BJ1345,BK1345,".")</f>
        <v>The less you engage others impacted by IMMIGRATION, the more you alienate others when addressing IMMIGRATION.</v>
      </c>
      <c r="BF1345" s="49" t="s">
        <v>3</v>
      </c>
      <c r="BG1345" s="2" t="s">
        <v>783</v>
      </c>
      <c r="BH1345" s="2" t="str">
        <f t="shared" ref="BH1345" si="51">BH1341</f>
        <v>IMMIGRATION</v>
      </c>
      <c r="BI1345" s="2" t="s">
        <v>784</v>
      </c>
      <c r="BJ1345" s="2" t="str">
        <f>BH1345</f>
        <v>IMMIGRATION</v>
      </c>
      <c r="BM1345" s="2" t="str">
        <f t="shared" ref="BM1345" si="52">CONCATENATE(BN1345,BO1345,BP1345,BQ1345)</f>
        <v>The less you engagage others impacted by that political issue, the more you alienate others when addressing that issue.</v>
      </c>
      <c r="BN1345" s="2" t="s">
        <v>785</v>
      </c>
      <c r="BO1345" s="2" t="s">
        <v>809</v>
      </c>
      <c r="BP1345" s="2" t="s">
        <v>807</v>
      </c>
      <c r="BQ1345" s="2" t="s">
        <v>813</v>
      </c>
    </row>
    <row r="1346" spans="1:69">
      <c r="A1346" s="297"/>
      <c r="B1346" s="25"/>
      <c r="C1346" s="25"/>
      <c r="D1346" s="25"/>
      <c r="E1346" s="25"/>
      <c r="F1346" s="25"/>
      <c r="G1346" s="25"/>
      <c r="H1346" s="868"/>
      <c r="I1346" s="470"/>
      <c r="J1346" s="470"/>
      <c r="K1346" s="470"/>
      <c r="L1346" s="470"/>
      <c r="M1346" s="470"/>
      <c r="N1346" s="298"/>
    </row>
    <row r="1347" spans="1:69">
      <c r="A1347" s="297"/>
      <c r="B1347" s="25"/>
      <c r="C1347" s="25"/>
      <c r="D1347" s="25"/>
      <c r="E1347" s="25"/>
      <c r="F1347" s="25"/>
      <c r="G1347" s="25"/>
      <c r="H1347" s="867"/>
      <c r="I1347" s="470"/>
      <c r="J1347" s="470"/>
      <c r="K1347" s="470"/>
      <c r="L1347" s="470"/>
      <c r="M1347" s="470"/>
      <c r="N1347" s="298"/>
    </row>
    <row r="1348" spans="1:69">
      <c r="A1348" s="297"/>
      <c r="B1348" s="25"/>
      <c r="C1348" s="25"/>
      <c r="D1348" s="25"/>
      <c r="E1348" s="25"/>
      <c r="F1348" s="25"/>
      <c r="G1348" s="25"/>
      <c r="H1348" s="868"/>
      <c r="I1348" s="470"/>
      <c r="J1348" s="470"/>
      <c r="K1348" s="470"/>
      <c r="L1348" s="470"/>
      <c r="M1348" s="470"/>
      <c r="N1348" s="298"/>
    </row>
    <row r="1349" spans="1:69">
      <c r="A1349" s="297"/>
      <c r="B1349" s="25"/>
      <c r="C1349" s="25"/>
      <c r="D1349" s="25"/>
      <c r="E1349" s="25"/>
      <c r="F1349" s="25"/>
      <c r="G1349" s="25"/>
      <c r="H1349" s="867">
        <v>4</v>
      </c>
      <c r="I1349" s="470" t="str">
        <f>IF(B$1233="",BM1349,BE1349)</f>
        <v>The more you alienate others when addressing IMMIGRATION, the less aware of other's needs impacted by IMMIGRATION.</v>
      </c>
      <c r="J1349" s="470"/>
      <c r="K1349" s="470"/>
      <c r="L1349" s="470"/>
      <c r="M1349" s="470"/>
      <c r="N1349" s="298"/>
      <c r="BD1349" s="2">
        <v>4</v>
      </c>
      <c r="BE1349" s="39" t="str">
        <f>CONCATENATE(BG1349,BH1349,BI1349,BJ1349,BK1349,".")</f>
        <v>The more you alienate others when addressing IMMIGRATION, the less aware of other's needs impacted by IMMIGRATION.</v>
      </c>
      <c r="BF1349" s="49" t="s">
        <v>3</v>
      </c>
      <c r="BG1349" s="2" t="s">
        <v>786</v>
      </c>
      <c r="BH1349" s="2" t="str">
        <f t="shared" ref="BH1349" si="53">BH1345</f>
        <v>IMMIGRATION</v>
      </c>
      <c r="BI1349" s="2" t="s">
        <v>787</v>
      </c>
      <c r="BJ1349" s="2" t="str">
        <f>BH1349</f>
        <v>IMMIGRATION</v>
      </c>
      <c r="BM1349" s="2" t="str">
        <f t="shared" ref="BM1349" si="54">CONCATENATE(BN1349,BO1349,BP1349,BQ1349)</f>
        <v>The more you alienate others when addressing that political issue, the less aware of other's needs affected by that issue.</v>
      </c>
      <c r="BN1349" s="2" t="s">
        <v>725</v>
      </c>
      <c r="BO1349" s="2" t="s">
        <v>810</v>
      </c>
      <c r="BP1349" s="2" t="s">
        <v>811</v>
      </c>
      <c r="BQ1349" s="2" t="s">
        <v>812</v>
      </c>
    </row>
    <row r="1350" spans="1:69">
      <c r="A1350" s="297"/>
      <c r="B1350" s="25"/>
      <c r="C1350" s="25"/>
      <c r="D1350" s="25"/>
      <c r="E1350" s="25"/>
      <c r="F1350" s="25"/>
      <c r="G1350" s="25"/>
      <c r="H1350" s="868"/>
      <c r="I1350" s="470"/>
      <c r="J1350" s="470"/>
      <c r="K1350" s="470"/>
      <c r="L1350" s="470"/>
      <c r="M1350" s="470"/>
      <c r="N1350" s="298"/>
    </row>
    <row r="1351" spans="1:69">
      <c r="A1351" s="297"/>
      <c r="B1351" s="25"/>
      <c r="C1351" s="25"/>
      <c r="D1351" s="25"/>
      <c r="E1351" s="25"/>
      <c r="F1351" s="25"/>
      <c r="G1351" s="25"/>
      <c r="H1351" s="867"/>
      <c r="I1351" s="470"/>
      <c r="J1351" s="470"/>
      <c r="K1351" s="470"/>
      <c r="L1351" s="470"/>
      <c r="M1351" s="470"/>
      <c r="N1351" s="298"/>
    </row>
    <row r="1352" spans="1:69">
      <c r="A1352" s="297"/>
      <c r="B1352" s="25"/>
      <c r="C1352" s="25"/>
      <c r="D1352" s="25"/>
      <c r="E1352" s="25"/>
      <c r="F1352" s="25"/>
      <c r="G1352" s="25"/>
      <c r="H1352" s="868"/>
      <c r="I1352" s="470"/>
      <c r="J1352" s="470"/>
      <c r="K1352" s="470"/>
      <c r="L1352" s="470"/>
      <c r="M1352" s="470"/>
      <c r="N1352" s="298"/>
    </row>
    <row r="1353" spans="1:69">
      <c r="A1353" s="297"/>
      <c r="B1353" s="25"/>
      <c r="C1353" s="25"/>
      <c r="D1353" s="25"/>
      <c r="E1353" s="25"/>
      <c r="F1353" s="25"/>
      <c r="G1353" s="25"/>
      <c r="H1353" s="867">
        <v>5</v>
      </c>
      <c r="I1353" s="470" t="str">
        <f>IF(B$1233="",BM1353,BE1353)</f>
        <v>The less aware of other's IMMIGRATION impacted needs….</v>
      </c>
      <c r="J1353" s="470"/>
      <c r="K1353" s="470"/>
      <c r="L1353" s="470"/>
      <c r="M1353" s="470"/>
      <c r="N1353" s="298"/>
      <c r="BD1353" s="2">
        <v>5</v>
      </c>
      <c r="BE1353" s="39" t="str">
        <f>CONCATENATE(BG1353,BH1353,BI1353,BJ1353,".")</f>
        <v>The less aware of other's IMMIGRATION impacted needs….</v>
      </c>
      <c r="BF1353" s="49" t="s">
        <v>3</v>
      </c>
      <c r="BG1353" s="2" t="s">
        <v>788</v>
      </c>
      <c r="BH1353" s="2" t="str">
        <f t="shared" ref="BH1353" si="55">BH1349</f>
        <v>IMMIGRATION</v>
      </c>
      <c r="BI1353" s="2" t="s">
        <v>789</v>
      </c>
      <c r="BM1353" s="2" t="str">
        <f t="shared" ref="BM1353" si="56">CONCATENATE(BN1353,BO1353)</f>
        <v>The less aware of other's impacted needs by that issue…</v>
      </c>
      <c r="BN1353" s="2" t="s">
        <v>785</v>
      </c>
      <c r="BO1353" s="2" t="s">
        <v>805</v>
      </c>
    </row>
    <row r="1354" spans="1:69">
      <c r="A1354" s="297"/>
      <c r="B1354" s="25"/>
      <c r="C1354" s="25"/>
      <c r="D1354" s="25"/>
      <c r="E1354" s="25"/>
      <c r="F1354" s="25"/>
      <c r="G1354" s="25"/>
      <c r="H1354" s="868"/>
      <c r="I1354" s="470"/>
      <c r="J1354" s="470"/>
      <c r="K1354" s="470"/>
      <c r="L1354" s="470"/>
      <c r="M1354" s="470"/>
      <c r="N1354" s="298"/>
    </row>
    <row r="1355" spans="1:69">
      <c r="A1355" s="297"/>
      <c r="B1355" s="25"/>
      <c r="C1355" s="25"/>
      <c r="D1355" s="25"/>
      <c r="E1355" s="25"/>
      <c r="F1355" s="25"/>
      <c r="G1355" s="25"/>
      <c r="H1355" s="867"/>
      <c r="I1355" s="470"/>
      <c r="J1355" s="470"/>
      <c r="K1355" s="470"/>
      <c r="L1355" s="470"/>
      <c r="M1355" s="470"/>
      <c r="N1355" s="298"/>
    </row>
    <row r="1356" spans="1:69" ht="12.75">
      <c r="A1356" s="297"/>
      <c r="B1356" s="25"/>
      <c r="C1356" s="25"/>
      <c r="D1356" s="25"/>
      <c r="E1356" s="25"/>
      <c r="F1356" s="25"/>
      <c r="G1356" s="25"/>
      <c r="H1356" s="866" t="s">
        <v>778</v>
      </c>
      <c r="I1356" s="303"/>
      <c r="J1356" s="303"/>
      <c r="K1356" s="303"/>
      <c r="L1356" s="303"/>
      <c r="M1356" s="303"/>
      <c r="N1356" s="298"/>
    </row>
    <row r="1357" spans="1:69">
      <c r="A1357" s="297"/>
      <c r="B1357" s="25"/>
      <c r="C1357" s="25"/>
      <c r="D1357" s="25"/>
      <c r="E1357" s="25"/>
      <c r="F1357" s="25"/>
      <c r="G1357" s="25"/>
      <c r="H1357" s="850"/>
      <c r="I1357" s="25"/>
      <c r="J1357" s="25"/>
      <c r="K1357" s="25"/>
      <c r="L1357" s="25"/>
      <c r="M1357" s="25"/>
      <c r="N1357" s="298"/>
    </row>
    <row r="1358" spans="1:69">
      <c r="A1358" s="297"/>
      <c r="B1358" s="25"/>
      <c r="C1358" s="25"/>
      <c r="D1358" s="25"/>
      <c r="E1358" s="25"/>
      <c r="F1358" s="25"/>
      <c r="G1358" s="25"/>
      <c r="H1358" s="867">
        <v>1</v>
      </c>
      <c r="I1358" s="470" t="str">
        <f>IF(B$1233="",BM1358,BE1358)</f>
        <v>The more aware of other’s needs impacted by IMMIGRATION, the less you rely on constricting laws about IMMIGRATION.</v>
      </c>
      <c r="J1358" s="470"/>
      <c r="K1358" s="470"/>
      <c r="L1358" s="470"/>
      <c r="M1358" s="470"/>
      <c r="N1358" s="298"/>
      <c r="BD1358" s="2">
        <v>1</v>
      </c>
      <c r="BE1358" s="39" t="str">
        <f t="shared" ref="BE1358" si="57">CONCATENATE(BG1358,BH1358,BI1358,BJ1358,".")</f>
        <v>The more aware of other’s needs impacted by IMMIGRATION, the less you rely on constricting laws about IMMIGRATION.</v>
      </c>
      <c r="BF1358" s="49" t="s">
        <v>3</v>
      </c>
      <c r="BG1358" s="2" t="s">
        <v>791</v>
      </c>
      <c r="BH1358" s="2" t="str">
        <f>BH1337</f>
        <v>IMMIGRATION</v>
      </c>
      <c r="BI1358" s="2" t="s">
        <v>792</v>
      </c>
      <c r="BJ1358" s="2" t="str">
        <f>BH1358</f>
        <v>IMMIGRATION</v>
      </c>
      <c r="BM1358" s="2" t="str">
        <f>CONCATENATE(BN1358,BO1358,BP1358,BQ1358)</f>
        <v>The more aware of other's needs impacted by a politial issue, the less you rely on constricting laws for that issue.</v>
      </c>
      <c r="BN1358" s="2" t="s">
        <v>725</v>
      </c>
      <c r="BO1358" s="2" t="s">
        <v>814</v>
      </c>
      <c r="BP1358" s="2" t="s">
        <v>811</v>
      </c>
      <c r="BQ1358" s="2" t="s">
        <v>806</v>
      </c>
    </row>
    <row r="1359" spans="1:69">
      <c r="A1359" s="297"/>
      <c r="B1359" s="25"/>
      <c r="C1359" s="25"/>
      <c r="D1359" s="25"/>
      <c r="E1359" s="25"/>
      <c r="F1359" s="25"/>
      <c r="G1359" s="25"/>
      <c r="H1359" s="850"/>
      <c r="I1359" s="470"/>
      <c r="J1359" s="470"/>
      <c r="K1359" s="470"/>
      <c r="L1359" s="470"/>
      <c r="M1359" s="470"/>
      <c r="N1359" s="298"/>
    </row>
    <row r="1360" spans="1:69">
      <c r="A1360" s="297"/>
      <c r="B1360" s="25"/>
      <c r="C1360" s="25"/>
      <c r="D1360" s="25"/>
      <c r="E1360" s="25"/>
      <c r="F1360" s="25"/>
      <c r="G1360" s="25"/>
      <c r="H1360" s="850"/>
      <c r="I1360" s="470"/>
      <c r="J1360" s="470"/>
      <c r="K1360" s="470"/>
      <c r="L1360" s="470"/>
      <c r="M1360" s="470"/>
      <c r="N1360" s="298"/>
    </row>
    <row r="1361" spans="1:69">
      <c r="A1361" s="297"/>
      <c r="B1361" s="25"/>
      <c r="C1361" s="25"/>
      <c r="D1361" s="25"/>
      <c r="E1361" s="25"/>
      <c r="F1361" s="25"/>
      <c r="G1361" s="25"/>
      <c r="H1361" s="850"/>
      <c r="I1361" s="470"/>
      <c r="J1361" s="470"/>
      <c r="K1361" s="470"/>
      <c r="L1361" s="470"/>
      <c r="M1361" s="470"/>
      <c r="N1361" s="298"/>
    </row>
    <row r="1362" spans="1:69">
      <c r="A1362" s="297"/>
      <c r="B1362" s="25"/>
      <c r="C1362" s="25"/>
      <c r="D1362" s="25"/>
      <c r="E1362" s="25"/>
      <c r="F1362" s="25"/>
      <c r="G1362" s="25"/>
      <c r="H1362" s="867">
        <v>2</v>
      </c>
      <c r="I1362" s="470" t="str">
        <f>IF(B$1233="",BM1362,BE1362)</f>
        <v>The less you rely on laws about IMMIGRATION, the more you engage others impacted by IMMIGRATION.</v>
      </c>
      <c r="J1362" s="470"/>
      <c r="K1362" s="470"/>
      <c r="L1362" s="470"/>
      <c r="M1362" s="470"/>
      <c r="N1362" s="298"/>
      <c r="BD1362" s="2">
        <v>2</v>
      </c>
      <c r="BE1362" s="39" t="str">
        <f>CONCATENATE(BG1362,BH1362,BI1362,BJ1362,BK1362,".")</f>
        <v>The less you rely on laws about IMMIGRATION, the more you engage others impacted by IMMIGRATION.</v>
      </c>
      <c r="BF1362" s="49" t="s">
        <v>3</v>
      </c>
      <c r="BG1362" s="2" t="s">
        <v>793</v>
      </c>
      <c r="BH1362" s="2" t="str">
        <f>BH1358</f>
        <v>IMMIGRATION</v>
      </c>
      <c r="BI1362" s="2" t="s">
        <v>794</v>
      </c>
      <c r="BJ1362" s="2" t="str">
        <f>BH1362</f>
        <v>IMMIGRATION</v>
      </c>
      <c r="BM1362" s="2" t="str">
        <f t="shared" ref="BM1362" si="58">CONCATENATE(BN1362,BO1362,BP1362,BQ1362)</f>
        <v>The less you rely on laws for that political issue, the more you engage others impacted by that particular issue.</v>
      </c>
      <c r="BN1362" s="2" t="s">
        <v>785</v>
      </c>
      <c r="BO1362" s="2" t="s">
        <v>808</v>
      </c>
      <c r="BP1362" s="2" t="s">
        <v>807</v>
      </c>
      <c r="BQ1362" s="2" t="s">
        <v>815</v>
      </c>
    </row>
    <row r="1363" spans="1:69">
      <c r="A1363" s="297"/>
      <c r="B1363" s="25"/>
      <c r="C1363" s="25"/>
      <c r="D1363" s="25"/>
      <c r="E1363" s="25"/>
      <c r="F1363" s="25"/>
      <c r="G1363" s="25"/>
      <c r="H1363" s="868"/>
      <c r="I1363" s="470"/>
      <c r="J1363" s="470"/>
      <c r="K1363" s="470"/>
      <c r="L1363" s="470"/>
      <c r="M1363" s="470"/>
      <c r="N1363" s="298"/>
    </row>
    <row r="1364" spans="1:69">
      <c r="A1364" s="297"/>
      <c r="B1364" s="25"/>
      <c r="C1364" s="25"/>
      <c r="D1364" s="25"/>
      <c r="E1364" s="25"/>
      <c r="F1364" s="25"/>
      <c r="G1364" s="25"/>
      <c r="H1364" s="867"/>
      <c r="I1364" s="470"/>
      <c r="J1364" s="470"/>
      <c r="K1364" s="470"/>
      <c r="L1364" s="470"/>
      <c r="M1364" s="470"/>
      <c r="N1364" s="298"/>
    </row>
    <row r="1365" spans="1:69">
      <c r="A1365" s="297"/>
      <c r="B1365" s="25"/>
      <c r="C1365" s="25"/>
      <c r="D1365" s="25"/>
      <c r="E1365" s="25"/>
      <c r="F1365" s="25"/>
      <c r="G1365" s="25"/>
      <c r="H1365" s="868"/>
      <c r="I1365" s="470"/>
      <c r="J1365" s="470"/>
      <c r="K1365" s="470"/>
      <c r="L1365" s="470"/>
      <c r="M1365" s="470"/>
      <c r="N1365" s="298"/>
    </row>
    <row r="1366" spans="1:69">
      <c r="A1366" s="297"/>
      <c r="B1366" s="25"/>
      <c r="C1366" s="25"/>
      <c r="D1366" s="25"/>
      <c r="E1366" s="25"/>
      <c r="F1366" s="25"/>
      <c r="G1366" s="25"/>
      <c r="H1366" s="867">
        <v>3</v>
      </c>
      <c r="I1366" s="470" t="str">
        <f>IF(B$1233="",BM1366,BE1366)</f>
        <v>The more you engage others impacted by IMMIGRATION, the less you alienate others when addressing IMMIGRATION.</v>
      </c>
      <c r="J1366" s="470"/>
      <c r="K1366" s="470"/>
      <c r="L1366" s="470"/>
      <c r="M1366" s="470"/>
      <c r="N1366" s="298"/>
      <c r="BD1366" s="2">
        <v>3</v>
      </c>
      <c r="BE1366" s="39" t="str">
        <f t="shared" ref="BE1366" si="59">CONCATENATE(BG1366,BH1366,BI1366,BJ1366,".")</f>
        <v>The more you engage others impacted by IMMIGRATION, the less you alienate others when addressing IMMIGRATION.</v>
      </c>
      <c r="BF1366" s="49" t="s">
        <v>3</v>
      </c>
      <c r="BG1366" s="2" t="s">
        <v>795</v>
      </c>
      <c r="BH1366" s="2" t="str">
        <f t="shared" ref="BH1366" si="60">BH1362</f>
        <v>IMMIGRATION</v>
      </c>
      <c r="BI1366" s="2" t="s">
        <v>796</v>
      </c>
      <c r="BJ1366" s="2" t="str">
        <f>BH1366</f>
        <v>IMMIGRATION</v>
      </c>
      <c r="BM1366" s="2" t="str">
        <f t="shared" ref="BM1366" si="61">CONCATENATE(BN1366,BO1366,BP1366,BQ1366)</f>
        <v>The more you engagage others impacted by that political issue, the less you alienate others when addressing that issue.</v>
      </c>
      <c r="BN1366" s="2" t="s">
        <v>725</v>
      </c>
      <c r="BO1366" s="2" t="s">
        <v>809</v>
      </c>
      <c r="BP1366" s="2" t="s">
        <v>811</v>
      </c>
      <c r="BQ1366" s="2" t="s">
        <v>813</v>
      </c>
    </row>
    <row r="1367" spans="1:69">
      <c r="A1367" s="297"/>
      <c r="B1367" s="25"/>
      <c r="C1367" s="25"/>
      <c r="D1367" s="25"/>
      <c r="E1367" s="25"/>
      <c r="F1367" s="25"/>
      <c r="G1367" s="25"/>
      <c r="H1367" s="868"/>
      <c r="I1367" s="470"/>
      <c r="J1367" s="470"/>
      <c r="K1367" s="470"/>
      <c r="L1367" s="470"/>
      <c r="M1367" s="470"/>
      <c r="N1367" s="298"/>
    </row>
    <row r="1368" spans="1:69">
      <c r="A1368" s="297"/>
      <c r="B1368" s="25"/>
      <c r="C1368" s="25"/>
      <c r="D1368" s="25"/>
      <c r="E1368" s="25"/>
      <c r="F1368" s="25"/>
      <c r="G1368" s="25"/>
      <c r="H1368" s="867"/>
      <c r="I1368" s="470"/>
      <c r="J1368" s="470"/>
      <c r="K1368" s="470"/>
      <c r="L1368" s="470"/>
      <c r="M1368" s="470"/>
      <c r="N1368" s="298"/>
    </row>
    <row r="1369" spans="1:69">
      <c r="A1369" s="297"/>
      <c r="B1369" s="25"/>
      <c r="C1369" s="25"/>
      <c r="D1369" s="25"/>
      <c r="E1369" s="25"/>
      <c r="F1369" s="25"/>
      <c r="G1369" s="25"/>
      <c r="H1369" s="868"/>
      <c r="I1369" s="470"/>
      <c r="J1369" s="470"/>
      <c r="K1369" s="470"/>
      <c r="L1369" s="470"/>
      <c r="M1369" s="470"/>
      <c r="N1369" s="298"/>
    </row>
    <row r="1370" spans="1:69" ht="13.9" customHeight="1">
      <c r="A1370" s="297"/>
      <c r="B1370" s="25"/>
      <c r="C1370" s="25"/>
      <c r="D1370" s="25"/>
      <c r="E1370" s="25"/>
      <c r="F1370" s="25"/>
      <c r="G1370" s="25"/>
      <c r="H1370" s="867">
        <v>4</v>
      </c>
      <c r="I1370" s="470" t="str">
        <f>IF(B$1233="",BM1370,BE1370)</f>
        <v>The less you alienate others when addressing IMMIGRATION, the more aware of other's needs impacted by IMMIGRATION.</v>
      </c>
      <c r="J1370" s="470"/>
      <c r="K1370" s="470"/>
      <c r="L1370" s="470"/>
      <c r="M1370" s="470"/>
      <c r="N1370" s="298"/>
      <c r="BD1370" s="2">
        <v>4</v>
      </c>
      <c r="BE1370" s="39" t="str">
        <f>CONCATENATE(BG1370,BH1370,BI1370,BJ1370,BK1370,".")</f>
        <v>The less you alienate others when addressing IMMIGRATION, the more aware of other's needs impacted by IMMIGRATION.</v>
      </c>
      <c r="BF1370" s="49" t="s">
        <v>3</v>
      </c>
      <c r="BG1370" s="2" t="s">
        <v>797</v>
      </c>
      <c r="BH1370" s="2" t="str">
        <f t="shared" ref="BH1370" si="62">BH1366</f>
        <v>IMMIGRATION</v>
      </c>
      <c r="BI1370" s="2" t="s">
        <v>798</v>
      </c>
      <c r="BJ1370" s="2" t="str">
        <f>BH1370</f>
        <v>IMMIGRATION</v>
      </c>
      <c r="BM1370" s="2" t="str">
        <f t="shared" ref="BM1370" si="63">CONCATENATE(BN1370,BO1370,BP1370,BQ1370)</f>
        <v>The less you alienate others when addressing that political issue, the more aware of other's needs affected by that issue.</v>
      </c>
      <c r="BN1370" s="2" t="s">
        <v>785</v>
      </c>
      <c r="BO1370" s="2" t="s">
        <v>810</v>
      </c>
      <c r="BP1370" s="2" t="s">
        <v>807</v>
      </c>
      <c r="BQ1370" s="2" t="s">
        <v>812</v>
      </c>
    </row>
    <row r="1371" spans="1:69">
      <c r="A1371" s="297"/>
      <c r="B1371" s="25"/>
      <c r="C1371" s="25"/>
      <c r="D1371" s="25"/>
      <c r="E1371" s="25"/>
      <c r="F1371" s="25"/>
      <c r="G1371" s="25"/>
      <c r="H1371" s="868"/>
      <c r="I1371" s="470"/>
      <c r="J1371" s="470"/>
      <c r="K1371" s="470"/>
      <c r="L1371" s="470"/>
      <c r="M1371" s="470"/>
      <c r="N1371" s="298"/>
    </row>
    <row r="1372" spans="1:69">
      <c r="A1372" s="297"/>
      <c r="B1372" s="25"/>
      <c r="C1372" s="25"/>
      <c r="D1372" s="25"/>
      <c r="E1372" s="25"/>
      <c r="F1372" s="25"/>
      <c r="G1372" s="25"/>
      <c r="H1372" s="867"/>
      <c r="I1372" s="470"/>
      <c r="J1372" s="470"/>
      <c r="K1372" s="470"/>
      <c r="L1372" s="470"/>
      <c r="M1372" s="470"/>
      <c r="N1372" s="298"/>
    </row>
    <row r="1373" spans="1:69">
      <c r="A1373" s="297"/>
      <c r="B1373" s="25"/>
      <c r="C1373" s="25"/>
      <c r="D1373" s="25"/>
      <c r="E1373" s="25"/>
      <c r="F1373" s="25"/>
      <c r="G1373" s="25"/>
      <c r="H1373" s="868"/>
      <c r="I1373" s="470"/>
      <c r="J1373" s="470"/>
      <c r="K1373" s="470"/>
      <c r="L1373" s="470"/>
      <c r="M1373" s="470"/>
      <c r="N1373" s="298"/>
    </row>
    <row r="1374" spans="1:69">
      <c r="A1374" s="297"/>
      <c r="B1374" s="25"/>
      <c r="C1374" s="25"/>
      <c r="D1374" s="25"/>
      <c r="E1374" s="25"/>
      <c r="F1374" s="25"/>
      <c r="G1374" s="25"/>
      <c r="H1374" s="867">
        <v>5</v>
      </c>
      <c r="I1374" s="470" t="str">
        <f>IF(B$1233="",BM1374,BE1374)</f>
        <v>The more aware of other's IMMIGRATION impacted needs….</v>
      </c>
      <c r="J1374" s="470"/>
      <c r="K1374" s="470"/>
      <c r="L1374" s="470"/>
      <c r="M1374" s="470"/>
      <c r="N1374" s="298"/>
      <c r="BD1374" s="2">
        <v>5</v>
      </c>
      <c r="BE1374" s="39" t="str">
        <f t="shared" ref="BE1374" si="64">CONCATENATE(BG1374,BH1374,BI1374,BJ1374,".")</f>
        <v>The more aware of other's IMMIGRATION impacted needs….</v>
      </c>
      <c r="BF1374" s="49" t="s">
        <v>3</v>
      </c>
      <c r="BG1374" s="2" t="s">
        <v>799</v>
      </c>
      <c r="BH1374" s="2" t="str">
        <f t="shared" ref="BH1374" si="65">BH1370</f>
        <v>IMMIGRATION</v>
      </c>
      <c r="BI1374" s="2" t="s">
        <v>789</v>
      </c>
      <c r="BM1374" s="2" t="str">
        <f>CONCATENATE(BN1374,BO1374)</f>
        <v>The more aware of other's impacted needs by that issue…</v>
      </c>
      <c r="BN1374" s="2" t="s">
        <v>725</v>
      </c>
      <c r="BO1374" s="2" t="s">
        <v>805</v>
      </c>
    </row>
    <row r="1375" spans="1:69" ht="13.9" customHeight="1">
      <c r="A1375" s="297"/>
      <c r="B1375" s="25"/>
      <c r="C1375" s="25"/>
      <c r="D1375" s="25"/>
      <c r="E1375" s="25"/>
      <c r="F1375" s="25"/>
      <c r="G1375" s="25"/>
      <c r="H1375" s="850"/>
      <c r="I1375" s="470"/>
      <c r="J1375" s="470"/>
      <c r="K1375" s="470"/>
      <c r="L1375" s="470"/>
      <c r="M1375" s="470"/>
      <c r="N1375" s="298"/>
    </row>
    <row r="1376" spans="1:69">
      <c r="A1376" s="297"/>
      <c r="B1376" s="25"/>
      <c r="C1376" s="25"/>
      <c r="D1376" s="25"/>
      <c r="E1376" s="25"/>
      <c r="F1376" s="25"/>
      <c r="G1376" s="25"/>
      <c r="H1376" s="850"/>
      <c r="I1376" s="470"/>
      <c r="J1376" s="470"/>
      <c r="K1376" s="470"/>
      <c r="L1376" s="470"/>
      <c r="M1376" s="470"/>
      <c r="N1376" s="298"/>
    </row>
    <row r="1377" spans="1:81">
      <c r="A1377" s="299"/>
      <c r="B1377" s="304"/>
      <c r="C1377" s="304"/>
      <c r="D1377" s="304"/>
      <c r="E1377" s="304"/>
      <c r="F1377" s="304"/>
      <c r="G1377" s="304"/>
      <c r="H1377" s="852"/>
      <c r="I1377" s="304"/>
      <c r="J1377" s="304"/>
      <c r="K1377" s="304"/>
      <c r="L1377" s="304"/>
      <c r="M1377" s="304"/>
      <c r="N1377" s="301"/>
    </row>
    <row r="1378" spans="1:81" ht="30" customHeight="1">
      <c r="A1378" s="293" t="s">
        <v>1148</v>
      </c>
      <c r="B1378" s="418" t="s">
        <v>1715</v>
      </c>
      <c r="C1378" s="418"/>
      <c r="D1378" s="418"/>
      <c r="E1378" s="418"/>
      <c r="F1378" s="418"/>
      <c r="G1378" s="418"/>
      <c r="H1378" s="418"/>
      <c r="I1378" s="418"/>
      <c r="J1378" s="418"/>
      <c r="K1378" s="418"/>
      <c r="L1378" s="418"/>
      <c r="M1378" s="192"/>
      <c r="N1378" s="305" t="s">
        <v>1149</v>
      </c>
    </row>
    <row r="1379" spans="1:81" ht="12.75">
      <c r="A1379" s="297"/>
      <c r="B1379" s="898" t="s">
        <v>1751</v>
      </c>
      <c r="C1379" s="898"/>
      <c r="D1379" s="898"/>
      <c r="E1379" s="898"/>
      <c r="F1379" s="898"/>
      <c r="G1379" s="898"/>
      <c r="H1379" s="898"/>
      <c r="I1379" s="898"/>
      <c r="J1379" s="898"/>
      <c r="K1379" s="898"/>
      <c r="L1379" s="898"/>
      <c r="M1379" s="898"/>
      <c r="N1379" s="298"/>
    </row>
    <row r="1380" spans="1:81" ht="12.75">
      <c r="A1380" s="297"/>
      <c r="B1380" s="898"/>
      <c r="C1380" s="898"/>
      <c r="D1380" s="898"/>
      <c r="E1380" s="898"/>
      <c r="F1380" s="898"/>
      <c r="G1380" s="898"/>
      <c r="H1380" s="898"/>
      <c r="I1380" s="898"/>
      <c r="J1380" s="898"/>
      <c r="K1380" s="898"/>
      <c r="L1380" s="898"/>
      <c r="M1380" s="898"/>
      <c r="N1380" s="298"/>
    </row>
    <row r="1381" spans="1:81" ht="12.75">
      <c r="A1381" s="297"/>
      <c r="B1381" s="898"/>
      <c r="C1381" s="898"/>
      <c r="D1381" s="898"/>
      <c r="E1381" s="898"/>
      <c r="F1381" s="898"/>
      <c r="G1381" s="898"/>
      <c r="H1381" s="898"/>
      <c r="I1381" s="898"/>
      <c r="J1381" s="898"/>
      <c r="K1381" s="898"/>
      <c r="L1381" s="898"/>
      <c r="M1381" s="898"/>
      <c r="N1381" s="298"/>
    </row>
    <row r="1382" spans="1:81" ht="13.9" customHeight="1">
      <c r="A1382" s="297"/>
      <c r="B1382" s="899" t="s">
        <v>1752</v>
      </c>
      <c r="C1382" s="899"/>
      <c r="D1382" s="899"/>
      <c r="E1382" s="899"/>
      <c r="F1382" s="899"/>
      <c r="G1382" s="899"/>
      <c r="H1382" s="899"/>
      <c r="I1382" s="899"/>
      <c r="J1382" s="899"/>
      <c r="K1382" s="899"/>
      <c r="L1382" s="899"/>
      <c r="M1382" s="899"/>
      <c r="N1382" s="298"/>
    </row>
    <row r="1383" spans="1:81" ht="12.75">
      <c r="A1383" s="297"/>
      <c r="B1383" s="899"/>
      <c r="C1383" s="899"/>
      <c r="D1383" s="899"/>
      <c r="E1383" s="899"/>
      <c r="F1383" s="899"/>
      <c r="G1383" s="899"/>
      <c r="H1383" s="899"/>
      <c r="I1383" s="899"/>
      <c r="J1383" s="899"/>
      <c r="K1383" s="899"/>
      <c r="L1383" s="899"/>
      <c r="M1383" s="899"/>
      <c r="N1383" s="298"/>
    </row>
    <row r="1384" spans="1:81" ht="12.75">
      <c r="A1384" s="297"/>
      <c r="B1384" s="899"/>
      <c r="C1384" s="899"/>
      <c r="D1384" s="899"/>
      <c r="E1384" s="899"/>
      <c r="F1384" s="899"/>
      <c r="G1384" s="899"/>
      <c r="H1384" s="899"/>
      <c r="I1384" s="899"/>
      <c r="J1384" s="899"/>
      <c r="K1384" s="899"/>
      <c r="L1384" s="899"/>
      <c r="M1384" s="899"/>
      <c r="N1384" s="298"/>
    </row>
    <row r="1385" spans="1:81" ht="12.75">
      <c r="A1385" s="297"/>
      <c r="B1385" s="899"/>
      <c r="C1385" s="899"/>
      <c r="D1385" s="899"/>
      <c r="E1385" s="899"/>
      <c r="F1385" s="899"/>
      <c r="G1385" s="899"/>
      <c r="H1385" s="899"/>
      <c r="I1385" s="899"/>
      <c r="J1385" s="899"/>
      <c r="K1385" s="899"/>
      <c r="L1385" s="899"/>
      <c r="M1385" s="899"/>
      <c r="N1385" s="298"/>
    </row>
    <row r="1386" spans="1:81" ht="14.25">
      <c r="A1386" s="297"/>
      <c r="B1386" s="421"/>
      <c r="C1386" s="421"/>
      <c r="D1386" s="421"/>
      <c r="E1386" s="421"/>
      <c r="F1386" s="421"/>
      <c r="G1386" s="421"/>
      <c r="H1386" s="421"/>
      <c r="I1386" s="421"/>
      <c r="J1386" s="421"/>
      <c r="K1386" s="421"/>
      <c r="L1386" s="421"/>
      <c r="M1386" s="421"/>
      <c r="N1386" s="298"/>
    </row>
    <row r="1387" spans="1:81">
      <c r="A1387" s="297"/>
      <c r="B1387" s="25"/>
      <c r="C1387" s="25"/>
      <c r="D1387" s="25"/>
      <c r="E1387" s="25"/>
      <c r="F1387" s="25"/>
      <c r="G1387" s="25"/>
      <c r="H1387" s="850"/>
      <c r="I1387" s="25"/>
      <c r="J1387" s="25"/>
      <c r="K1387" s="25"/>
      <c r="L1387" s="25"/>
      <c r="M1387" s="25"/>
      <c r="N1387" s="298"/>
    </row>
    <row r="1388" spans="1:81" ht="18.600000000000001" customHeight="1">
      <c r="A1388" s="297"/>
      <c r="B1388" s="495" t="str">
        <f>BB1389</f>
        <v>If we win for immigrants crossing the border, I will respect its impact on your border security concerns.</v>
      </c>
      <c r="C1388" s="495"/>
      <c r="D1388" s="495"/>
      <c r="E1388" s="495"/>
      <c r="F1388" s="495"/>
      <c r="G1388" s="25"/>
      <c r="H1388" s="850"/>
      <c r="I1388" s="496" t="str">
        <f>BB1391</f>
        <v>If we win at border security, I will respect its impact on the immigrants you care about crossing the border.</v>
      </c>
      <c r="J1388" s="496"/>
      <c r="K1388" s="496"/>
      <c r="L1388" s="496"/>
      <c r="M1388" s="496"/>
      <c r="N1388" s="298"/>
      <c r="BE1388" s="51" t="str">
        <f t="shared" ref="BE1388:BL1388" si="66">BE1293</f>
        <v>IMM</v>
      </c>
      <c r="BF1388" s="51" t="str">
        <f t="shared" si="66"/>
        <v>CLI</v>
      </c>
      <c r="BG1388" s="51" t="str">
        <f t="shared" si="66"/>
        <v>GUN</v>
      </c>
      <c r="BH1388" s="51" t="str">
        <f t="shared" si="66"/>
        <v>ABO</v>
      </c>
      <c r="BI1388" s="51" t="str">
        <f t="shared" si="66"/>
        <v>HEA</v>
      </c>
      <c r="BJ1388" s="51" t="str">
        <f t="shared" si="66"/>
        <v>CRI</v>
      </c>
      <c r="BK1388" s="51" t="str">
        <f t="shared" si="66"/>
        <v>ECO</v>
      </c>
      <c r="BL1388" s="51" t="str">
        <f t="shared" si="66"/>
        <v>RAC</v>
      </c>
      <c r="BM1388" s="49" t="s">
        <v>3</v>
      </c>
    </row>
    <row r="1389" spans="1:81" ht="13.9" customHeight="1">
      <c r="A1389" s="297"/>
      <c r="B1389" s="495"/>
      <c r="C1389" s="495"/>
      <c r="D1389" s="495"/>
      <c r="E1389" s="495"/>
      <c r="F1389" s="495"/>
      <c r="G1389" s="25"/>
      <c r="H1389" s="850"/>
      <c r="I1389" s="496"/>
      <c r="J1389" s="496"/>
      <c r="K1389" s="496"/>
      <c r="L1389" s="496"/>
      <c r="M1389" s="496"/>
      <c r="N1389" s="298"/>
      <c r="BB1389" s="2" t="str">
        <f t="shared" ref="BB1389:BB1392" si="67">IF($C$1047=BB$1047,BE1389,IF($C$1047=BB$1048,BF1389,IF($C$1047=BB$1049,BG1389,IF($C$1047=BB$1050,BH1389,IF($C$1047=BB$1051,BI1389,IF($C$1047=BB$1052,BJ1389,IF($C$1047=BB$1053,BK1389,IF($C$1047=BB$1054,BL1389,""))))))))</f>
        <v>If we win for immigrants crossing the border, I will respect its impact on your border security concerns.</v>
      </c>
      <c r="BD1389" s="135" t="s">
        <v>602</v>
      </c>
      <c r="BE1389" s="2" t="str">
        <f>CONCATENATE(BV1389,BV1390,BV1391,BV1392)</f>
        <v>If we win for immigrants crossing the border, I will respect its impact on your border security concerns.</v>
      </c>
      <c r="BF1389" s="2" t="str">
        <f>CONCATENATE(BW1389,BW1390,BW1391,BW1392)</f>
        <v>If we win with environmental controls, I will respect how they impact your strenuously regulated life.</v>
      </c>
      <c r="BG1389" s="2" t="str">
        <f>CONCATENATE(BX1389,BX1390,BX1391,BX1392)</f>
        <v>If we win strengthen gun control, I will respect its impact on your right and need to arm yourself.</v>
      </c>
      <c r="BH1389" s="2" t="str">
        <f>CONCATENATE(BY1389,BY1390,BY1391,BY1392)</f>
        <v>If we win reproductive rights, I will respect its impact on your need to give voice to the unborn.</v>
      </c>
      <c r="BI1389" s="2" t="s">
        <v>842</v>
      </c>
      <c r="BJ1389" s="2" t="s">
        <v>892</v>
      </c>
      <c r="BK1389" s="2" t="s">
        <v>847</v>
      </c>
      <c r="BL1389" s="2" t="s">
        <v>893</v>
      </c>
      <c r="BM1389" s="49" t="s">
        <v>3</v>
      </c>
      <c r="BN1389" s="2" t="s">
        <v>855</v>
      </c>
      <c r="BU1389" s="135" t="s">
        <v>602</v>
      </c>
      <c r="BV1389" s="2" t="s">
        <v>857</v>
      </c>
      <c r="BW1389" s="2" t="s">
        <v>857</v>
      </c>
      <c r="BX1389" s="2" t="s">
        <v>857</v>
      </c>
      <c r="BY1389" s="2" t="s">
        <v>857</v>
      </c>
      <c r="BZ1389" s="2" t="s">
        <v>857</v>
      </c>
      <c r="CA1389" s="2" t="s">
        <v>857</v>
      </c>
      <c r="CB1389" s="2" t="s">
        <v>857</v>
      </c>
      <c r="CC1389" s="2" t="s">
        <v>857</v>
      </c>
    </row>
    <row r="1390" spans="1:81" ht="13.9" customHeight="1">
      <c r="A1390" s="297"/>
      <c r="B1390" s="495"/>
      <c r="C1390" s="495"/>
      <c r="D1390" s="495"/>
      <c r="E1390" s="495"/>
      <c r="F1390" s="495"/>
      <c r="G1390" s="25"/>
      <c r="H1390" s="850"/>
      <c r="I1390" s="496"/>
      <c r="J1390" s="496"/>
      <c r="K1390" s="496"/>
      <c r="L1390" s="496"/>
      <c r="M1390" s="496"/>
      <c r="N1390" s="298"/>
      <c r="BB1390" s="2" t="str">
        <f t="shared" si="67"/>
        <v>If we lose immigrant rights, I will expect you to appreciate how devastating this can be to our impacted families and communities.</v>
      </c>
      <c r="BD1390" s="135" t="s">
        <v>603</v>
      </c>
      <c r="BE1390" s="2" t="str">
        <f>CONCATENATE(BV1393,BV1394,BV1395,BV1396)</f>
        <v>If we lose immigrant rights, I will expect you to appreciate how devastating this can be to our impacted families and communities.</v>
      </c>
      <c r="BF1390" s="2" t="str">
        <f>CONCATENATE(BW1393,BW1394,BW1395,BW1396)</f>
        <v>If we fail to stem climate change, I will expect you to appreciate the alarming impact on our affected habitats.</v>
      </c>
      <c r="BG1390" s="2" t="str">
        <f>CONCATENATE(BX1393,BX1394,BX1395,BX1396)</f>
        <v>If we lose gun control, I will expect you to appreciate my fears of gun violence with each mass shooting.</v>
      </c>
      <c r="BH1390" s="2" t="str">
        <f>CONCATENATE(BY1393,BY1394,BY1395,BY1396)</f>
        <v>If we lose reproductive rights, I will expect you to appreciate its impact on our reproductive health needs.</v>
      </c>
      <c r="BI1390" s="2" t="s">
        <v>891</v>
      </c>
      <c r="BJ1390" s="2" t="s">
        <v>845</v>
      </c>
      <c r="BK1390" s="2" t="s">
        <v>848</v>
      </c>
      <c r="BL1390" s="2" t="s">
        <v>852</v>
      </c>
      <c r="BM1390" s="49" t="s">
        <v>3</v>
      </c>
      <c r="BN1390" s="2" t="s">
        <v>856</v>
      </c>
      <c r="BV1390" s="2" t="s">
        <v>861</v>
      </c>
      <c r="BW1390" s="2" t="s">
        <v>868</v>
      </c>
      <c r="BX1390" s="2" t="s">
        <v>876</v>
      </c>
      <c r="BY1390" s="2" t="s">
        <v>882</v>
      </c>
    </row>
    <row r="1391" spans="1:81" ht="13.9" customHeight="1">
      <c r="A1391" s="297"/>
      <c r="B1391" s="495"/>
      <c r="C1391" s="495"/>
      <c r="D1391" s="495"/>
      <c r="E1391" s="495"/>
      <c r="F1391" s="495"/>
      <c r="G1391" s="25"/>
      <c r="H1391" s="850"/>
      <c r="I1391" s="496"/>
      <c r="J1391" s="496"/>
      <c r="K1391" s="496"/>
      <c r="L1391" s="496"/>
      <c r="M1391" s="496"/>
      <c r="N1391" s="298"/>
      <c r="BB1391" s="2" t="str">
        <f t="shared" si="67"/>
        <v>If we win at border security, I will respect its impact on the immigrants you care about crossing the border.</v>
      </c>
      <c r="BD1391" s="135" t="s">
        <v>604</v>
      </c>
      <c r="BE1391" s="2" t="str">
        <f>CONCATENATE(BV1397,BV1398,BV1399,BV1400)</f>
        <v>If we win at border security, I will respect its impact on the immigrants you care about crossing the border.</v>
      </c>
      <c r="BF1391" s="2" t="str">
        <f>CONCATENATE(BW1397,BW1398,BW1399,BW1400)</f>
        <v>If we allow nature to correct itself, I will respect how my deregulated business could impact you.</v>
      </c>
      <c r="BG1391" s="2" t="str">
        <f>CONCATENATE(BX1397,BX1398,BX1399,BX1400)</f>
        <v>If we win to counter gun control, I will respect your trauma from various forms of gun violence.</v>
      </c>
      <c r="BH1391" s="2" t="str">
        <f>CONCATENATE(BY1397,BY1398,BY1399,BY1400)</f>
        <v xml:space="preserve">If we win rights for the unborn, I will respect its impact on your reproductive health needs. </v>
      </c>
      <c r="BI1391" s="2" t="s">
        <v>843</v>
      </c>
      <c r="BJ1391" s="2" t="s">
        <v>851</v>
      </c>
      <c r="BK1391" s="2" t="s">
        <v>849</v>
      </c>
      <c r="BL1391" s="2" t="s">
        <v>853</v>
      </c>
      <c r="BM1391" s="49" t="s">
        <v>3</v>
      </c>
      <c r="BN1391" s="2" t="s">
        <v>855</v>
      </c>
      <c r="BV1391" s="2" t="s">
        <v>858</v>
      </c>
      <c r="BW1391" s="2" t="s">
        <v>858</v>
      </c>
      <c r="BX1391" s="2" t="s">
        <v>858</v>
      </c>
      <c r="BY1391" s="2" t="s">
        <v>858</v>
      </c>
      <c r="BZ1391" s="2" t="s">
        <v>858</v>
      </c>
      <c r="CA1391" s="2" t="s">
        <v>858</v>
      </c>
      <c r="CB1391" s="2" t="s">
        <v>858</v>
      </c>
      <c r="CC1391" s="2" t="s">
        <v>858</v>
      </c>
    </row>
    <row r="1392" spans="1:81" ht="15" customHeight="1">
      <c r="A1392" s="297"/>
      <c r="B1392" s="495"/>
      <c r="C1392" s="495"/>
      <c r="D1392" s="495"/>
      <c r="E1392" s="495"/>
      <c r="F1392" s="495"/>
      <c r="G1392" s="25"/>
      <c r="H1392" s="850"/>
      <c r="I1392" s="496"/>
      <c r="J1392" s="496"/>
      <c r="K1392" s="496"/>
      <c r="L1392" s="496"/>
      <c r="M1392" s="496"/>
      <c r="N1392" s="298"/>
      <c r="BB1392" s="2" t="str">
        <f t="shared" si="67"/>
        <v>If we lose border security, I will expect you to appreciate how devastating this can be to our impacted families and communities.</v>
      </c>
      <c r="BD1392" s="135" t="s">
        <v>605</v>
      </c>
      <c r="BE1392" s="2" t="str">
        <f>CONCATENATE(BV1401,BV1402,BV1403,BV1404)</f>
        <v>If we lose border security, I will expect you to appreciate how devastating this can be to our impacted families and communities.</v>
      </c>
      <c r="BF1392" s="2" t="str">
        <f>CONCATENATE(BW1401,BW1402,BW1403,BW1404)</f>
        <v>If subjected further to onereous regulations, I will expect you to appreciate my reduced capacity to provide for you.</v>
      </c>
      <c r="BG1392" s="2" t="str">
        <f>CONCATENATE(BX1401,BX1402,BX1403,BX1404)</f>
        <v>If we lose gun rights, I will expect you to appreciate its impact on my right and need to arm myself.</v>
      </c>
      <c r="BH1392" s="2" t="str">
        <f>CONCATENATE(BY1401,BY1402,BY1403,BY1404)</f>
        <v>If we lose rights for the unborn, I will expect you to appreciate its impact on the voiceless unborn.</v>
      </c>
      <c r="BI1392" s="2" t="s">
        <v>844</v>
      </c>
      <c r="BJ1392" s="2" t="s">
        <v>846</v>
      </c>
      <c r="BK1392" s="2" t="s">
        <v>854</v>
      </c>
      <c r="BL1392" s="2" t="s">
        <v>894</v>
      </c>
      <c r="BM1392" s="49" t="s">
        <v>3</v>
      </c>
      <c r="BN1392" s="2" t="s">
        <v>856</v>
      </c>
      <c r="BV1392" s="2" t="s">
        <v>862</v>
      </c>
      <c r="BW1392" s="2" t="s">
        <v>869</v>
      </c>
      <c r="BX1392" s="2" t="s">
        <v>877</v>
      </c>
      <c r="BY1392" s="2" t="s">
        <v>883</v>
      </c>
    </row>
    <row r="1393" spans="1:81" ht="13.9" customHeight="1">
      <c r="A1393" s="297"/>
      <c r="B1393" s="495"/>
      <c r="C1393" s="495"/>
      <c r="D1393" s="495"/>
      <c r="E1393" s="495"/>
      <c r="F1393" s="495"/>
      <c r="G1393" s="25"/>
      <c r="H1393" s="850"/>
      <c r="I1393" s="496"/>
      <c r="J1393" s="496"/>
      <c r="K1393" s="496"/>
      <c r="L1393" s="496"/>
      <c r="M1393" s="496"/>
      <c r="N1393" s="298"/>
      <c r="BU1393" s="135" t="s">
        <v>603</v>
      </c>
      <c r="BV1393" s="2" t="s">
        <v>860</v>
      </c>
      <c r="BW1393" s="2" t="s">
        <v>860</v>
      </c>
      <c r="BX1393" s="2" t="s">
        <v>860</v>
      </c>
      <c r="BY1393" s="2" t="s">
        <v>860</v>
      </c>
      <c r="BZ1393" s="2" t="s">
        <v>860</v>
      </c>
      <c r="CA1393" s="2" t="s">
        <v>860</v>
      </c>
      <c r="CB1393" s="2" t="s">
        <v>860</v>
      </c>
      <c r="CC1393" s="2" t="s">
        <v>860</v>
      </c>
    </row>
    <row r="1394" spans="1:81" ht="13.9" customHeight="1">
      <c r="A1394" s="297"/>
      <c r="B1394" s="495"/>
      <c r="C1394" s="495"/>
      <c r="D1394" s="495"/>
      <c r="E1394" s="495"/>
      <c r="F1394" s="495"/>
      <c r="G1394" s="25"/>
      <c r="H1394" s="850"/>
      <c r="I1394" s="496"/>
      <c r="J1394" s="496"/>
      <c r="K1394" s="496"/>
      <c r="L1394" s="496"/>
      <c r="M1394" s="496"/>
      <c r="N1394" s="298"/>
      <c r="BV1394" s="2" t="s">
        <v>863</v>
      </c>
      <c r="BW1394" s="2" t="s">
        <v>870</v>
      </c>
      <c r="BX1394" s="2" t="s">
        <v>878</v>
      </c>
      <c r="BY1394" s="2" t="s">
        <v>884</v>
      </c>
    </row>
    <row r="1395" spans="1:81" ht="13.9" customHeight="1">
      <c r="A1395" s="297"/>
      <c r="B1395" s="495"/>
      <c r="C1395" s="495"/>
      <c r="D1395" s="495"/>
      <c r="E1395" s="495"/>
      <c r="F1395" s="495"/>
      <c r="G1395" s="25"/>
      <c r="H1395" s="850"/>
      <c r="I1395" s="496"/>
      <c r="J1395" s="496"/>
      <c r="K1395" s="496"/>
      <c r="L1395" s="496"/>
      <c r="M1395" s="496"/>
      <c r="N1395" s="298"/>
      <c r="BV1395" s="2" t="s">
        <v>859</v>
      </c>
      <c r="BW1395" s="2" t="s">
        <v>859</v>
      </c>
      <c r="BX1395" s="2" t="s">
        <v>859</v>
      </c>
      <c r="BY1395" s="2" t="s">
        <v>859</v>
      </c>
      <c r="BZ1395" s="2" t="s">
        <v>859</v>
      </c>
      <c r="CA1395" s="2" t="s">
        <v>859</v>
      </c>
      <c r="CB1395" s="2" t="s">
        <v>859</v>
      </c>
      <c r="CC1395" s="2" t="s">
        <v>859</v>
      </c>
    </row>
    <row r="1396" spans="1:81" ht="14.45" customHeight="1">
      <c r="A1396" s="297"/>
      <c r="B1396" s="25"/>
      <c r="C1396" s="25"/>
      <c r="D1396" s="25"/>
      <c r="E1396" s="25"/>
      <c r="F1396" s="25"/>
      <c r="G1396" s="497" t="s">
        <v>553</v>
      </c>
      <c r="H1396" s="872" t="s">
        <v>552</v>
      </c>
      <c r="I1396" s="25"/>
      <c r="J1396" s="25"/>
      <c r="K1396" s="25"/>
      <c r="L1396" s="25"/>
      <c r="M1396" s="25"/>
      <c r="N1396" s="298"/>
      <c r="BE1396" s="163" t="s">
        <v>985</v>
      </c>
      <c r="BV1396" s="2" t="s">
        <v>864</v>
      </c>
      <c r="BW1396" s="2" t="s">
        <v>871</v>
      </c>
      <c r="BX1396" s="2" t="s">
        <v>879</v>
      </c>
      <c r="BY1396" s="2" t="s">
        <v>885</v>
      </c>
    </row>
    <row r="1397" spans="1:81" ht="14.45" customHeight="1">
      <c r="A1397" s="297"/>
      <c r="B1397" s="25"/>
      <c r="C1397" s="25"/>
      <c r="D1397" s="25"/>
      <c r="E1397" s="25"/>
      <c r="F1397" s="25"/>
      <c r="G1397" s="497"/>
      <c r="H1397" s="872"/>
      <c r="I1397" s="25"/>
      <c r="J1397" s="25"/>
      <c r="K1397" s="25"/>
      <c r="L1397" s="25"/>
      <c r="M1397" s="25"/>
      <c r="N1397" s="298"/>
      <c r="BE1397" s="163" t="s">
        <v>986</v>
      </c>
      <c r="BU1397" s="135" t="s">
        <v>604</v>
      </c>
      <c r="BV1397" s="2" t="s">
        <v>857</v>
      </c>
      <c r="BW1397" s="2" t="s">
        <v>860</v>
      </c>
      <c r="BX1397" s="2" t="s">
        <v>857</v>
      </c>
      <c r="BY1397" s="2" t="s">
        <v>857</v>
      </c>
      <c r="BZ1397" s="2" t="s">
        <v>857</v>
      </c>
      <c r="CA1397" s="2" t="s">
        <v>857</v>
      </c>
      <c r="CB1397" s="2" t="s">
        <v>857</v>
      </c>
      <c r="CC1397" s="2" t="s">
        <v>857</v>
      </c>
    </row>
    <row r="1398" spans="1:81" ht="13.9" customHeight="1">
      <c r="A1398" s="297"/>
      <c r="B1398" s="25"/>
      <c r="C1398" s="25"/>
      <c r="D1398" s="25"/>
      <c r="E1398" s="25"/>
      <c r="F1398" s="25"/>
      <c r="G1398" s="497"/>
      <c r="H1398" s="872"/>
      <c r="I1398" s="25"/>
      <c r="J1398" s="25"/>
      <c r="K1398" s="25"/>
      <c r="L1398" s="25"/>
      <c r="M1398" s="25"/>
      <c r="N1398" s="298"/>
      <c r="BE1398" s="163" t="s">
        <v>984</v>
      </c>
      <c r="BV1398" s="2" t="s">
        <v>865</v>
      </c>
      <c r="BW1398" s="2" t="s">
        <v>872</v>
      </c>
      <c r="BX1398" s="2" t="s">
        <v>914</v>
      </c>
      <c r="BY1398" s="2" t="s">
        <v>886</v>
      </c>
    </row>
    <row r="1399" spans="1:81" ht="13.9" customHeight="1">
      <c r="A1399" s="297"/>
      <c r="B1399" s="25"/>
      <c r="C1399" s="25"/>
      <c r="D1399" s="25"/>
      <c r="E1399" s="25"/>
      <c r="F1399" s="25"/>
      <c r="G1399" s="497"/>
      <c r="H1399" s="872"/>
      <c r="I1399" s="25"/>
      <c r="J1399" s="25"/>
      <c r="K1399" s="25"/>
      <c r="L1399" s="25"/>
      <c r="M1399" s="25"/>
      <c r="N1399" s="298"/>
      <c r="BE1399" s="163" t="s">
        <v>987</v>
      </c>
      <c r="BV1399" s="2" t="s">
        <v>858</v>
      </c>
      <c r="BW1399" s="2" t="s">
        <v>858</v>
      </c>
      <c r="BX1399" s="2" t="s">
        <v>858</v>
      </c>
      <c r="BY1399" s="2" t="s">
        <v>858</v>
      </c>
      <c r="BZ1399" s="2" t="s">
        <v>858</v>
      </c>
      <c r="CA1399" s="2" t="s">
        <v>858</v>
      </c>
      <c r="CB1399" s="2" t="s">
        <v>858</v>
      </c>
      <c r="CC1399" s="2" t="s">
        <v>858</v>
      </c>
    </row>
    <row r="1400" spans="1:81" ht="13.9" customHeight="1">
      <c r="A1400" s="297"/>
      <c r="B1400" s="25"/>
      <c r="C1400" s="25"/>
      <c r="D1400" s="25"/>
      <c r="E1400" s="25"/>
      <c r="F1400" s="25"/>
      <c r="G1400" s="497"/>
      <c r="H1400" s="872"/>
      <c r="I1400" s="25"/>
      <c r="J1400" s="25"/>
      <c r="K1400" s="25"/>
      <c r="L1400" s="25"/>
      <c r="M1400" s="25"/>
      <c r="N1400" s="298"/>
      <c r="BE1400" s="163" t="s">
        <v>988</v>
      </c>
      <c r="BV1400" s="2" t="s">
        <v>866</v>
      </c>
      <c r="BW1400" s="2" t="s">
        <v>873</v>
      </c>
      <c r="BX1400" s="2" t="s">
        <v>890</v>
      </c>
      <c r="BY1400" s="2" t="s">
        <v>887</v>
      </c>
    </row>
    <row r="1401" spans="1:81" ht="13.9" customHeight="1">
      <c r="A1401" s="297"/>
      <c r="B1401" s="495" t="str">
        <f>BB1390</f>
        <v>If we lose immigrant rights, I will expect you to appreciate how devastating this can be to our impacted families and communities.</v>
      </c>
      <c r="C1401" s="495"/>
      <c r="D1401" s="495"/>
      <c r="E1401" s="495"/>
      <c r="F1401" s="495"/>
      <c r="G1401" s="25"/>
      <c r="H1401" s="850"/>
      <c r="I1401" s="496" t="str">
        <f>BB1392</f>
        <v>If we lose border security, I will expect you to appreciate how devastating this can be to our impacted families and communities.</v>
      </c>
      <c r="J1401" s="496"/>
      <c r="K1401" s="496"/>
      <c r="L1401" s="496"/>
      <c r="M1401" s="496"/>
      <c r="N1401" s="298"/>
      <c r="BU1401" s="135" t="s">
        <v>605</v>
      </c>
      <c r="BV1401" s="2" t="s">
        <v>860</v>
      </c>
      <c r="BW1401" s="2" t="s">
        <v>850</v>
      </c>
      <c r="BX1401" s="2" t="s">
        <v>860</v>
      </c>
      <c r="BY1401" s="2" t="s">
        <v>860</v>
      </c>
      <c r="BZ1401" s="2" t="s">
        <v>860</v>
      </c>
      <c r="CA1401" s="2" t="s">
        <v>860</v>
      </c>
      <c r="CB1401" s="2" t="s">
        <v>860</v>
      </c>
      <c r="CC1401" s="2" t="s">
        <v>860</v>
      </c>
    </row>
    <row r="1402" spans="1:81" ht="13.9" customHeight="1">
      <c r="A1402" s="297"/>
      <c r="B1402" s="495"/>
      <c r="C1402" s="495"/>
      <c r="D1402" s="495"/>
      <c r="E1402" s="495"/>
      <c r="F1402" s="495"/>
      <c r="G1402" s="25"/>
      <c r="H1402" s="850"/>
      <c r="I1402" s="496"/>
      <c r="J1402" s="496"/>
      <c r="K1402" s="496"/>
      <c r="L1402" s="496"/>
      <c r="M1402" s="496"/>
      <c r="N1402" s="298"/>
      <c r="BF1402" s="39" t="str">
        <f>BF1307</f>
        <v>immigration</v>
      </c>
      <c r="BV1402" s="2" t="s">
        <v>867</v>
      </c>
      <c r="BW1402" s="2" t="s">
        <v>874</v>
      </c>
      <c r="BX1402" s="2" t="s">
        <v>880</v>
      </c>
      <c r="BY1402" s="2" t="s">
        <v>888</v>
      </c>
    </row>
    <row r="1403" spans="1:81" ht="13.9" customHeight="1">
      <c r="A1403" s="297"/>
      <c r="B1403" s="495"/>
      <c r="C1403" s="495"/>
      <c r="D1403" s="495"/>
      <c r="E1403" s="495"/>
      <c r="F1403" s="495"/>
      <c r="G1403" s="25"/>
      <c r="H1403" s="850"/>
      <c r="I1403" s="496"/>
      <c r="J1403" s="496"/>
      <c r="K1403" s="496"/>
      <c r="L1403" s="496"/>
      <c r="M1403" s="496"/>
      <c r="N1403" s="298"/>
      <c r="BC1403" s="2" t="str">
        <f>IF(OR(B$1233=0,B$1233=""),"",CONCATENATE(BE1403,BF1403,BG1403))</f>
        <v>This wording helps me engage with the opposing side of immigration politics.</v>
      </c>
      <c r="BE1403" s="2" t="s">
        <v>1013</v>
      </c>
      <c r="BF1403" s="2" t="str">
        <f>BF1402</f>
        <v>immigration</v>
      </c>
      <c r="BG1403" s="2" t="s">
        <v>979</v>
      </c>
      <c r="BV1403" s="2" t="s">
        <v>859</v>
      </c>
      <c r="BW1403" s="2" t="s">
        <v>859</v>
      </c>
      <c r="BX1403" s="2" t="s">
        <v>859</v>
      </c>
      <c r="BY1403" s="2" t="s">
        <v>859</v>
      </c>
      <c r="BZ1403" s="2" t="s">
        <v>859</v>
      </c>
      <c r="CA1403" s="2" t="s">
        <v>859</v>
      </c>
      <c r="CB1403" s="2" t="s">
        <v>859</v>
      </c>
      <c r="CC1403" s="2" t="s">
        <v>859</v>
      </c>
    </row>
    <row r="1404" spans="1:81" ht="13.9" customHeight="1">
      <c r="A1404" s="297"/>
      <c r="B1404" s="495"/>
      <c r="C1404" s="495"/>
      <c r="D1404" s="495"/>
      <c r="E1404" s="495"/>
      <c r="F1404" s="495"/>
      <c r="G1404" s="25"/>
      <c r="H1404" s="850"/>
      <c r="I1404" s="496"/>
      <c r="J1404" s="496"/>
      <c r="K1404" s="496"/>
      <c r="L1404" s="496"/>
      <c r="M1404" s="496"/>
      <c r="N1404" s="298"/>
      <c r="BC1404" s="2" t="str">
        <f>IF(OR(B$1233=0,B$1233=""),"",CONCATENATE(BE1404,BF1404,BG1404))</f>
        <v>Now I can be less dependent on laws requiring my response to immigration-related needs.</v>
      </c>
      <c r="BE1404" s="2" t="s">
        <v>1019</v>
      </c>
      <c r="BF1404" s="2" t="str">
        <f>BF1403</f>
        <v>immigration</v>
      </c>
      <c r="BG1404" s="49" t="s">
        <v>1018</v>
      </c>
      <c r="BV1404" s="2" t="s">
        <v>864</v>
      </c>
      <c r="BW1404" s="2" t="s">
        <v>875</v>
      </c>
      <c r="BX1404" s="2" t="s">
        <v>881</v>
      </c>
      <c r="BY1404" s="2" t="s">
        <v>889</v>
      </c>
    </row>
    <row r="1405" spans="1:81" ht="13.9" customHeight="1">
      <c r="A1405" s="297"/>
      <c r="B1405" s="495"/>
      <c r="C1405" s="495"/>
      <c r="D1405" s="495"/>
      <c r="E1405" s="495"/>
      <c r="F1405" s="495"/>
      <c r="G1405" s="25"/>
      <c r="H1405" s="850"/>
      <c r="I1405" s="496"/>
      <c r="J1405" s="496"/>
      <c r="K1405" s="496"/>
      <c r="L1405" s="496"/>
      <c r="M1405" s="496"/>
      <c r="N1405" s="298"/>
      <c r="BC1405" s="2" t="str">
        <f>IF(OR(B$1233=0,B$1233=""),"",CONCATENATE(BE1405,BF1405,BG1405))</f>
        <v>I can now better handle losing at immigration politics.</v>
      </c>
      <c r="BE1405" s="2" t="s">
        <v>1017</v>
      </c>
      <c r="BF1405" s="2" t="str">
        <f>BF1404</f>
        <v>immigration</v>
      </c>
      <c r="BG1405" s="2" t="s">
        <v>979</v>
      </c>
    </row>
    <row r="1406" spans="1:81" ht="13.9" customHeight="1">
      <c r="A1406" s="297"/>
      <c r="B1406" s="495"/>
      <c r="C1406" s="495"/>
      <c r="D1406" s="495"/>
      <c r="E1406" s="495"/>
      <c r="F1406" s="495"/>
      <c r="G1406" s="25"/>
      <c r="H1406" s="850"/>
      <c r="I1406" s="496"/>
      <c r="J1406" s="496"/>
      <c r="K1406" s="496"/>
      <c r="L1406" s="496"/>
      <c r="M1406" s="496"/>
      <c r="N1406" s="298"/>
    </row>
    <row r="1407" spans="1:81" ht="13.9" customHeight="1">
      <c r="A1407" s="297"/>
      <c r="B1407" s="495"/>
      <c r="C1407" s="495"/>
      <c r="D1407" s="495"/>
      <c r="E1407" s="495"/>
      <c r="F1407" s="495"/>
      <c r="G1407" s="25"/>
      <c r="H1407" s="850"/>
      <c r="I1407" s="496"/>
      <c r="J1407" s="496"/>
      <c r="K1407" s="496"/>
      <c r="L1407" s="496"/>
      <c r="M1407" s="496"/>
      <c r="N1407" s="298"/>
    </row>
    <row r="1408" spans="1:81">
      <c r="A1408" s="297"/>
      <c r="B1408" s="25"/>
      <c r="C1408" s="25"/>
      <c r="D1408" s="25"/>
      <c r="E1408" s="25"/>
      <c r="F1408" s="25"/>
      <c r="G1408" s="25"/>
      <c r="H1408" s="850"/>
      <c r="I1408" s="25"/>
      <c r="J1408" s="25"/>
      <c r="K1408" s="25"/>
      <c r="L1408" s="25"/>
      <c r="M1408" s="25"/>
      <c r="N1408" s="298"/>
    </row>
    <row r="1409" spans="1:63">
      <c r="A1409" s="297"/>
      <c r="B1409" s="25"/>
      <c r="C1409" s="25"/>
      <c r="D1409" s="25"/>
      <c r="E1409" s="25"/>
      <c r="F1409" s="25"/>
      <c r="G1409" s="25"/>
      <c r="H1409" s="850"/>
      <c r="I1409" s="25"/>
      <c r="J1409" s="25"/>
      <c r="K1409" s="25"/>
      <c r="L1409" s="25"/>
      <c r="M1409" s="25"/>
      <c r="N1409" s="298"/>
      <c r="BG1409" s="2" t="s">
        <v>990</v>
      </c>
      <c r="BH1409" s="2" t="s">
        <v>718</v>
      </c>
      <c r="BI1409" s="2" t="s">
        <v>999</v>
      </c>
      <c r="BJ1409" s="2" t="s">
        <v>720</v>
      </c>
      <c r="BK1409" s="2" t="s">
        <v>989</v>
      </c>
    </row>
    <row r="1410" spans="1:63" ht="10.15" customHeight="1" thickBot="1">
      <c r="A1410" s="297"/>
      <c r="B1410" s="25"/>
      <c r="C1410" s="25"/>
      <c r="D1410" s="25"/>
      <c r="E1410" s="25"/>
      <c r="F1410" s="25"/>
      <c r="G1410" s="25"/>
      <c r="H1410" s="850"/>
      <c r="I1410" s="25"/>
      <c r="J1410" s="25"/>
      <c r="K1410" s="25"/>
      <c r="L1410" s="25"/>
      <c r="M1410" s="25"/>
      <c r="N1410" s="298"/>
    </row>
    <row r="1411" spans="1:63" ht="16.899999999999999" customHeight="1">
      <c r="A1411" s="297"/>
      <c r="B1411" s="900" t="str">
        <f>BC1403</f>
        <v>This wording helps me engage with the opposing side of immigration politics.</v>
      </c>
      <c r="C1411" s="900"/>
      <c r="D1411" s="900"/>
      <c r="E1411" s="900"/>
      <c r="F1411" s="900"/>
      <c r="G1411" s="900"/>
      <c r="H1411" s="901"/>
      <c r="I1411" s="498"/>
      <c r="J1411" s="434"/>
      <c r="K1411" s="434"/>
      <c r="L1411" s="434"/>
      <c r="M1411" s="435"/>
      <c r="N1411" s="298"/>
      <c r="BF1411" s="2">
        <v>15</v>
      </c>
      <c r="BG1411" s="2">
        <f>BF1411-3</f>
        <v>12</v>
      </c>
      <c r="BH1411" s="2">
        <f t="shared" ref="BH1411:BK1411" si="68">BG1411-3</f>
        <v>9</v>
      </c>
      <c r="BI1411" s="2">
        <f t="shared" si="68"/>
        <v>6</v>
      </c>
      <c r="BJ1411" s="2">
        <f t="shared" si="68"/>
        <v>3</v>
      </c>
      <c r="BK1411" s="2">
        <f t="shared" si="68"/>
        <v>0</v>
      </c>
    </row>
    <row r="1412" spans="1:63" ht="16.899999999999999" customHeight="1" thickBot="1">
      <c r="A1412" s="297"/>
      <c r="B1412" s="900"/>
      <c r="C1412" s="900"/>
      <c r="D1412" s="900"/>
      <c r="E1412" s="900"/>
      <c r="F1412" s="900"/>
      <c r="G1412" s="900"/>
      <c r="H1412" s="901"/>
      <c r="I1412" s="499"/>
      <c r="J1412" s="436"/>
      <c r="K1412" s="436"/>
      <c r="L1412" s="436"/>
      <c r="M1412" s="437"/>
      <c r="N1412" s="298"/>
      <c r="BE1412" s="2">
        <f>IF(I1411=BE$1301,5,IF(I1411=BE$1302,4,IF(I1411=BE$1303,3,IF(I1411=BE$1304,2,IF(I1411=BE$1305,1,0)))))</f>
        <v>0</v>
      </c>
    </row>
    <row r="1413" spans="1:63" ht="16.899999999999999" customHeight="1">
      <c r="A1413" s="297"/>
      <c r="B1413" s="900" t="str">
        <f>BC1404</f>
        <v>Now I can be less dependent on laws requiring my response to immigration-related needs.</v>
      </c>
      <c r="C1413" s="900"/>
      <c r="D1413" s="900"/>
      <c r="E1413" s="900"/>
      <c r="F1413" s="900"/>
      <c r="G1413" s="900"/>
      <c r="H1413" s="901"/>
      <c r="I1413" s="498"/>
      <c r="J1413" s="434"/>
      <c r="K1413" s="434"/>
      <c r="L1413" s="434"/>
      <c r="M1413" s="435"/>
      <c r="N1413" s="298"/>
      <c r="BE1413" s="2">
        <f>IF(I1413=BE$1301,5,IF(I1413=BE$1302,4,IF(I1413=BE$1303,3,IF(I1413=BE$1304,2,IF(I1413=BE$1305,1,0)))))</f>
        <v>0</v>
      </c>
    </row>
    <row r="1414" spans="1:63" ht="16.899999999999999" customHeight="1" thickBot="1">
      <c r="A1414" s="297"/>
      <c r="B1414" s="900"/>
      <c r="C1414" s="900"/>
      <c r="D1414" s="900"/>
      <c r="E1414" s="900"/>
      <c r="F1414" s="900"/>
      <c r="G1414" s="900"/>
      <c r="H1414" s="901"/>
      <c r="I1414" s="499"/>
      <c r="J1414" s="436"/>
      <c r="K1414" s="436"/>
      <c r="L1414" s="436"/>
      <c r="M1414" s="437"/>
      <c r="N1414" s="298"/>
      <c r="BE1414" s="2">
        <f>IF(I1415=BE$1301,5,IF(I1415=BE$1302,4,IF(I1415=BE$1303,3,IF(I1415=BE$1304,2,IF(I1415=BE$1305,1,0)))))</f>
        <v>0</v>
      </c>
    </row>
    <row r="1415" spans="1:63" ht="16.899999999999999" customHeight="1">
      <c r="A1415" s="297"/>
      <c r="B1415" s="900" t="str">
        <f>BC1405</f>
        <v>I can now better handle losing at immigration politics.</v>
      </c>
      <c r="C1415" s="900"/>
      <c r="D1415" s="900"/>
      <c r="E1415" s="900"/>
      <c r="F1415" s="900"/>
      <c r="G1415" s="900"/>
      <c r="H1415" s="901"/>
      <c r="I1415" s="498"/>
      <c r="J1415" s="434"/>
      <c r="K1415" s="434"/>
      <c r="L1415" s="434"/>
      <c r="M1415" s="435"/>
      <c r="N1415" s="298"/>
      <c r="BE1415" s="39">
        <f>SUM(BE1412:BE1414)</f>
        <v>0</v>
      </c>
    </row>
    <row r="1416" spans="1:63" ht="16.899999999999999" customHeight="1" thickBot="1">
      <c r="A1416" s="297"/>
      <c r="B1416" s="900"/>
      <c r="C1416" s="900"/>
      <c r="D1416" s="900"/>
      <c r="E1416" s="900"/>
      <c r="F1416" s="900"/>
      <c r="G1416" s="900"/>
      <c r="H1416" s="901"/>
      <c r="I1416" s="499"/>
      <c r="J1416" s="436"/>
      <c r="K1416" s="436"/>
      <c r="L1416" s="436"/>
      <c r="M1416" s="437"/>
      <c r="N1416" s="298"/>
      <c r="BE1416" s="39" t="str">
        <f>IF(AND(BE1415&gt;=BK1411,BE1415&lt;BJ1411),BK1409,IF(AND(BE1415&gt;=BJ1411,BE1415&lt;BI1411),BJ1409,IF(AND(BE1415&gt;=BI1411,BE1415&lt;BH1411),BI1409,IF(AND(BE1415&gt;=BH1411,BE1415&lt;BG1411),BH1409,IF(AND(BE1415&gt;=BG1411,BE1415&lt;=BF1411),BG1409)))))</f>
        <v>low</v>
      </c>
    </row>
    <row r="1417" spans="1:63" ht="4.9000000000000004" customHeight="1">
      <c r="A1417" s="297"/>
      <c r="B1417" s="25"/>
      <c r="C1417" s="25"/>
      <c r="D1417" s="25"/>
      <c r="E1417" s="25"/>
      <c r="F1417" s="25"/>
      <c r="G1417" s="25"/>
      <c r="H1417" s="850"/>
      <c r="I1417" s="25"/>
      <c r="J1417" s="25"/>
      <c r="K1417" s="25"/>
      <c r="L1417" s="25"/>
      <c r="M1417" s="25"/>
      <c r="N1417" s="298"/>
    </row>
    <row r="1418" spans="1:63" ht="12.75">
      <c r="A1418" s="297"/>
      <c r="B1418" s="431" t="str">
        <f>BC1423</f>
        <v>Are you ready to honor needs without alienating laws about immigration? After choosing an issue, select above how well you can agree with these radically different approaches to immigration politics. Replace being led with taking the lead.</v>
      </c>
      <c r="C1418" s="431"/>
      <c r="D1418" s="431"/>
      <c r="E1418" s="431"/>
      <c r="F1418" s="431"/>
      <c r="G1418" s="431"/>
      <c r="H1418" s="431"/>
      <c r="I1418" s="431"/>
      <c r="J1418" s="431"/>
      <c r="K1418" s="431"/>
      <c r="L1418" s="431"/>
      <c r="M1418" s="431"/>
      <c r="N1418" s="298"/>
      <c r="BC1418" s="2" t="str">
        <f>IF(BE1412=0,"",CONCATENATE(BE1418,BF1418,BG1418,BH1418,BI1418,BJ1418))</f>
        <v/>
      </c>
      <c r="BE1418" s="2" t="s">
        <v>1000</v>
      </c>
      <c r="BF1418" s="2" t="str">
        <f>BE1416</f>
        <v>low</v>
      </c>
      <c r="BG1418" s="2" t="s">
        <v>1007</v>
      </c>
      <c r="BH1418" s="2" t="s">
        <v>1020</v>
      </c>
      <c r="BI1418" s="2" t="str">
        <f>IF($B$1233="","",$BF$1307)</f>
        <v>immigration</v>
      </c>
      <c r="BJ1418" s="2" t="s">
        <v>1021</v>
      </c>
    </row>
    <row r="1419" spans="1:63" ht="12.75">
      <c r="A1419" s="297"/>
      <c r="B1419" s="431"/>
      <c r="C1419" s="431"/>
      <c r="D1419" s="431"/>
      <c r="E1419" s="431"/>
      <c r="F1419" s="431"/>
      <c r="G1419" s="431"/>
      <c r="H1419" s="431"/>
      <c r="I1419" s="431"/>
      <c r="J1419" s="431"/>
      <c r="K1419" s="431"/>
      <c r="L1419" s="431"/>
      <c r="M1419" s="431"/>
      <c r="N1419" s="298"/>
      <c r="BC1419" s="2" t="str">
        <f>IF(BE1413=0,"",CONCATENATE(BE1419,BF1419,BG1419,BH1419,BI1419))</f>
        <v/>
      </c>
      <c r="BE1419" s="2" t="s">
        <v>1025</v>
      </c>
      <c r="BF1419" s="2" t="str">
        <f>IF($B$1233="","",$BF$1307)</f>
        <v>immigration</v>
      </c>
      <c r="BG1419" s="49" t="s">
        <v>1026</v>
      </c>
      <c r="BH1419" s="2" t="str">
        <f>IF($B$1233="","",$BF$1307)</f>
        <v>immigration</v>
      </c>
      <c r="BI1419" s="2" t="s">
        <v>1022</v>
      </c>
    </row>
    <row r="1420" spans="1:63" ht="12.75">
      <c r="A1420" s="297"/>
      <c r="B1420" s="431"/>
      <c r="C1420" s="431"/>
      <c r="D1420" s="431"/>
      <c r="E1420" s="431"/>
      <c r="F1420" s="431"/>
      <c r="G1420" s="431"/>
      <c r="H1420" s="431"/>
      <c r="I1420" s="431"/>
      <c r="J1420" s="431"/>
      <c r="K1420" s="431"/>
      <c r="L1420" s="431"/>
      <c r="M1420" s="431"/>
      <c r="N1420" s="298"/>
      <c r="BC1420" s="2" t="str">
        <f>IF(BE1414=0,"",CONCATENATE(BE1420,BF1420,BG1420,BH1420,BI1420,BJ1420))</f>
        <v/>
      </c>
      <c r="BE1420" s="2" t="s">
        <v>1023</v>
      </c>
      <c r="BF1420" s="2" t="str">
        <f>IF($B$1233="","",$BF$1307)</f>
        <v>immigration</v>
      </c>
      <c r="BG1420" s="2" t="s">
        <v>1024</v>
      </c>
      <c r="BJ1420" s="2" t="s">
        <v>1004</v>
      </c>
    </row>
    <row r="1421" spans="1:63" ht="12.75">
      <c r="A1421" s="297"/>
      <c r="B1421" s="431"/>
      <c r="C1421" s="431"/>
      <c r="D1421" s="431"/>
      <c r="E1421" s="431"/>
      <c r="F1421" s="431"/>
      <c r="G1421" s="431"/>
      <c r="H1421" s="431"/>
      <c r="I1421" s="431"/>
      <c r="J1421" s="431"/>
      <c r="K1421" s="431"/>
      <c r="L1421" s="431"/>
      <c r="M1421" s="431"/>
      <c r="N1421" s="298"/>
      <c r="BC1421" s="2" t="str">
        <f>CONCATENATE(BE1421,BF1421,BG1421,BH1421,BI1421)</f>
        <v>Are you ready to honor needs without alienating laws about immigration? After choosing an issue, select above how well you can agree with these radically different approaches to immigration politics. Replace being led with taking the lead.</v>
      </c>
      <c r="BE1421" s="2" t="s">
        <v>1016</v>
      </c>
      <c r="BF1421" s="2" t="str">
        <f>IF(OR($B$1233=0,$B$1233=""),"politicized issues",$BF$1307)</f>
        <v>immigration</v>
      </c>
      <c r="BG1421" s="2" t="s">
        <v>1015</v>
      </c>
      <c r="BH1421" s="2" t="str">
        <f>IF($B$1233="","",$BF$1307)</f>
        <v>immigration</v>
      </c>
      <c r="BI1421" s="2" t="s">
        <v>1011</v>
      </c>
    </row>
    <row r="1422" spans="1:63" ht="12.75">
      <c r="A1422" s="297"/>
      <c r="B1422" s="431"/>
      <c r="C1422" s="431"/>
      <c r="D1422" s="431"/>
      <c r="E1422" s="431"/>
      <c r="F1422" s="431"/>
      <c r="G1422" s="431"/>
      <c r="H1422" s="431"/>
      <c r="I1422" s="431"/>
      <c r="J1422" s="431"/>
      <c r="K1422" s="431"/>
      <c r="L1422" s="431"/>
      <c r="M1422" s="431"/>
      <c r="N1422" s="298"/>
      <c r="BC1422" s="2" t="str">
        <f>CONCATENATE(BC1418,BC1419,BC1420)</f>
        <v/>
      </c>
    </row>
    <row r="1423" spans="1:63" ht="12.75">
      <c r="A1423" s="297"/>
      <c r="B1423" s="431"/>
      <c r="C1423" s="431"/>
      <c r="D1423" s="431"/>
      <c r="E1423" s="431"/>
      <c r="F1423" s="431"/>
      <c r="G1423" s="431"/>
      <c r="H1423" s="431"/>
      <c r="I1423" s="431"/>
      <c r="J1423" s="431"/>
      <c r="K1423" s="431"/>
      <c r="L1423" s="431"/>
      <c r="M1423" s="431"/>
      <c r="N1423" s="298"/>
      <c r="BC1423" s="2" t="str">
        <f>IF(BE1415=0,BC1421,BC1422)</f>
        <v>Are you ready to honor needs without alienating laws about immigration? After choosing an issue, select above how well you can agree with these radically different approaches to immigration politics. Replace being led with taking the lead.</v>
      </c>
    </row>
    <row r="1424" spans="1:63" ht="10.15" customHeight="1">
      <c r="A1424" s="299"/>
      <c r="B1424" s="304"/>
      <c r="C1424" s="304"/>
      <c r="D1424" s="304"/>
      <c r="E1424" s="304"/>
      <c r="F1424" s="304"/>
      <c r="G1424" s="304"/>
      <c r="H1424" s="852"/>
      <c r="I1424" s="304"/>
      <c r="J1424" s="304"/>
      <c r="K1424" s="304"/>
      <c r="L1424" s="304"/>
      <c r="M1424" s="304"/>
      <c r="N1424" s="301"/>
    </row>
    <row r="1425" spans="1:69" ht="30" customHeight="1">
      <c r="A1425" s="293" t="s">
        <v>1148</v>
      </c>
      <c r="B1425" s="420" t="s">
        <v>775</v>
      </c>
      <c r="C1425" s="420"/>
      <c r="D1425" s="420"/>
      <c r="E1425" s="420"/>
      <c r="F1425" s="420"/>
      <c r="G1425" s="420"/>
      <c r="H1425" s="420"/>
      <c r="I1425" s="420"/>
      <c r="J1425" s="420"/>
      <c r="K1425" s="420"/>
      <c r="L1425" s="294"/>
      <c r="M1425" s="295"/>
      <c r="N1425" s="296" t="s">
        <v>1149</v>
      </c>
    </row>
    <row r="1426" spans="1:69">
      <c r="A1426" s="297"/>
      <c r="B1426" s="25"/>
      <c r="C1426" s="25"/>
      <c r="D1426" s="25"/>
      <c r="E1426" s="25"/>
      <c r="F1426" s="25"/>
      <c r="G1426" s="25"/>
      <c r="H1426" s="850"/>
      <c r="I1426" s="25"/>
      <c r="J1426" s="25"/>
      <c r="K1426" s="25"/>
      <c r="L1426" s="25"/>
      <c r="M1426" s="25"/>
      <c r="N1426" s="298"/>
    </row>
    <row r="1427" spans="1:69">
      <c r="A1427" s="297"/>
      <c r="B1427" s="25"/>
      <c r="C1427" s="25"/>
      <c r="D1427" s="25"/>
      <c r="E1427" s="25"/>
      <c r="F1427" s="25"/>
      <c r="G1427" s="25"/>
      <c r="H1427" s="850"/>
      <c r="I1427" s="25"/>
      <c r="J1427" s="25"/>
      <c r="K1427" s="25"/>
      <c r="L1427" s="25"/>
      <c r="M1427" s="25"/>
      <c r="N1427" s="298"/>
    </row>
    <row r="1428" spans="1:69">
      <c r="A1428" s="297"/>
      <c r="B1428" s="25"/>
      <c r="C1428" s="25"/>
      <c r="D1428" s="25"/>
      <c r="E1428" s="25"/>
      <c r="F1428" s="25"/>
      <c r="G1428" s="25"/>
      <c r="H1428" s="850"/>
      <c r="I1428" s="25"/>
      <c r="J1428" s="25"/>
      <c r="K1428" s="25"/>
      <c r="L1428" s="25"/>
      <c r="M1428" s="25"/>
      <c r="N1428" s="298"/>
    </row>
    <row r="1429" spans="1:69" ht="15.75">
      <c r="A1429" s="297"/>
      <c r="B1429" s="302"/>
      <c r="C1429" s="25"/>
      <c r="D1429" s="25"/>
      <c r="E1429" s="25"/>
      <c r="F1429" s="25"/>
      <c r="G1429" s="25"/>
      <c r="H1429" s="866" t="s">
        <v>776</v>
      </c>
      <c r="I1429" s="25"/>
      <c r="J1429" s="25"/>
      <c r="K1429" s="25"/>
      <c r="L1429" s="25"/>
      <c r="M1429" s="25"/>
      <c r="N1429" s="298"/>
    </row>
    <row r="1430" spans="1:69">
      <c r="A1430" s="297"/>
      <c r="B1430" s="25"/>
      <c r="C1430" s="25"/>
      <c r="D1430" s="25"/>
      <c r="E1430" s="25"/>
      <c r="F1430" s="25"/>
      <c r="G1430" s="25"/>
      <c r="H1430" s="850"/>
      <c r="I1430" s="25"/>
      <c r="J1430" s="25"/>
      <c r="K1430" s="25"/>
      <c r="L1430" s="25"/>
      <c r="M1430" s="25"/>
      <c r="N1430" s="298"/>
    </row>
    <row r="1431" spans="1:69" ht="13.9" customHeight="1">
      <c r="A1431" s="297"/>
      <c r="B1431" s="25"/>
      <c r="C1431" s="25"/>
      <c r="D1431" s="25"/>
      <c r="E1431" s="25"/>
      <c r="F1431" s="25"/>
      <c r="G1431" s="25"/>
      <c r="H1431" s="867">
        <v>1</v>
      </c>
      <c r="I1431" s="470" t="str">
        <f>IF(B$1233="",BM1431,BE1431)</f>
        <v>The more you overstate their differences on IMMIGRATION, the more you depict their errors with IMMIGRATION as typical.</v>
      </c>
      <c r="J1431" s="470"/>
      <c r="K1431" s="470"/>
      <c r="L1431" s="470"/>
      <c r="M1431" s="470"/>
      <c r="N1431" s="298"/>
      <c r="BD1431" s="2">
        <v>1</v>
      </c>
      <c r="BE1431" s="39" t="str">
        <f>CONCATENATE(BG1431,BH1431,BI1431,BJ1431,BK1431,".")</f>
        <v>The more you overstate their differences on IMMIGRATION, the more you depict their errors with IMMIGRATION as typical.</v>
      </c>
      <c r="BF1431" s="49" t="s">
        <v>3</v>
      </c>
      <c r="BG1431" s="2" t="s">
        <v>816</v>
      </c>
      <c r="BH1431" s="2" t="str">
        <f>IF(OR($B$1233=0,$B$1233=""),"a politicized issue",$B$1233)</f>
        <v>IMMIGRATION</v>
      </c>
      <c r="BI1431" s="2" t="s">
        <v>817</v>
      </c>
      <c r="BJ1431" s="2" t="str">
        <f>BH1431</f>
        <v>IMMIGRATION</v>
      </c>
      <c r="BK1431" s="2" t="s">
        <v>818</v>
      </c>
      <c r="BM1431" s="2" t="str">
        <f>CONCATENATE(BN1431,BO1431,BP1431,BQ1431)</f>
        <v>The more you overstate their differences on a politial issue, the more you depict their errors with that issue as typical.</v>
      </c>
      <c r="BN1431" s="2" t="s">
        <v>725</v>
      </c>
      <c r="BO1431" s="2" t="s">
        <v>825</v>
      </c>
      <c r="BP1431" s="2" t="s">
        <v>807</v>
      </c>
      <c r="BQ1431" s="2" t="s">
        <v>826</v>
      </c>
    </row>
    <row r="1432" spans="1:69">
      <c r="A1432" s="297"/>
      <c r="B1432" s="25"/>
      <c r="C1432" s="25"/>
      <c r="D1432" s="25"/>
      <c r="E1432" s="25"/>
      <c r="F1432" s="25"/>
      <c r="G1432" s="25"/>
      <c r="H1432" s="850"/>
      <c r="I1432" s="470"/>
      <c r="J1432" s="470"/>
      <c r="K1432" s="470"/>
      <c r="L1432" s="470"/>
      <c r="M1432" s="470"/>
      <c r="N1432" s="298"/>
    </row>
    <row r="1433" spans="1:69">
      <c r="A1433" s="297"/>
      <c r="B1433" s="25"/>
      <c r="C1433" s="25"/>
      <c r="D1433" s="25"/>
      <c r="E1433" s="25"/>
      <c r="F1433" s="25"/>
      <c r="G1433" s="25"/>
      <c r="H1433" s="850"/>
      <c r="I1433" s="470"/>
      <c r="J1433" s="470"/>
      <c r="K1433" s="470"/>
      <c r="L1433" s="470"/>
      <c r="M1433" s="470"/>
      <c r="N1433" s="298"/>
    </row>
    <row r="1434" spans="1:69" ht="13.9" customHeight="1">
      <c r="A1434" s="297"/>
      <c r="B1434" s="25"/>
      <c r="C1434" s="25"/>
      <c r="D1434" s="25"/>
      <c r="E1434" s="25"/>
      <c r="F1434" s="25"/>
      <c r="G1434" s="25"/>
      <c r="H1434" s="850"/>
      <c r="I1434" s="470"/>
      <c r="J1434" s="470"/>
      <c r="K1434" s="470"/>
      <c r="L1434" s="470"/>
      <c r="M1434" s="470"/>
      <c r="N1434" s="298"/>
    </row>
    <row r="1435" spans="1:69">
      <c r="A1435" s="297"/>
      <c r="B1435" s="25"/>
      <c r="C1435" s="25"/>
      <c r="D1435" s="25"/>
      <c r="E1435" s="25"/>
      <c r="F1435" s="25"/>
      <c r="G1435" s="25"/>
      <c r="H1435" s="867">
        <v>2</v>
      </c>
      <c r="I1435" s="470" t="str">
        <f>IF(B$1233="",BM1435,BE1435)</f>
        <v>The more you depict their errors with IMMIGRATION as typical, the more guarded you get toward their views on IMMIGRATION.</v>
      </c>
      <c r="J1435" s="470"/>
      <c r="K1435" s="470"/>
      <c r="L1435" s="470"/>
      <c r="M1435" s="470"/>
      <c r="N1435" s="298"/>
      <c r="BD1435" s="2">
        <v>2</v>
      </c>
      <c r="BE1435" s="39" t="str">
        <f>CONCATENATE(BG1435,BH1435,BI1435,BJ1435,BK1435,".")</f>
        <v>The more you depict their errors with IMMIGRATION as typical, the more guarded you get toward their views on IMMIGRATION.</v>
      </c>
      <c r="BF1435" s="49" t="s">
        <v>3</v>
      </c>
      <c r="BG1435" s="2" t="s">
        <v>819</v>
      </c>
      <c r="BH1435" s="2" t="str">
        <f>BH1431</f>
        <v>IMMIGRATION</v>
      </c>
      <c r="BI1435" s="2" t="s">
        <v>820</v>
      </c>
      <c r="BJ1435" s="2" t="str">
        <f>BH1435</f>
        <v>IMMIGRATION</v>
      </c>
      <c r="BM1435" s="2" t="str">
        <f t="shared" ref="BM1435" si="69">CONCATENATE(BN1435,BO1435,BP1435,BQ1435)</f>
        <v>The more you depict their errors with that issue as typical, the more guarded you get toward their views on that particular issue.</v>
      </c>
      <c r="BN1435" s="2" t="s">
        <v>725</v>
      </c>
      <c r="BO1435" s="2" t="s">
        <v>827</v>
      </c>
      <c r="BP1435" s="2" t="s">
        <v>807</v>
      </c>
      <c r="BQ1435" s="2" t="s">
        <v>828</v>
      </c>
    </row>
    <row r="1436" spans="1:69">
      <c r="A1436" s="297"/>
      <c r="B1436" s="25"/>
      <c r="C1436" s="25"/>
      <c r="D1436" s="25"/>
      <c r="E1436" s="25"/>
      <c r="F1436" s="25"/>
      <c r="G1436" s="25"/>
      <c r="H1436" s="868"/>
      <c r="I1436" s="470"/>
      <c r="J1436" s="470"/>
      <c r="K1436" s="470"/>
      <c r="L1436" s="470"/>
      <c r="M1436" s="470"/>
      <c r="N1436" s="298"/>
    </row>
    <row r="1437" spans="1:69" ht="13.9" customHeight="1">
      <c r="A1437" s="297"/>
      <c r="B1437" s="25"/>
      <c r="C1437" s="25"/>
      <c r="D1437" s="25"/>
      <c r="E1437" s="25"/>
      <c r="F1437" s="25"/>
      <c r="G1437" s="25"/>
      <c r="H1437" s="867"/>
      <c r="I1437" s="470"/>
      <c r="J1437" s="470"/>
      <c r="K1437" s="470"/>
      <c r="L1437" s="470"/>
      <c r="M1437" s="470"/>
      <c r="N1437" s="298"/>
    </row>
    <row r="1438" spans="1:69">
      <c r="A1438" s="297"/>
      <c r="B1438" s="25"/>
      <c r="C1438" s="25"/>
      <c r="D1438" s="25"/>
      <c r="E1438" s="25"/>
      <c r="F1438" s="25"/>
      <c r="G1438" s="25"/>
      <c r="H1438" s="868"/>
      <c r="I1438" s="470"/>
      <c r="J1438" s="470"/>
      <c r="K1438" s="470"/>
      <c r="L1438" s="470"/>
      <c r="M1438" s="470"/>
      <c r="N1438" s="298"/>
    </row>
    <row r="1439" spans="1:69">
      <c r="A1439" s="297"/>
      <c r="B1439" s="25"/>
      <c r="C1439" s="25"/>
      <c r="D1439" s="25"/>
      <c r="E1439" s="25"/>
      <c r="F1439" s="25"/>
      <c r="G1439" s="25"/>
      <c r="H1439" s="867">
        <v>3</v>
      </c>
      <c r="I1439" s="470" t="str">
        <f>IF(B$1233="",BM1439,BE1439)</f>
        <v>The more guarded you get toward their views on IMMIGRATION the more they get defensive toward your views on IMMIGRATION.</v>
      </c>
      <c r="J1439" s="470"/>
      <c r="K1439" s="470"/>
      <c r="L1439" s="470"/>
      <c r="M1439" s="470"/>
      <c r="N1439" s="298"/>
      <c r="BD1439" s="2">
        <v>3</v>
      </c>
      <c r="BE1439" s="39" t="str">
        <f>CONCATENATE(BG1439,BH1439,BI1439,BJ1439,BK1439,".")</f>
        <v>The more guarded you get toward their views on IMMIGRATION the more they get defensive toward your views on IMMIGRATION.</v>
      </c>
      <c r="BF1439" s="49" t="s">
        <v>3</v>
      </c>
      <c r="BG1439" s="2" t="s">
        <v>821</v>
      </c>
      <c r="BH1439" s="2" t="str">
        <f t="shared" ref="BH1439" si="70">BH1435</f>
        <v>IMMIGRATION</v>
      </c>
      <c r="BI1439" s="2" t="s">
        <v>822</v>
      </c>
      <c r="BJ1439" s="2" t="str">
        <f>BH1439</f>
        <v>IMMIGRATION</v>
      </c>
      <c r="BM1439" s="2" t="str">
        <f t="shared" ref="BM1439" si="71">CONCATENATE(BN1439,BO1439,BP1439,BQ1439)</f>
        <v>The more guarded you get toward their views on that political issue, the more they get defensive toward your views on that issue.</v>
      </c>
      <c r="BN1439" s="2" t="s">
        <v>725</v>
      </c>
      <c r="BO1439" s="2" t="s">
        <v>829</v>
      </c>
      <c r="BP1439" s="2" t="s">
        <v>807</v>
      </c>
      <c r="BQ1439" s="2" t="s">
        <v>830</v>
      </c>
    </row>
    <row r="1440" spans="1:69" ht="13.9" customHeight="1">
      <c r="A1440" s="297"/>
      <c r="B1440" s="25"/>
      <c r="C1440" s="25"/>
      <c r="D1440" s="25"/>
      <c r="E1440" s="25"/>
      <c r="F1440" s="25"/>
      <c r="G1440" s="25"/>
      <c r="H1440" s="868"/>
      <c r="I1440" s="470"/>
      <c r="J1440" s="470"/>
      <c r="K1440" s="470"/>
      <c r="L1440" s="470"/>
      <c r="M1440" s="470"/>
      <c r="N1440" s="298"/>
    </row>
    <row r="1441" spans="1:69">
      <c r="A1441" s="297"/>
      <c r="B1441" s="25"/>
      <c r="C1441" s="25"/>
      <c r="D1441" s="25"/>
      <c r="E1441" s="25"/>
      <c r="F1441" s="25"/>
      <c r="G1441" s="25"/>
      <c r="H1441" s="867"/>
      <c r="I1441" s="470"/>
      <c r="J1441" s="470"/>
      <c r="K1441" s="470"/>
      <c r="L1441" s="470"/>
      <c r="M1441" s="470"/>
      <c r="N1441" s="298"/>
    </row>
    <row r="1442" spans="1:69">
      <c r="A1442" s="297"/>
      <c r="B1442" s="25"/>
      <c r="C1442" s="25"/>
      <c r="D1442" s="25"/>
      <c r="E1442" s="25"/>
      <c r="F1442" s="25"/>
      <c r="G1442" s="25"/>
      <c r="H1442" s="868"/>
      <c r="I1442" s="470"/>
      <c r="J1442" s="470"/>
      <c r="K1442" s="470"/>
      <c r="L1442" s="470"/>
      <c r="M1442" s="470"/>
      <c r="N1442" s="298"/>
    </row>
    <row r="1443" spans="1:69">
      <c r="A1443" s="297"/>
      <c r="B1443" s="25"/>
      <c r="C1443" s="25"/>
      <c r="D1443" s="25"/>
      <c r="E1443" s="25"/>
      <c r="F1443" s="25"/>
      <c r="G1443" s="25"/>
      <c r="H1443" s="867">
        <v>4</v>
      </c>
      <c r="I1443" s="470" t="str">
        <f>IF(B$1233="",BM1443,BE1443)</f>
        <v>The more they get defensive toward your views on IMMIGRATION, the more you overstate their differences on IMMIGRATION.</v>
      </c>
      <c r="J1443" s="470"/>
      <c r="K1443" s="470"/>
      <c r="L1443" s="470"/>
      <c r="M1443" s="470"/>
      <c r="N1443" s="298"/>
      <c r="BD1443" s="2">
        <v>4</v>
      </c>
      <c r="BE1443" s="39" t="str">
        <f>CONCATENATE(BG1443,BH1443,BI1443,BJ1443,BK1443,".")</f>
        <v>The more they get defensive toward your views on IMMIGRATION, the more you overstate their differences on IMMIGRATION.</v>
      </c>
      <c r="BF1443" s="49" t="s">
        <v>3</v>
      </c>
      <c r="BG1443" s="2" t="s">
        <v>823</v>
      </c>
      <c r="BH1443" s="2" t="str">
        <f t="shared" ref="BH1443" si="72">BH1439</f>
        <v>IMMIGRATION</v>
      </c>
      <c r="BI1443" s="2" t="s">
        <v>824</v>
      </c>
      <c r="BJ1443" s="2" t="str">
        <f>BH1443</f>
        <v>IMMIGRATION</v>
      </c>
      <c r="BM1443" s="2" t="str">
        <f t="shared" ref="BM1443" si="73">CONCATENATE(BN1443,BO1443,BP1443,BQ1443)</f>
        <v>The more they get defensive toward you views on that political issue, the more you overstate their differences on that issue.</v>
      </c>
      <c r="BN1443" s="2" t="s">
        <v>725</v>
      </c>
      <c r="BO1443" s="2" t="s">
        <v>831</v>
      </c>
      <c r="BP1443" s="2" t="s">
        <v>807</v>
      </c>
      <c r="BQ1443" s="2" t="s">
        <v>832</v>
      </c>
    </row>
    <row r="1444" spans="1:69">
      <c r="A1444" s="297"/>
      <c r="B1444" s="25"/>
      <c r="C1444" s="25"/>
      <c r="D1444" s="25"/>
      <c r="E1444" s="25"/>
      <c r="F1444" s="25"/>
      <c r="G1444" s="25"/>
      <c r="H1444" s="868"/>
      <c r="I1444" s="470"/>
      <c r="J1444" s="470"/>
      <c r="K1444" s="470"/>
      <c r="L1444" s="470"/>
      <c r="M1444" s="470"/>
      <c r="N1444" s="298"/>
    </row>
    <row r="1445" spans="1:69">
      <c r="A1445" s="297"/>
      <c r="B1445" s="25"/>
      <c r="C1445" s="25"/>
      <c r="D1445" s="25"/>
      <c r="E1445" s="25"/>
      <c r="F1445" s="25"/>
      <c r="G1445" s="25"/>
      <c r="H1445" s="867"/>
      <c r="I1445" s="470"/>
      <c r="J1445" s="470"/>
      <c r="K1445" s="470"/>
      <c r="L1445" s="470"/>
      <c r="M1445" s="470"/>
      <c r="N1445" s="298"/>
    </row>
    <row r="1446" spans="1:69">
      <c r="A1446" s="297"/>
      <c r="B1446" s="25"/>
      <c r="C1446" s="25"/>
      <c r="D1446" s="25"/>
      <c r="E1446" s="25"/>
      <c r="F1446" s="25"/>
      <c r="G1446" s="25"/>
      <c r="H1446" s="868"/>
      <c r="I1446" s="470"/>
      <c r="J1446" s="470"/>
      <c r="K1446" s="470"/>
      <c r="L1446" s="470"/>
      <c r="M1446" s="470"/>
      <c r="N1446" s="298"/>
    </row>
    <row r="1447" spans="1:69">
      <c r="A1447" s="297"/>
      <c r="B1447" s="25"/>
      <c r="C1447" s="25"/>
      <c r="D1447" s="25"/>
      <c r="E1447" s="25"/>
      <c r="F1447" s="25"/>
      <c r="G1447" s="25"/>
      <c r="H1447" s="867">
        <v>5</v>
      </c>
      <c r="I1447" s="470" t="str">
        <f>IF(B$1233="",BM1447,BE1447)</f>
        <v>The more you overstate their differences on IMMIGRATION….</v>
      </c>
      <c r="J1447" s="470"/>
      <c r="K1447" s="470"/>
      <c r="L1447" s="470"/>
      <c r="M1447" s="470"/>
      <c r="N1447" s="298"/>
      <c r="BD1447" s="2">
        <v>5</v>
      </c>
      <c r="BE1447" s="39" t="str">
        <f>CONCATENATE(BG1447,BH1447,BI1447,BJ1447,".")</f>
        <v>The more you overstate their differences on IMMIGRATION….</v>
      </c>
      <c r="BF1447" s="49" t="s">
        <v>3</v>
      </c>
      <c r="BG1447" s="2" t="s">
        <v>816</v>
      </c>
      <c r="BH1447" s="2" t="str">
        <f t="shared" ref="BH1447" si="74">BH1443</f>
        <v>IMMIGRATION</v>
      </c>
      <c r="BI1447" s="2" t="s">
        <v>734</v>
      </c>
      <c r="BM1447" s="2" t="str">
        <f t="shared" ref="BM1447" si="75">CONCATENATE(BN1447,BO1447)</f>
        <v>The more more you overstate these differences on that issue…</v>
      </c>
      <c r="BN1447" s="2" t="s">
        <v>725</v>
      </c>
      <c r="BO1447" s="2" t="s">
        <v>833</v>
      </c>
    </row>
    <row r="1448" spans="1:69">
      <c r="A1448" s="297"/>
      <c r="B1448" s="25"/>
      <c r="C1448" s="25"/>
      <c r="D1448" s="25"/>
      <c r="E1448" s="25"/>
      <c r="F1448" s="25"/>
      <c r="G1448" s="25"/>
      <c r="H1448" s="868"/>
      <c r="I1448" s="470"/>
      <c r="J1448" s="470"/>
      <c r="K1448" s="470"/>
      <c r="L1448" s="470"/>
      <c r="M1448" s="470"/>
      <c r="N1448" s="298"/>
    </row>
    <row r="1449" spans="1:69">
      <c r="A1449" s="297"/>
      <c r="B1449" s="25"/>
      <c r="C1449" s="25"/>
      <c r="D1449" s="25"/>
      <c r="E1449" s="25"/>
      <c r="F1449" s="25"/>
      <c r="G1449" s="25"/>
      <c r="H1449" s="867"/>
      <c r="I1449" s="470"/>
      <c r="J1449" s="470"/>
      <c r="K1449" s="470"/>
      <c r="L1449" s="470"/>
      <c r="M1449" s="470"/>
      <c r="N1449" s="298"/>
    </row>
    <row r="1450" spans="1:69" ht="15.75">
      <c r="A1450" s="297"/>
      <c r="B1450" s="302"/>
      <c r="C1450" s="25"/>
      <c r="D1450" s="25"/>
      <c r="E1450" s="25"/>
      <c r="F1450" s="25"/>
      <c r="G1450" s="25"/>
      <c r="H1450" s="866" t="s">
        <v>777</v>
      </c>
      <c r="I1450" s="303"/>
      <c r="J1450" s="303"/>
      <c r="K1450" s="303"/>
      <c r="L1450" s="303"/>
      <c r="M1450" s="303"/>
      <c r="N1450" s="298"/>
    </row>
    <row r="1451" spans="1:69">
      <c r="A1451" s="297"/>
      <c r="B1451" s="25"/>
      <c r="C1451" s="25"/>
      <c r="D1451" s="25"/>
      <c r="E1451" s="25"/>
      <c r="F1451" s="25"/>
      <c r="G1451" s="25"/>
      <c r="H1451" s="850"/>
      <c r="I1451" s="25"/>
      <c r="J1451" s="25"/>
      <c r="K1451" s="25"/>
      <c r="L1451" s="25"/>
      <c r="M1451" s="25"/>
      <c r="N1451" s="298"/>
    </row>
    <row r="1452" spans="1:69">
      <c r="A1452" s="297"/>
      <c r="B1452" s="25"/>
      <c r="C1452" s="25"/>
      <c r="D1452" s="25"/>
      <c r="E1452" s="25"/>
      <c r="F1452" s="25"/>
      <c r="G1452" s="25"/>
      <c r="H1452" s="867">
        <v>1</v>
      </c>
      <c r="I1452" s="470" t="str">
        <f>IF(B$1233="",BM1452,BE1452)</f>
        <v>The less you overstate their differences on IMMIGRATION, the less you depict their errors with IMMIGRATION.</v>
      </c>
      <c r="J1452" s="470"/>
      <c r="K1452" s="470"/>
      <c r="L1452" s="470"/>
      <c r="M1452" s="470"/>
      <c r="N1452" s="298"/>
      <c r="BD1452" s="2">
        <v>1</v>
      </c>
      <c r="BE1452" s="39" t="str">
        <f>CONCATENATE(BG1452,BH1452,BI1452,BJ1452,BK1452,".")</f>
        <v>The less you overstate their differences on IMMIGRATION, the less you depict their errors with IMMIGRATION.</v>
      </c>
      <c r="BF1452" s="49" t="s">
        <v>3</v>
      </c>
      <c r="BG1452" s="2" t="s">
        <v>834</v>
      </c>
      <c r="BH1452" s="2" t="str">
        <f>BH1431</f>
        <v>IMMIGRATION</v>
      </c>
      <c r="BI1452" s="2" t="s">
        <v>838</v>
      </c>
      <c r="BJ1452" s="2" t="str">
        <f>BH1452</f>
        <v>IMMIGRATION</v>
      </c>
      <c r="BM1452" s="2" t="str">
        <f>CONCATENATE(BN1452,BO1452,BP1452,BQ1452)</f>
        <v>The less you overstate their differences on a politial issue, the less you depict their errors with that issue as typical.</v>
      </c>
      <c r="BN1452" s="2" t="s">
        <v>785</v>
      </c>
      <c r="BO1452" s="2" t="s">
        <v>825</v>
      </c>
      <c r="BP1452" s="2" t="s">
        <v>811</v>
      </c>
      <c r="BQ1452" s="2" t="s">
        <v>826</v>
      </c>
    </row>
    <row r="1453" spans="1:69">
      <c r="A1453" s="297"/>
      <c r="B1453" s="25"/>
      <c r="C1453" s="25"/>
      <c r="D1453" s="25"/>
      <c r="E1453" s="25"/>
      <c r="F1453" s="25"/>
      <c r="G1453" s="25"/>
      <c r="H1453" s="850"/>
      <c r="I1453" s="470"/>
      <c r="J1453" s="470"/>
      <c r="K1453" s="470"/>
      <c r="L1453" s="470"/>
      <c r="M1453" s="470"/>
      <c r="N1453" s="298"/>
    </row>
    <row r="1454" spans="1:69">
      <c r="A1454" s="297"/>
      <c r="B1454" s="25"/>
      <c r="C1454" s="25"/>
      <c r="D1454" s="25"/>
      <c r="E1454" s="25"/>
      <c r="F1454" s="25"/>
      <c r="G1454" s="25"/>
      <c r="H1454" s="850"/>
      <c r="I1454" s="470"/>
      <c r="J1454" s="470"/>
      <c r="K1454" s="470"/>
      <c r="L1454" s="470"/>
      <c r="M1454" s="470"/>
      <c r="N1454" s="298"/>
    </row>
    <row r="1455" spans="1:69">
      <c r="A1455" s="297"/>
      <c r="B1455" s="25"/>
      <c r="C1455" s="25"/>
      <c r="D1455" s="25"/>
      <c r="E1455" s="25"/>
      <c r="F1455" s="25"/>
      <c r="G1455" s="25"/>
      <c r="H1455" s="850"/>
      <c r="I1455" s="470"/>
      <c r="J1455" s="470"/>
      <c r="K1455" s="470"/>
      <c r="L1455" s="470"/>
      <c r="M1455" s="470"/>
      <c r="N1455" s="298"/>
    </row>
    <row r="1456" spans="1:69">
      <c r="A1456" s="297"/>
      <c r="B1456" s="25"/>
      <c r="C1456" s="25"/>
      <c r="D1456" s="25"/>
      <c r="E1456" s="25"/>
      <c r="F1456" s="25"/>
      <c r="G1456" s="25"/>
      <c r="H1456" s="867">
        <v>2</v>
      </c>
      <c r="I1456" s="470" t="str">
        <f>IF(B$1233="",BM1456,BE1456)</f>
        <v>The less you depict their errors with IMMIGRATION as typical, the less guarded you get toward their views on IMMIGRATION.</v>
      </c>
      <c r="J1456" s="470"/>
      <c r="K1456" s="470"/>
      <c r="L1456" s="470"/>
      <c r="M1456" s="470"/>
      <c r="N1456" s="298"/>
      <c r="BD1456" s="2">
        <v>2</v>
      </c>
      <c r="BE1456" s="39" t="str">
        <f>CONCATENATE(BG1456,BH1456,BI1456,BJ1456,".")</f>
        <v>The less you depict their errors with IMMIGRATION as typical, the less guarded you get toward their views on IMMIGRATION.</v>
      </c>
      <c r="BF1456" s="49" t="s">
        <v>3</v>
      </c>
      <c r="BG1456" s="2" t="s">
        <v>835</v>
      </c>
      <c r="BH1456" s="2" t="str">
        <f>BH1452</f>
        <v>IMMIGRATION</v>
      </c>
      <c r="BI1456" s="2" t="s">
        <v>839</v>
      </c>
      <c r="BJ1456" s="2" t="str">
        <f>BH1456</f>
        <v>IMMIGRATION</v>
      </c>
      <c r="BM1456" s="2" t="str">
        <f t="shared" ref="BM1456" si="76">CONCATENATE(BN1456,BO1456,BP1456,BQ1456)</f>
        <v>The less you depict their errors with that issue as typical, the less guarded you get toward their views on that particular issue.</v>
      </c>
      <c r="BN1456" s="2" t="s">
        <v>785</v>
      </c>
      <c r="BO1456" s="2" t="s">
        <v>827</v>
      </c>
      <c r="BP1456" s="2" t="s">
        <v>811</v>
      </c>
      <c r="BQ1456" s="2" t="s">
        <v>828</v>
      </c>
    </row>
    <row r="1457" spans="1:69">
      <c r="A1457" s="297"/>
      <c r="B1457" s="25"/>
      <c r="C1457" s="25"/>
      <c r="D1457" s="25"/>
      <c r="E1457" s="25"/>
      <c r="F1457" s="25"/>
      <c r="G1457" s="25"/>
      <c r="H1457" s="868"/>
      <c r="I1457" s="470"/>
      <c r="J1457" s="470"/>
      <c r="K1457" s="470"/>
      <c r="L1457" s="470"/>
      <c r="M1457" s="470"/>
      <c r="N1457" s="298"/>
      <c r="BK1457" s="2" t="s">
        <v>730</v>
      </c>
    </row>
    <row r="1458" spans="1:69">
      <c r="A1458" s="297"/>
      <c r="B1458" s="25"/>
      <c r="C1458" s="25"/>
      <c r="D1458" s="25"/>
      <c r="E1458" s="25"/>
      <c r="F1458" s="25"/>
      <c r="G1458" s="25"/>
      <c r="H1458" s="867"/>
      <c r="I1458" s="470"/>
      <c r="J1458" s="470"/>
      <c r="K1458" s="470"/>
      <c r="L1458" s="470"/>
      <c r="M1458" s="470"/>
      <c r="N1458" s="298"/>
    </row>
    <row r="1459" spans="1:69">
      <c r="A1459" s="297"/>
      <c r="B1459" s="25"/>
      <c r="C1459" s="25"/>
      <c r="D1459" s="25"/>
      <c r="E1459" s="25"/>
      <c r="F1459" s="25"/>
      <c r="G1459" s="25"/>
      <c r="H1459" s="868"/>
      <c r="I1459" s="470"/>
      <c r="J1459" s="470"/>
      <c r="K1459" s="470"/>
      <c r="L1459" s="470"/>
      <c r="M1459" s="470"/>
      <c r="N1459" s="298"/>
    </row>
    <row r="1460" spans="1:69">
      <c r="A1460" s="297"/>
      <c r="B1460" s="25"/>
      <c r="C1460" s="25"/>
      <c r="D1460" s="25"/>
      <c r="E1460" s="25"/>
      <c r="F1460" s="25"/>
      <c r="G1460" s="25"/>
      <c r="H1460" s="867">
        <v>3</v>
      </c>
      <c r="I1460" s="470" t="str">
        <f>IF(B$1233="",BM1460,BE1460)</f>
        <v>The less guarded you get toward their views on IMMIGRATION the less they get defensive toward your views on IMMIGRATION.</v>
      </c>
      <c r="J1460" s="470"/>
      <c r="K1460" s="470"/>
      <c r="L1460" s="470"/>
      <c r="M1460" s="470"/>
      <c r="N1460" s="298"/>
      <c r="BD1460" s="2">
        <v>3</v>
      </c>
      <c r="BE1460" s="39" t="str">
        <f t="shared" ref="BE1460" si="77">CONCATENATE(BG1460,BH1460,BI1460,BJ1460,".")</f>
        <v>The less guarded you get toward their views on IMMIGRATION the less they get defensive toward your views on IMMIGRATION.</v>
      </c>
      <c r="BF1460" s="49" t="s">
        <v>3</v>
      </c>
      <c r="BG1460" s="2" t="s">
        <v>836</v>
      </c>
      <c r="BH1460" s="2" t="str">
        <f t="shared" ref="BH1460" si="78">BH1456</f>
        <v>IMMIGRATION</v>
      </c>
      <c r="BI1460" s="2" t="s">
        <v>840</v>
      </c>
      <c r="BJ1460" s="2" t="str">
        <f>BH1460</f>
        <v>IMMIGRATION</v>
      </c>
      <c r="BM1460" s="2" t="str">
        <f t="shared" ref="BM1460" si="79">CONCATENATE(BN1460,BO1460,BP1460,BQ1460)</f>
        <v>The less guarded you get toward their views on that political issue, the less they get defensive toward your views on that issue.</v>
      </c>
      <c r="BN1460" s="2" t="s">
        <v>785</v>
      </c>
      <c r="BO1460" s="2" t="s">
        <v>829</v>
      </c>
      <c r="BP1460" s="2" t="s">
        <v>811</v>
      </c>
      <c r="BQ1460" s="2" t="s">
        <v>830</v>
      </c>
    </row>
    <row r="1461" spans="1:69">
      <c r="A1461" s="297"/>
      <c r="B1461" s="25"/>
      <c r="C1461" s="25"/>
      <c r="D1461" s="25"/>
      <c r="E1461" s="25"/>
      <c r="F1461" s="25"/>
      <c r="G1461" s="25"/>
      <c r="H1461" s="868"/>
      <c r="I1461" s="470"/>
      <c r="J1461" s="470"/>
      <c r="K1461" s="470"/>
      <c r="L1461" s="470"/>
      <c r="M1461" s="470"/>
      <c r="N1461" s="298"/>
    </row>
    <row r="1462" spans="1:69">
      <c r="A1462" s="297"/>
      <c r="B1462" s="25"/>
      <c r="C1462" s="25"/>
      <c r="D1462" s="25"/>
      <c r="E1462" s="25"/>
      <c r="F1462" s="25"/>
      <c r="G1462" s="25"/>
      <c r="H1462" s="867"/>
      <c r="I1462" s="470"/>
      <c r="J1462" s="470"/>
      <c r="K1462" s="470"/>
      <c r="L1462" s="470"/>
      <c r="M1462" s="470"/>
      <c r="N1462" s="298"/>
    </row>
    <row r="1463" spans="1:69">
      <c r="A1463" s="297"/>
      <c r="B1463" s="25"/>
      <c r="C1463" s="25"/>
      <c r="D1463" s="25"/>
      <c r="E1463" s="25"/>
      <c r="F1463" s="25"/>
      <c r="G1463" s="25"/>
      <c r="H1463" s="868"/>
      <c r="I1463" s="470"/>
      <c r="J1463" s="470"/>
      <c r="K1463" s="470"/>
      <c r="L1463" s="470"/>
      <c r="M1463" s="470"/>
      <c r="N1463" s="298"/>
    </row>
    <row r="1464" spans="1:69">
      <c r="A1464" s="297"/>
      <c r="B1464" s="25"/>
      <c r="C1464" s="25"/>
      <c r="D1464" s="25"/>
      <c r="E1464" s="25"/>
      <c r="F1464" s="25"/>
      <c r="G1464" s="25"/>
      <c r="H1464" s="867">
        <v>4</v>
      </c>
      <c r="I1464" s="470" t="str">
        <f>IF(B$1233="",BM1464,BE1464)</f>
        <v>The less they get defensive toward your views on IMMIGRATION, the less you overstate their differences on IMMIGRATION.</v>
      </c>
      <c r="J1464" s="470"/>
      <c r="K1464" s="470"/>
      <c r="L1464" s="470"/>
      <c r="M1464" s="470"/>
      <c r="N1464" s="298"/>
      <c r="BD1464" s="2">
        <v>4</v>
      </c>
      <c r="BE1464" s="39" t="str">
        <f>CONCATENATE(BG1464,BH1464,BI1464,BJ1464,BK1464,".")</f>
        <v>The less they get defensive toward your views on IMMIGRATION, the less you overstate their differences on IMMIGRATION.</v>
      </c>
      <c r="BF1464" s="49" t="s">
        <v>3</v>
      </c>
      <c r="BG1464" s="2" t="s">
        <v>837</v>
      </c>
      <c r="BH1464" s="2" t="str">
        <f t="shared" ref="BH1464" si="80">BH1460</f>
        <v>IMMIGRATION</v>
      </c>
      <c r="BI1464" s="2" t="s">
        <v>841</v>
      </c>
      <c r="BJ1464" s="2" t="str">
        <f>BH1464</f>
        <v>IMMIGRATION</v>
      </c>
      <c r="BM1464" s="2" t="str">
        <f t="shared" ref="BM1464" si="81">CONCATENATE(BN1464,BO1464,BP1464,BQ1464)</f>
        <v>The less they get defensive toward you views on that political issue, the less you overstate their differences on that issue.</v>
      </c>
      <c r="BN1464" s="2" t="s">
        <v>785</v>
      </c>
      <c r="BO1464" s="2" t="s">
        <v>831</v>
      </c>
      <c r="BP1464" s="2" t="s">
        <v>811</v>
      </c>
      <c r="BQ1464" s="2" t="s">
        <v>832</v>
      </c>
    </row>
    <row r="1465" spans="1:69">
      <c r="A1465" s="297"/>
      <c r="B1465" s="25"/>
      <c r="C1465" s="25"/>
      <c r="D1465" s="25"/>
      <c r="E1465" s="25"/>
      <c r="F1465" s="25"/>
      <c r="G1465" s="25"/>
      <c r="H1465" s="868"/>
      <c r="I1465" s="470"/>
      <c r="J1465" s="470"/>
      <c r="K1465" s="470"/>
      <c r="L1465" s="470"/>
      <c r="M1465" s="470"/>
      <c r="N1465" s="298"/>
    </row>
    <row r="1466" spans="1:69">
      <c r="A1466" s="297"/>
      <c r="B1466" s="25"/>
      <c r="C1466" s="25"/>
      <c r="D1466" s="25"/>
      <c r="E1466" s="25"/>
      <c r="F1466" s="25"/>
      <c r="G1466" s="25"/>
      <c r="H1466" s="867"/>
      <c r="I1466" s="470"/>
      <c r="J1466" s="470"/>
      <c r="K1466" s="470"/>
      <c r="L1466" s="470"/>
      <c r="M1466" s="470"/>
      <c r="N1466" s="298"/>
    </row>
    <row r="1467" spans="1:69">
      <c r="A1467" s="297"/>
      <c r="B1467" s="25"/>
      <c r="C1467" s="25"/>
      <c r="D1467" s="25"/>
      <c r="E1467" s="25"/>
      <c r="F1467" s="25"/>
      <c r="G1467" s="25"/>
      <c r="H1467" s="868"/>
      <c r="I1467" s="470"/>
      <c r="J1467" s="470"/>
      <c r="K1467" s="470"/>
      <c r="L1467" s="470"/>
      <c r="M1467" s="470"/>
      <c r="N1467" s="298"/>
    </row>
    <row r="1468" spans="1:69">
      <c r="A1468" s="297"/>
      <c r="B1468" s="25"/>
      <c r="C1468" s="25"/>
      <c r="D1468" s="25"/>
      <c r="E1468" s="25"/>
      <c r="F1468" s="25"/>
      <c r="G1468" s="25"/>
      <c r="H1468" s="867">
        <v>5</v>
      </c>
      <c r="I1468" s="470" t="str">
        <f>IF(B$1233="",BM1468,BE1468)</f>
        <v>The less you overstate their differences on IMMIGRATION….</v>
      </c>
      <c r="J1468" s="470"/>
      <c r="K1468" s="470"/>
      <c r="L1468" s="470"/>
      <c r="M1468" s="470"/>
      <c r="N1468" s="298"/>
      <c r="BD1468" s="2">
        <v>5</v>
      </c>
      <c r="BE1468" s="39" t="str">
        <f t="shared" ref="BE1468" si="82">CONCATENATE(BG1468,BH1468,BI1468,BJ1468,".")</f>
        <v>The less you overstate their differences on IMMIGRATION….</v>
      </c>
      <c r="BF1468" s="49" t="s">
        <v>3</v>
      </c>
      <c r="BG1468" s="2" t="s">
        <v>834</v>
      </c>
      <c r="BH1468" s="2" t="str">
        <f t="shared" ref="BH1468" si="83">BH1464</f>
        <v>IMMIGRATION</v>
      </c>
      <c r="BI1468" s="2" t="s">
        <v>734</v>
      </c>
      <c r="BM1468" s="2" t="str">
        <f>CONCATENATE(BN1468,BO1468)</f>
        <v>The less more you overstate these differences on that issue…</v>
      </c>
      <c r="BN1468" s="2" t="s">
        <v>785</v>
      </c>
      <c r="BO1468" s="2" t="s">
        <v>833</v>
      </c>
    </row>
    <row r="1469" spans="1:69" ht="13.9" customHeight="1">
      <c r="A1469" s="297"/>
      <c r="B1469" s="25"/>
      <c r="C1469" s="25"/>
      <c r="D1469" s="25"/>
      <c r="E1469" s="25"/>
      <c r="F1469" s="25"/>
      <c r="G1469" s="25"/>
      <c r="H1469" s="867"/>
      <c r="I1469" s="470"/>
      <c r="J1469" s="470"/>
      <c r="K1469" s="470"/>
      <c r="L1469" s="470"/>
      <c r="M1469" s="470"/>
      <c r="N1469" s="298"/>
    </row>
    <row r="1470" spans="1:69">
      <c r="A1470" s="297"/>
      <c r="B1470" s="25"/>
      <c r="C1470" s="25"/>
      <c r="D1470" s="25"/>
      <c r="E1470" s="25"/>
      <c r="F1470" s="25"/>
      <c r="G1470" s="25"/>
      <c r="H1470" s="850"/>
      <c r="I1470" s="470"/>
      <c r="J1470" s="470"/>
      <c r="K1470" s="470"/>
      <c r="L1470" s="470"/>
      <c r="M1470" s="470"/>
      <c r="N1470" s="298"/>
    </row>
    <row r="1471" spans="1:69">
      <c r="A1471" s="299"/>
      <c r="B1471" s="304"/>
      <c r="C1471" s="304"/>
      <c r="D1471" s="304"/>
      <c r="E1471" s="304"/>
      <c r="F1471" s="304"/>
      <c r="G1471" s="304"/>
      <c r="H1471" s="852"/>
      <c r="I1471" s="304"/>
      <c r="J1471" s="304"/>
      <c r="K1471" s="304"/>
      <c r="L1471" s="304"/>
      <c r="M1471" s="304"/>
      <c r="N1471" s="301"/>
    </row>
    <row r="1472" spans="1:69" ht="30" customHeight="1">
      <c r="A1472" s="293" t="s">
        <v>1148</v>
      </c>
      <c r="B1472" s="418" t="s">
        <v>1716</v>
      </c>
      <c r="C1472" s="418"/>
      <c r="D1472" s="418"/>
      <c r="E1472" s="418"/>
      <c r="F1472" s="418"/>
      <c r="G1472" s="418"/>
      <c r="H1472" s="418"/>
      <c r="I1472" s="418"/>
      <c r="J1472" s="418"/>
      <c r="K1472" s="418"/>
      <c r="L1472" s="418"/>
      <c r="M1472" s="295"/>
      <c r="N1472" s="296" t="s">
        <v>1149</v>
      </c>
      <c r="BE1472" s="51" t="str">
        <f t="shared" ref="BE1472:BL1472" si="84">BE1388</f>
        <v>IMM</v>
      </c>
      <c r="BF1472" s="51" t="str">
        <f t="shared" si="84"/>
        <v>CLI</v>
      </c>
      <c r="BG1472" s="51" t="str">
        <f t="shared" si="84"/>
        <v>GUN</v>
      </c>
      <c r="BH1472" s="51" t="str">
        <f t="shared" si="84"/>
        <v>ABO</v>
      </c>
      <c r="BI1472" s="51" t="str">
        <f t="shared" si="84"/>
        <v>HEA</v>
      </c>
      <c r="BJ1472" s="51" t="str">
        <f t="shared" si="84"/>
        <v>CRI</v>
      </c>
      <c r="BK1472" s="51" t="str">
        <f t="shared" si="84"/>
        <v>ECO</v>
      </c>
      <c r="BL1472" s="51" t="str">
        <f t="shared" si="84"/>
        <v>RAC</v>
      </c>
      <c r="BM1472" s="49" t="s">
        <v>3</v>
      </c>
    </row>
    <row r="1473" spans="1:65" ht="15" customHeight="1">
      <c r="A1473" s="297"/>
      <c r="B1473" s="898" t="s">
        <v>1754</v>
      </c>
      <c r="C1473" s="898"/>
      <c r="D1473" s="898"/>
      <c r="E1473" s="898"/>
      <c r="F1473" s="898"/>
      <c r="G1473" s="898"/>
      <c r="H1473" s="898"/>
      <c r="I1473" s="898"/>
      <c r="J1473" s="898"/>
      <c r="K1473" s="898"/>
      <c r="L1473" s="898"/>
      <c r="M1473" s="898"/>
      <c r="N1473" s="298"/>
      <c r="BB1473" s="2" t="str">
        <f t="shared" ref="BB1473:BB1478" si="85">IF($C$1047=BB$1047,BE1473,IF($C$1047=BB$1048,BF1473,IF($C$1047=BB$1049,BG1473,IF($C$1047=BB$1050,BH1473,IF($C$1047=BB$1051,BI1473,IF($C$1047=BB$1052,BJ1473,IF($C$1047=BB$1053,BK1473,IF($C$1047=BB$1054,BL1473,""))))))))</f>
        <v xml:space="preserve">I affirm your need for secure borders. And thank you for any affirmation of our need to travel freely despite status. </v>
      </c>
      <c r="BD1473" s="135" t="s">
        <v>602</v>
      </c>
      <c r="BE1473" s="2" t="s">
        <v>895</v>
      </c>
      <c r="BF1473" s="2" t="s">
        <v>901</v>
      </c>
      <c r="BG1473" s="2" t="s">
        <v>904</v>
      </c>
      <c r="BH1473" s="2" t="s">
        <v>917</v>
      </c>
      <c r="BI1473" s="2" t="s">
        <v>922</v>
      </c>
      <c r="BJ1473" s="2" t="s">
        <v>929</v>
      </c>
      <c r="BK1473" s="2" t="s">
        <v>936</v>
      </c>
      <c r="BL1473" s="2" t="s">
        <v>941</v>
      </c>
      <c r="BM1473" s="49" t="s">
        <v>3</v>
      </c>
    </row>
    <row r="1474" spans="1:65" ht="13.15" customHeight="1">
      <c r="A1474" s="297"/>
      <c r="B1474" s="898"/>
      <c r="C1474" s="898"/>
      <c r="D1474" s="898"/>
      <c r="E1474" s="898"/>
      <c r="F1474" s="898"/>
      <c r="G1474" s="898"/>
      <c r="H1474" s="898"/>
      <c r="I1474" s="898"/>
      <c r="J1474" s="898"/>
      <c r="K1474" s="898"/>
      <c r="L1474" s="898"/>
      <c r="M1474" s="898"/>
      <c r="N1474" s="298"/>
      <c r="BB1474" s="2" t="str">
        <f t="shared" si="85"/>
        <v>I need you to feel the desperte needs of these migrants without painting them all as violent lawbreakers.</v>
      </c>
      <c r="BD1474" s="135" t="s">
        <v>911</v>
      </c>
      <c r="BE1474" s="2" t="s">
        <v>896</v>
      </c>
      <c r="BF1474" s="2" t="s">
        <v>901</v>
      </c>
      <c r="BG1474" s="2" t="s">
        <v>906</v>
      </c>
      <c r="BH1474" s="2" t="s">
        <v>918</v>
      </c>
      <c r="BI1474" s="2" t="s">
        <v>926</v>
      </c>
      <c r="BJ1474" s="2" t="s">
        <v>932</v>
      </c>
      <c r="BK1474" s="2" t="s">
        <v>937</v>
      </c>
      <c r="BL1474" s="2" t="s">
        <v>943</v>
      </c>
      <c r="BM1474" s="49" t="s">
        <v>3</v>
      </c>
    </row>
    <row r="1475" spans="1:65" ht="15.6" customHeight="1">
      <c r="A1475" s="297"/>
      <c r="B1475" s="898"/>
      <c r="C1475" s="898"/>
      <c r="D1475" s="898"/>
      <c r="E1475" s="898"/>
      <c r="F1475" s="898"/>
      <c r="G1475" s="898"/>
      <c r="H1475" s="898"/>
      <c r="I1475" s="898"/>
      <c r="J1475" s="898"/>
      <c r="K1475" s="898"/>
      <c r="L1475" s="898"/>
      <c r="M1475" s="898"/>
      <c r="N1475" s="298"/>
      <c r="BB1475" s="2" t="str">
        <f t="shared" si="85"/>
        <v>Perhaps we can do better to screen out the most violent of these migrants who exploit our generosity.</v>
      </c>
      <c r="BD1475" s="135" t="s">
        <v>909</v>
      </c>
      <c r="BE1475" s="2" t="s">
        <v>897</v>
      </c>
      <c r="BF1475" s="2" t="s">
        <v>902</v>
      </c>
      <c r="BG1475" s="2" t="s">
        <v>907</v>
      </c>
      <c r="BH1475" s="2" t="s">
        <v>920</v>
      </c>
      <c r="BI1475" s="2" t="s">
        <v>921</v>
      </c>
      <c r="BJ1475" s="2" t="s">
        <v>934</v>
      </c>
      <c r="BK1475" s="2" t="s">
        <v>939</v>
      </c>
      <c r="BL1475" s="2" t="s">
        <v>945</v>
      </c>
      <c r="BM1475" s="49" t="s">
        <v>3</v>
      </c>
    </row>
    <row r="1476" spans="1:65" ht="15.6" customHeight="1">
      <c r="A1476" s="297"/>
      <c r="B1476" s="898"/>
      <c r="C1476" s="898"/>
      <c r="D1476" s="898"/>
      <c r="E1476" s="898"/>
      <c r="F1476" s="898"/>
      <c r="G1476" s="898"/>
      <c r="H1476" s="898"/>
      <c r="I1476" s="898"/>
      <c r="J1476" s="898"/>
      <c r="K1476" s="898"/>
      <c r="L1476" s="898"/>
      <c r="M1476" s="898"/>
      <c r="N1476" s="298"/>
      <c r="BB1476" s="2" t="str">
        <f t="shared" si="85"/>
        <v>I affirm your need to help migrants flee violence potentially of our making. And thank you for affirming our need to not import such violence.</v>
      </c>
      <c r="BD1476" s="135" t="s">
        <v>604</v>
      </c>
      <c r="BE1476" s="2" t="s">
        <v>923</v>
      </c>
      <c r="BF1476" s="2" t="s">
        <v>916</v>
      </c>
      <c r="BG1476" s="2" t="s">
        <v>905</v>
      </c>
      <c r="BH1476" s="2" t="s">
        <v>915</v>
      </c>
      <c r="BI1476" s="2" t="s">
        <v>924</v>
      </c>
      <c r="BJ1476" s="2" t="s">
        <v>930</v>
      </c>
      <c r="BK1476" s="2" t="s">
        <v>935</v>
      </c>
      <c r="BL1476" s="2" t="s">
        <v>942</v>
      </c>
      <c r="BM1476" s="49" t="s">
        <v>3</v>
      </c>
    </row>
    <row r="1477" spans="1:65" ht="15.6" customHeight="1">
      <c r="A1477" s="297"/>
      <c r="B1477" s="899" t="s">
        <v>1753</v>
      </c>
      <c r="C1477" s="899"/>
      <c r="D1477" s="899"/>
      <c r="E1477" s="899"/>
      <c r="F1477" s="899"/>
      <c r="G1477" s="899"/>
      <c r="H1477" s="899"/>
      <c r="I1477" s="899"/>
      <c r="J1477" s="899"/>
      <c r="K1477" s="899"/>
      <c r="L1477" s="899"/>
      <c r="M1477" s="899"/>
      <c r="N1477" s="298"/>
      <c r="BB1477" s="2" t="str">
        <f t="shared" si="85"/>
        <v>I need you to feel the pain of families here who have lost a loved one due to violence from illegitimate migrants.</v>
      </c>
      <c r="BD1477" s="135" t="s">
        <v>912</v>
      </c>
      <c r="BE1477" s="2" t="s">
        <v>898</v>
      </c>
      <c r="BF1477" s="2" t="s">
        <v>900</v>
      </c>
      <c r="BG1477" s="2" t="s">
        <v>913</v>
      </c>
      <c r="BH1477" s="2" t="s">
        <v>919</v>
      </c>
      <c r="BI1477" s="2" t="s">
        <v>927</v>
      </c>
      <c r="BJ1477" s="2" t="s">
        <v>931</v>
      </c>
      <c r="BK1477" s="2" t="s">
        <v>938</v>
      </c>
      <c r="BL1477" s="2" t="s">
        <v>944</v>
      </c>
      <c r="BM1477" s="49" t="s">
        <v>3</v>
      </c>
    </row>
    <row r="1478" spans="1:65" ht="15.6" customHeight="1">
      <c r="A1478" s="297"/>
      <c r="B1478" s="899"/>
      <c r="C1478" s="899"/>
      <c r="D1478" s="899"/>
      <c r="E1478" s="899"/>
      <c r="F1478" s="899"/>
      <c r="G1478" s="899"/>
      <c r="H1478" s="899"/>
      <c r="I1478" s="899"/>
      <c r="J1478" s="899"/>
      <c r="K1478" s="899"/>
      <c r="L1478" s="899"/>
      <c r="M1478" s="899"/>
      <c r="N1478" s="298"/>
      <c r="BB1478" s="2" t="str">
        <f t="shared" si="85"/>
        <v>Perhaps we can do better to merit actual cases of migrants whose lives are at risk due to our actions.</v>
      </c>
      <c r="BD1478" s="135" t="s">
        <v>910</v>
      </c>
      <c r="BE1478" s="2" t="s">
        <v>899</v>
      </c>
      <c r="BF1478" s="2" t="s">
        <v>903</v>
      </c>
      <c r="BG1478" s="2" t="s">
        <v>908</v>
      </c>
      <c r="BH1478" s="2" t="s">
        <v>928</v>
      </c>
      <c r="BI1478" s="2" t="s">
        <v>925</v>
      </c>
      <c r="BJ1478" s="2" t="s">
        <v>933</v>
      </c>
      <c r="BK1478" s="2" t="s">
        <v>940</v>
      </c>
      <c r="BL1478" s="2" t="s">
        <v>946</v>
      </c>
      <c r="BM1478" s="49" t="s">
        <v>3</v>
      </c>
    </row>
    <row r="1479" spans="1:65" ht="14.45" customHeight="1">
      <c r="A1479" s="297"/>
      <c r="B1479" s="899"/>
      <c r="C1479" s="899"/>
      <c r="D1479" s="899"/>
      <c r="E1479" s="899"/>
      <c r="F1479" s="899"/>
      <c r="G1479" s="899"/>
      <c r="H1479" s="899"/>
      <c r="I1479" s="899"/>
      <c r="J1479" s="899"/>
      <c r="K1479" s="899"/>
      <c r="L1479" s="899"/>
      <c r="M1479" s="899"/>
      <c r="N1479" s="298"/>
    </row>
    <row r="1480" spans="1:65" ht="25.15" customHeight="1" thickBot="1">
      <c r="A1480" s="297"/>
      <c r="B1480" s="902"/>
      <c r="C1480" s="902"/>
      <c r="D1480" s="902"/>
      <c r="E1480" s="902"/>
      <c r="F1480" s="902"/>
      <c r="G1480" s="902"/>
      <c r="H1480" s="902"/>
      <c r="I1480" s="902"/>
      <c r="J1480" s="902"/>
      <c r="K1480" s="902"/>
      <c r="L1480" s="902"/>
      <c r="M1480" s="902"/>
      <c r="N1480" s="298"/>
    </row>
    <row r="1481" spans="1:65" ht="15" customHeight="1" thickTop="1">
      <c r="A1481" s="297"/>
      <c r="B1481" s="154"/>
      <c r="C1481" s="903" t="str">
        <f>IF(BB1473=0,"",BB1473)</f>
        <v xml:space="preserve">I affirm your need for secure borders. And thank you for any affirmation of our need to travel freely despite status. </v>
      </c>
      <c r="D1481" s="903"/>
      <c r="E1481" s="903"/>
      <c r="F1481" s="903"/>
      <c r="G1481" s="903"/>
      <c r="H1481" s="903"/>
      <c r="I1481" s="903"/>
      <c r="J1481" s="903"/>
      <c r="K1481" s="903"/>
      <c r="L1481" s="903"/>
      <c r="M1481" s="904"/>
      <c r="N1481" s="298"/>
    </row>
    <row r="1482" spans="1:65" ht="15" customHeight="1">
      <c r="A1482" s="297"/>
      <c r="B1482" s="155"/>
      <c r="C1482" s="905"/>
      <c r="D1482" s="905"/>
      <c r="E1482" s="905"/>
      <c r="F1482" s="905"/>
      <c r="G1482" s="905"/>
      <c r="H1482" s="905"/>
      <c r="I1482" s="905"/>
      <c r="J1482" s="905"/>
      <c r="K1482" s="905"/>
      <c r="L1482" s="905"/>
      <c r="M1482" s="906"/>
      <c r="N1482" s="298"/>
      <c r="BE1482" s="163" t="s">
        <v>985</v>
      </c>
    </row>
    <row r="1483" spans="1:65" ht="15" customHeight="1" thickBot="1">
      <c r="A1483" s="297"/>
      <c r="B1483" s="156"/>
      <c r="C1483" s="907"/>
      <c r="D1483" s="907"/>
      <c r="E1483" s="907"/>
      <c r="F1483" s="907"/>
      <c r="G1483" s="907"/>
      <c r="H1483" s="907"/>
      <c r="I1483" s="907"/>
      <c r="J1483" s="907"/>
      <c r="K1483" s="907"/>
      <c r="L1483" s="907"/>
      <c r="M1483" s="908"/>
      <c r="N1483" s="298"/>
      <c r="BE1483" s="163" t="s">
        <v>986</v>
      </c>
    </row>
    <row r="1484" spans="1:65" ht="15" customHeight="1" thickTop="1">
      <c r="A1484" s="297"/>
      <c r="B1484" s="154"/>
      <c r="C1484" s="903" t="str">
        <f>IF(BB1474=0,"",BB1474)</f>
        <v>I need you to feel the desperte needs of these migrants without painting them all as violent lawbreakers.</v>
      </c>
      <c r="D1484" s="903"/>
      <c r="E1484" s="903"/>
      <c r="F1484" s="903"/>
      <c r="G1484" s="903"/>
      <c r="H1484" s="903"/>
      <c r="I1484" s="903"/>
      <c r="J1484" s="903"/>
      <c r="K1484" s="903"/>
      <c r="L1484" s="903"/>
      <c r="M1484" s="904"/>
      <c r="N1484" s="298"/>
      <c r="BE1484" s="163" t="s">
        <v>984</v>
      </c>
    </row>
    <row r="1485" spans="1:65" ht="15" customHeight="1">
      <c r="A1485" s="297"/>
      <c r="B1485" s="157"/>
      <c r="C1485" s="905"/>
      <c r="D1485" s="905"/>
      <c r="E1485" s="905"/>
      <c r="F1485" s="905"/>
      <c r="G1485" s="905"/>
      <c r="H1485" s="905"/>
      <c r="I1485" s="905"/>
      <c r="J1485" s="905"/>
      <c r="K1485" s="905"/>
      <c r="L1485" s="905"/>
      <c r="M1485" s="906"/>
      <c r="N1485" s="298"/>
      <c r="BE1485" s="163" t="s">
        <v>987</v>
      </c>
    </row>
    <row r="1486" spans="1:65" ht="15" customHeight="1" thickBot="1">
      <c r="A1486" s="297"/>
      <c r="B1486" s="156"/>
      <c r="C1486" s="907"/>
      <c r="D1486" s="907"/>
      <c r="E1486" s="907"/>
      <c r="F1486" s="907"/>
      <c r="G1486" s="907"/>
      <c r="H1486" s="907"/>
      <c r="I1486" s="907"/>
      <c r="J1486" s="907"/>
      <c r="K1486" s="907"/>
      <c r="L1486" s="907"/>
      <c r="M1486" s="908"/>
      <c r="N1486" s="298"/>
      <c r="BE1486" s="163" t="s">
        <v>988</v>
      </c>
    </row>
    <row r="1487" spans="1:65" ht="15" customHeight="1" thickTop="1">
      <c r="A1487" s="297"/>
      <c r="B1487" s="154"/>
      <c r="C1487" s="903" t="str">
        <f>IF(BB1475=0,"",BB1475)</f>
        <v>Perhaps we can do better to screen out the most violent of these migrants who exploit our generosity.</v>
      </c>
      <c r="D1487" s="903"/>
      <c r="E1487" s="903"/>
      <c r="F1487" s="903"/>
      <c r="G1487" s="903"/>
      <c r="H1487" s="903"/>
      <c r="I1487" s="903"/>
      <c r="J1487" s="903"/>
      <c r="K1487" s="903"/>
      <c r="L1487" s="903"/>
      <c r="M1487" s="904"/>
      <c r="N1487" s="298"/>
    </row>
    <row r="1488" spans="1:65" ht="15" customHeight="1">
      <c r="A1488" s="297"/>
      <c r="B1488" s="155"/>
      <c r="C1488" s="905"/>
      <c r="D1488" s="905"/>
      <c r="E1488" s="905"/>
      <c r="F1488" s="905"/>
      <c r="G1488" s="905"/>
      <c r="H1488" s="905"/>
      <c r="I1488" s="905"/>
      <c r="J1488" s="905"/>
      <c r="K1488" s="905"/>
      <c r="L1488" s="905"/>
      <c r="M1488" s="906"/>
      <c r="N1488" s="298"/>
    </row>
    <row r="1489" spans="1:63" ht="15" customHeight="1" thickBot="1">
      <c r="A1489" s="297"/>
      <c r="B1489" s="156"/>
      <c r="C1489" s="907"/>
      <c r="D1489" s="907"/>
      <c r="E1489" s="907"/>
      <c r="F1489" s="907"/>
      <c r="G1489" s="907"/>
      <c r="H1489" s="907"/>
      <c r="I1489" s="907"/>
      <c r="J1489" s="907"/>
      <c r="K1489" s="907"/>
      <c r="L1489" s="907"/>
      <c r="M1489" s="908"/>
      <c r="N1489" s="298"/>
    </row>
    <row r="1490" spans="1:63" ht="10.15" customHeight="1" thickTop="1" thickBot="1">
      <c r="A1490" s="297"/>
      <c r="B1490" s="25"/>
      <c r="C1490" s="25"/>
      <c r="D1490" s="25"/>
      <c r="E1490" s="25"/>
      <c r="F1490" s="25"/>
      <c r="G1490" s="25"/>
      <c r="H1490" s="850"/>
      <c r="I1490" s="25"/>
      <c r="J1490" s="25"/>
      <c r="K1490" s="25"/>
      <c r="L1490" s="25"/>
      <c r="M1490" s="25"/>
      <c r="N1490" s="298"/>
      <c r="BF1490" s="39" t="str">
        <f>BF1402</f>
        <v>immigration</v>
      </c>
    </row>
    <row r="1491" spans="1:63" ht="15" customHeight="1" thickTop="1">
      <c r="A1491" s="297"/>
      <c r="B1491" s="151"/>
      <c r="C1491" s="909" t="str">
        <f>IF(BB1476=0,"",BB1476)</f>
        <v>I affirm your need to help migrants flee violence potentially of our making. And thank you for affirming our need to not import such violence.</v>
      </c>
      <c r="D1491" s="909"/>
      <c r="E1491" s="909"/>
      <c r="F1491" s="909"/>
      <c r="G1491" s="909"/>
      <c r="H1491" s="909"/>
      <c r="I1491" s="909"/>
      <c r="J1491" s="909"/>
      <c r="K1491" s="909"/>
      <c r="L1491" s="909"/>
      <c r="M1491" s="910"/>
      <c r="N1491" s="298"/>
      <c r="BC1491" s="2" t="str">
        <f>IF(OR(B$1233=0,B$1233=""),"",CONCATENATE(BE1491,BF1491,BG1491))</f>
        <v>This helps me replace fighting with appreciation for the other's immigration position.</v>
      </c>
      <c r="BE1491" s="2" t="s">
        <v>1027</v>
      </c>
      <c r="BF1491" s="2" t="str">
        <f>BF1490</f>
        <v>immigration</v>
      </c>
      <c r="BG1491" s="2" t="s">
        <v>1028</v>
      </c>
    </row>
    <row r="1492" spans="1:63" ht="15" customHeight="1">
      <c r="A1492" s="297"/>
      <c r="B1492" s="152"/>
      <c r="C1492" s="911"/>
      <c r="D1492" s="911"/>
      <c r="E1492" s="911"/>
      <c r="F1492" s="911"/>
      <c r="G1492" s="911"/>
      <c r="H1492" s="911"/>
      <c r="I1492" s="911"/>
      <c r="J1492" s="911"/>
      <c r="K1492" s="911"/>
      <c r="L1492" s="911"/>
      <c r="M1492" s="912"/>
      <c r="N1492" s="298"/>
      <c r="BC1492" s="2" t="str">
        <f>IF(OR(B$1233=0,B$1233=""),"",CONCATENATE(BE1492,BF1492,BG1492))</f>
        <v xml:space="preserve">I can cease exaggerating about the apparent worst of the opposing immigration view. </v>
      </c>
      <c r="BE1492" s="2" t="s">
        <v>1029</v>
      </c>
      <c r="BF1492" s="2" t="str">
        <f>BF1491</f>
        <v>immigration</v>
      </c>
      <c r="BG1492" s="49" t="s">
        <v>1014</v>
      </c>
    </row>
    <row r="1493" spans="1:63" ht="15" customHeight="1" thickBot="1">
      <c r="A1493" s="297"/>
      <c r="B1493" s="153"/>
      <c r="C1493" s="913"/>
      <c r="D1493" s="913"/>
      <c r="E1493" s="913"/>
      <c r="F1493" s="913"/>
      <c r="G1493" s="913"/>
      <c r="H1493" s="913"/>
      <c r="I1493" s="913"/>
      <c r="J1493" s="913"/>
      <c r="K1493" s="913"/>
      <c r="L1493" s="913"/>
      <c r="M1493" s="914"/>
      <c r="N1493" s="298"/>
      <c r="BC1493" s="2" t="str">
        <f>IF(OR(B$1233=0,B$1233=""),"",CONCATENATE(BE1493,BF1493,BG1493))</f>
        <v>I can replace defensiveness with mutual value for resolving each other's immigration needs.</v>
      </c>
      <c r="BE1493" s="2" t="s">
        <v>1030</v>
      </c>
      <c r="BF1493" s="2" t="str">
        <f>BF1492</f>
        <v>immigration</v>
      </c>
      <c r="BG1493" s="2" t="s">
        <v>1031</v>
      </c>
    </row>
    <row r="1494" spans="1:63" ht="15" customHeight="1" thickTop="1">
      <c r="A1494" s="297"/>
      <c r="B1494" s="151"/>
      <c r="C1494" s="909" t="str">
        <f>IF(BB1477=0,"",BB1477)</f>
        <v>I need you to feel the pain of families here who have lost a loved one due to violence from illegitimate migrants.</v>
      </c>
      <c r="D1494" s="909"/>
      <c r="E1494" s="909"/>
      <c r="F1494" s="909"/>
      <c r="G1494" s="909"/>
      <c r="H1494" s="909"/>
      <c r="I1494" s="909"/>
      <c r="J1494" s="909"/>
      <c r="K1494" s="909"/>
      <c r="L1494" s="909"/>
      <c r="M1494" s="910"/>
      <c r="N1494" s="298"/>
    </row>
    <row r="1495" spans="1:63" ht="15" customHeight="1">
      <c r="A1495" s="297"/>
      <c r="B1495" s="152"/>
      <c r="C1495" s="911"/>
      <c r="D1495" s="911"/>
      <c r="E1495" s="911"/>
      <c r="F1495" s="911"/>
      <c r="G1495" s="911"/>
      <c r="H1495" s="911"/>
      <c r="I1495" s="911"/>
      <c r="J1495" s="911"/>
      <c r="K1495" s="911"/>
      <c r="L1495" s="911"/>
      <c r="M1495" s="912"/>
      <c r="N1495" s="298"/>
      <c r="BG1495" s="2" t="s">
        <v>990</v>
      </c>
      <c r="BH1495" s="2" t="s">
        <v>718</v>
      </c>
      <c r="BI1495" s="2" t="s">
        <v>999</v>
      </c>
      <c r="BJ1495" s="2" t="s">
        <v>720</v>
      </c>
      <c r="BK1495" s="2" t="s">
        <v>989</v>
      </c>
    </row>
    <row r="1496" spans="1:63" ht="15" customHeight="1" thickBot="1">
      <c r="A1496" s="297"/>
      <c r="B1496" s="153"/>
      <c r="C1496" s="913"/>
      <c r="D1496" s="913"/>
      <c r="E1496" s="913"/>
      <c r="F1496" s="913"/>
      <c r="G1496" s="913"/>
      <c r="H1496" s="913"/>
      <c r="I1496" s="913"/>
      <c r="J1496" s="913"/>
      <c r="K1496" s="913"/>
      <c r="L1496" s="913"/>
      <c r="M1496" s="914"/>
      <c r="N1496" s="298"/>
    </row>
    <row r="1497" spans="1:63" ht="15" customHeight="1" thickTop="1">
      <c r="A1497" s="297"/>
      <c r="B1497" s="151"/>
      <c r="C1497" s="909" t="str">
        <f>IF(BB1478=0,"",BB1478)</f>
        <v>Perhaps we can do better to merit actual cases of migrants whose lives are at risk due to our actions.</v>
      </c>
      <c r="D1497" s="909"/>
      <c r="E1497" s="909"/>
      <c r="F1497" s="909"/>
      <c r="G1497" s="909"/>
      <c r="H1497" s="909"/>
      <c r="I1497" s="909"/>
      <c r="J1497" s="909"/>
      <c r="K1497" s="909"/>
      <c r="L1497" s="909"/>
      <c r="M1497" s="910"/>
      <c r="N1497" s="298"/>
      <c r="BF1497" s="2">
        <v>15</v>
      </c>
      <c r="BG1497" s="2">
        <f>BF1497-3</f>
        <v>12</v>
      </c>
      <c r="BH1497" s="2">
        <f t="shared" ref="BH1497:BK1497" si="86">BG1497-3</f>
        <v>9</v>
      </c>
      <c r="BI1497" s="2">
        <f t="shared" si="86"/>
        <v>6</v>
      </c>
      <c r="BJ1497" s="2">
        <f t="shared" si="86"/>
        <v>3</v>
      </c>
      <c r="BK1497" s="2">
        <f t="shared" si="86"/>
        <v>0</v>
      </c>
    </row>
    <row r="1498" spans="1:63" ht="15" customHeight="1">
      <c r="A1498" s="297"/>
      <c r="B1498" s="152"/>
      <c r="C1498" s="911"/>
      <c r="D1498" s="911"/>
      <c r="E1498" s="911"/>
      <c r="F1498" s="911"/>
      <c r="G1498" s="911"/>
      <c r="H1498" s="911"/>
      <c r="I1498" s="911"/>
      <c r="J1498" s="911"/>
      <c r="K1498" s="911"/>
      <c r="L1498" s="911"/>
      <c r="M1498" s="912"/>
      <c r="N1498" s="298"/>
      <c r="BE1498" s="2">
        <f>IF(I1502=BE$1301,5,IF(I1502=BE$1302,4,IF(I1502=BE$1303,3,IF(I1502=BE$1304,2,IF(I1502=BE$1305,1,0)))))</f>
        <v>0</v>
      </c>
    </row>
    <row r="1499" spans="1:63" ht="15" customHeight="1" thickBot="1">
      <c r="A1499" s="297"/>
      <c r="B1499" s="153"/>
      <c r="C1499" s="913"/>
      <c r="D1499" s="913"/>
      <c r="E1499" s="913"/>
      <c r="F1499" s="913"/>
      <c r="G1499" s="913"/>
      <c r="H1499" s="913"/>
      <c r="I1499" s="913"/>
      <c r="J1499" s="913"/>
      <c r="K1499" s="913"/>
      <c r="L1499" s="913"/>
      <c r="M1499" s="914"/>
      <c r="N1499" s="298"/>
      <c r="BE1499" s="2">
        <f>IF(I1504=BE$1301,5,IF(I1504=BE$1302,4,IF(I1504=BE$1303,3,IF(I1504=BE$1304,2,IF(I1504=BE$1305,1,0)))))</f>
        <v>0</v>
      </c>
    </row>
    <row r="1500" spans="1:63" ht="10.15" customHeight="1" thickTop="1">
      <c r="A1500" s="297"/>
      <c r="B1500" s="25"/>
      <c r="C1500" s="25"/>
      <c r="D1500" s="25"/>
      <c r="E1500" s="25"/>
      <c r="F1500" s="25"/>
      <c r="G1500" s="25"/>
      <c r="H1500" s="850"/>
      <c r="I1500" s="25"/>
      <c r="J1500" s="25"/>
      <c r="K1500" s="25"/>
      <c r="L1500" s="25"/>
      <c r="M1500" s="25"/>
      <c r="N1500" s="298"/>
      <c r="BE1500" s="2">
        <f>IF(I1506=BE$1301,5,IF(I1506=BE$1302,4,IF(I1506=BE$1303,3,IF(I1506=BE$1304,2,IF(I1506=BE$1305,1,0)))))</f>
        <v>0</v>
      </c>
    </row>
    <row r="1501" spans="1:63" ht="10.15" customHeight="1" thickBot="1">
      <c r="A1501" s="297"/>
      <c r="B1501" s="25"/>
      <c r="C1501" s="25"/>
      <c r="D1501" s="25"/>
      <c r="E1501" s="25"/>
      <c r="F1501" s="25"/>
      <c r="G1501" s="25"/>
      <c r="H1501" s="850"/>
      <c r="I1501" s="25"/>
      <c r="J1501" s="25"/>
      <c r="K1501" s="25"/>
      <c r="L1501" s="25"/>
      <c r="M1501" s="25"/>
      <c r="N1501" s="298"/>
      <c r="BE1501" s="39">
        <f>SUM(BE1498:BE1500)</f>
        <v>0</v>
      </c>
    </row>
    <row r="1502" spans="1:63" ht="16.899999999999999" customHeight="1">
      <c r="A1502" s="297"/>
      <c r="B1502" s="900" t="str">
        <f>BC1491</f>
        <v>This helps me replace fighting with appreciation for the other's immigration position.</v>
      </c>
      <c r="C1502" s="900"/>
      <c r="D1502" s="900"/>
      <c r="E1502" s="900"/>
      <c r="F1502" s="900"/>
      <c r="G1502" s="900"/>
      <c r="H1502" s="901"/>
      <c r="I1502" s="434"/>
      <c r="J1502" s="434"/>
      <c r="K1502" s="434"/>
      <c r="L1502" s="434"/>
      <c r="M1502" s="435"/>
      <c r="N1502" s="298"/>
      <c r="BE1502" s="39" t="str">
        <f>IF(AND(BE1501&gt;=BK1497,BE1501&lt;BJ1497),BK1495,IF(AND(BE1501&gt;=BJ1497,BE1501&lt;BI1497),BJ1495,IF(AND(BE1501&gt;=BI1497,BE1501&lt;BH1497),BI1495,IF(AND(BE1501&gt;=BH1497,BE1501&lt;BG1497),BH1495,IF(AND(BE1501&gt;=BG1497,BE1501&lt;=BF1497),BG1495)))))</f>
        <v>low</v>
      </c>
    </row>
    <row r="1503" spans="1:63" ht="16.899999999999999" customHeight="1" thickBot="1">
      <c r="A1503" s="297"/>
      <c r="B1503" s="900"/>
      <c r="C1503" s="900"/>
      <c r="D1503" s="900"/>
      <c r="E1503" s="900"/>
      <c r="F1503" s="900"/>
      <c r="G1503" s="900"/>
      <c r="H1503" s="901"/>
      <c r="I1503" s="436"/>
      <c r="J1503" s="436"/>
      <c r="K1503" s="436"/>
      <c r="L1503" s="436"/>
      <c r="M1503" s="437"/>
      <c r="N1503" s="298"/>
    </row>
    <row r="1504" spans="1:63" ht="16.899999999999999" customHeight="1">
      <c r="A1504" s="297"/>
      <c r="B1504" s="900" t="str">
        <f>BC1492</f>
        <v xml:space="preserve">I can cease exaggerating about the apparent worst of the opposing immigration view. </v>
      </c>
      <c r="C1504" s="900"/>
      <c r="D1504" s="900"/>
      <c r="E1504" s="900"/>
      <c r="F1504" s="900"/>
      <c r="G1504" s="900"/>
      <c r="H1504" s="901"/>
      <c r="I1504" s="434"/>
      <c r="J1504" s="434"/>
      <c r="K1504" s="434"/>
      <c r="L1504" s="434"/>
      <c r="M1504" s="435"/>
      <c r="N1504" s="298"/>
      <c r="BC1504" s="2" t="str">
        <f>IF(BE1498=0,"",CONCATENATE(BE1504,BF1504,BG1504,BH1504,BI1504,BJ1504))</f>
        <v/>
      </c>
      <c r="BE1504" s="2" t="s">
        <v>1000</v>
      </c>
      <c r="BF1504" s="2" t="str">
        <f>BE1502</f>
        <v>low</v>
      </c>
      <c r="BG1504" s="2" t="s">
        <v>1032</v>
      </c>
      <c r="BH1504" s="2" t="s">
        <v>1033</v>
      </c>
      <c r="BI1504" s="2" t="str">
        <f>IF($B$1233="","",$BF$1307)</f>
        <v>immigration</v>
      </c>
      <c r="BJ1504" s="2" t="s">
        <v>1003</v>
      </c>
    </row>
    <row r="1505" spans="1:65" ht="16.899999999999999" customHeight="1" thickBot="1">
      <c r="A1505" s="297"/>
      <c r="B1505" s="900"/>
      <c r="C1505" s="900"/>
      <c r="D1505" s="900"/>
      <c r="E1505" s="900"/>
      <c r="F1505" s="900"/>
      <c r="G1505" s="900"/>
      <c r="H1505" s="901"/>
      <c r="I1505" s="436"/>
      <c r="J1505" s="436"/>
      <c r="K1505" s="436"/>
      <c r="L1505" s="436"/>
      <c r="M1505" s="437"/>
      <c r="N1505" s="298"/>
      <c r="BC1505" s="2" t="str">
        <f>IF(BE1499=0,"",CONCATENATE(BE1505,BF1505,BG1505,BH1505,BI1505))</f>
        <v/>
      </c>
      <c r="BE1505" s="2" t="s">
        <v>1034</v>
      </c>
      <c r="BF1505" s="2" t="str">
        <f>IF($B$1233="","",$BF$1307)</f>
        <v>immigration</v>
      </c>
      <c r="BG1505" s="49" t="s">
        <v>1035</v>
      </c>
    </row>
    <row r="1506" spans="1:65" ht="16.899999999999999" customHeight="1">
      <c r="A1506" s="297"/>
      <c r="B1506" s="900" t="str">
        <f>BC1493</f>
        <v>I can replace defensiveness with mutual value for resolving each other's immigration needs.</v>
      </c>
      <c r="C1506" s="900"/>
      <c r="D1506" s="900"/>
      <c r="E1506" s="900"/>
      <c r="F1506" s="900"/>
      <c r="G1506" s="900"/>
      <c r="H1506" s="901"/>
      <c r="I1506" s="434"/>
      <c r="J1506" s="434"/>
      <c r="K1506" s="434"/>
      <c r="L1506" s="434"/>
      <c r="M1506" s="435"/>
      <c r="N1506" s="298"/>
      <c r="BC1506" s="2" t="str">
        <f>IF(BE1500=0,"",CONCATENATE(BE1506,BF1506,BG1506,BH1506,BI1506,BJ1506))</f>
        <v/>
      </c>
      <c r="BE1506" s="2" t="s">
        <v>1036</v>
      </c>
      <c r="BF1506" s="2" t="str">
        <f>IF($B$1233="","",$BF$1307)</f>
        <v>immigration</v>
      </c>
      <c r="BG1506" s="2" t="s">
        <v>1003</v>
      </c>
      <c r="BJ1506" s="2" t="s">
        <v>1004</v>
      </c>
    </row>
    <row r="1507" spans="1:65" ht="16.899999999999999" customHeight="1" thickBot="1">
      <c r="A1507" s="297"/>
      <c r="B1507" s="900"/>
      <c r="C1507" s="900"/>
      <c r="D1507" s="900"/>
      <c r="E1507" s="900"/>
      <c r="F1507" s="900"/>
      <c r="G1507" s="900"/>
      <c r="H1507" s="901"/>
      <c r="I1507" s="436"/>
      <c r="J1507" s="436"/>
      <c r="K1507" s="436"/>
      <c r="L1507" s="436"/>
      <c r="M1507" s="437"/>
      <c r="N1507" s="298"/>
      <c r="BC1507" s="2" t="str">
        <f>CONCATENATE(BE1507,BF1507,BG1507,BH1507,BI1507)</f>
        <v>Are you ready to honor needs without alienating laws about immigration? After choosing an issue, select above how well you can agree with these radically different approaches to immigration politics. Replace being led with taking the lead.</v>
      </c>
      <c r="BE1507" s="2" t="s">
        <v>1016</v>
      </c>
      <c r="BF1507" s="2" t="str">
        <f>IF(OR($B$1233=0,$B$1233=""),"politicized issues",$BF$1307)</f>
        <v>immigration</v>
      </c>
      <c r="BG1507" s="2" t="s">
        <v>1015</v>
      </c>
      <c r="BH1507" s="2" t="str">
        <f>IF($B$1233="","",$BF$1307)</f>
        <v>immigration</v>
      </c>
      <c r="BI1507" s="2" t="s">
        <v>1011</v>
      </c>
    </row>
    <row r="1508" spans="1:65" ht="10.15" customHeight="1">
      <c r="A1508" s="297"/>
      <c r="B1508" s="25"/>
      <c r="C1508" s="25"/>
      <c r="D1508" s="25"/>
      <c r="E1508" s="25"/>
      <c r="F1508" s="25"/>
      <c r="G1508" s="25"/>
      <c r="H1508" s="850"/>
      <c r="I1508" s="25"/>
      <c r="J1508" s="25"/>
      <c r="K1508" s="25"/>
      <c r="L1508" s="25"/>
      <c r="M1508" s="25"/>
      <c r="N1508" s="298"/>
      <c r="BC1508" s="2" t="str">
        <f>CONCATENATE(BC1504,BC1505,BC1506)</f>
        <v/>
      </c>
    </row>
    <row r="1509" spans="1:65" ht="15" customHeight="1">
      <c r="A1509" s="297"/>
      <c r="B1509" s="431" t="str">
        <f>BC1509</f>
        <v>Are you ready to honor needs without alienating laws about immigration? After choosing an issue, select above how well you can agree with these radically different approaches to immigration politics. Replace being led with taking the lead.</v>
      </c>
      <c r="C1509" s="431"/>
      <c r="D1509" s="431"/>
      <c r="E1509" s="431"/>
      <c r="F1509" s="431"/>
      <c r="G1509" s="431"/>
      <c r="H1509" s="431"/>
      <c r="I1509" s="431"/>
      <c r="J1509" s="431"/>
      <c r="K1509" s="431"/>
      <c r="L1509" s="431"/>
      <c r="M1509" s="431"/>
      <c r="N1509" s="298"/>
      <c r="BC1509" s="2" t="str">
        <f>IF(BE1501=0,BC1507,BC1508)</f>
        <v>Are you ready to honor needs without alienating laws about immigration? After choosing an issue, select above how well you can agree with these radically different approaches to immigration politics. Replace being led with taking the lead.</v>
      </c>
    </row>
    <row r="1510" spans="1:65" ht="15" customHeight="1">
      <c r="A1510" s="297"/>
      <c r="B1510" s="431"/>
      <c r="C1510" s="431"/>
      <c r="D1510" s="431"/>
      <c r="E1510" s="431"/>
      <c r="F1510" s="431"/>
      <c r="G1510" s="431"/>
      <c r="H1510" s="431"/>
      <c r="I1510" s="431"/>
      <c r="J1510" s="431"/>
      <c r="K1510" s="431"/>
      <c r="L1510" s="431"/>
      <c r="M1510" s="431"/>
      <c r="N1510" s="298"/>
    </row>
    <row r="1511" spans="1:65" ht="15" customHeight="1">
      <c r="A1511" s="297"/>
      <c r="B1511" s="431"/>
      <c r="C1511" s="431"/>
      <c r="D1511" s="431"/>
      <c r="E1511" s="431"/>
      <c r="F1511" s="431"/>
      <c r="G1511" s="431"/>
      <c r="H1511" s="431"/>
      <c r="I1511" s="431"/>
      <c r="J1511" s="431"/>
      <c r="K1511" s="431"/>
      <c r="L1511" s="431"/>
      <c r="M1511" s="431"/>
      <c r="N1511" s="298"/>
    </row>
    <row r="1512" spans="1:65" ht="15" customHeight="1">
      <c r="A1512" s="297"/>
      <c r="B1512" s="431"/>
      <c r="C1512" s="431"/>
      <c r="D1512" s="431"/>
      <c r="E1512" s="431"/>
      <c r="F1512" s="431"/>
      <c r="G1512" s="431"/>
      <c r="H1512" s="431"/>
      <c r="I1512" s="431"/>
      <c r="J1512" s="431"/>
      <c r="K1512" s="431"/>
      <c r="L1512" s="431"/>
      <c r="M1512" s="431"/>
      <c r="N1512" s="298"/>
    </row>
    <row r="1513" spans="1:65" ht="15" customHeight="1">
      <c r="A1513" s="297"/>
      <c r="B1513" s="431"/>
      <c r="C1513" s="431"/>
      <c r="D1513" s="431"/>
      <c r="E1513" s="431"/>
      <c r="F1513" s="431"/>
      <c r="G1513" s="431"/>
      <c r="H1513" s="431"/>
      <c r="I1513" s="431"/>
      <c r="J1513" s="431"/>
      <c r="K1513" s="431"/>
      <c r="L1513" s="431"/>
      <c r="M1513" s="431"/>
      <c r="N1513" s="298"/>
    </row>
    <row r="1514" spans="1:65" ht="15" customHeight="1">
      <c r="A1514" s="297"/>
      <c r="B1514" s="431"/>
      <c r="C1514" s="431"/>
      <c r="D1514" s="431"/>
      <c r="E1514" s="431"/>
      <c r="F1514" s="431"/>
      <c r="G1514" s="431"/>
      <c r="H1514" s="431"/>
      <c r="I1514" s="431"/>
      <c r="J1514" s="431"/>
      <c r="K1514" s="431"/>
      <c r="L1514" s="431"/>
      <c r="M1514" s="431"/>
      <c r="N1514" s="298"/>
    </row>
    <row r="1515" spans="1:65" ht="15" customHeight="1">
      <c r="A1515" s="299"/>
      <c r="B1515" s="300"/>
      <c r="C1515" s="300"/>
      <c r="D1515" s="300"/>
      <c r="E1515" s="300"/>
      <c r="F1515" s="300"/>
      <c r="G1515" s="300"/>
      <c r="H1515" s="873"/>
      <c r="I1515" s="300"/>
      <c r="J1515" s="300"/>
      <c r="K1515" s="300"/>
      <c r="L1515" s="300"/>
      <c r="M1515" s="300"/>
      <c r="N1515" s="301"/>
    </row>
    <row r="1516" spans="1:65" ht="30" customHeight="1">
      <c r="A1516" s="282" t="s">
        <v>1148</v>
      </c>
      <c r="B1516" s="415" t="s">
        <v>1135</v>
      </c>
      <c r="C1516" s="415"/>
      <c r="D1516" s="415"/>
      <c r="E1516" s="283"/>
      <c r="F1516" s="283"/>
      <c r="G1516" s="283"/>
      <c r="H1516" s="874"/>
      <c r="I1516" s="283"/>
      <c r="J1516" s="283"/>
      <c r="K1516" s="283"/>
      <c r="L1516" s="283"/>
      <c r="M1516" s="284"/>
      <c r="N1516" s="285" t="s">
        <v>1154</v>
      </c>
    </row>
    <row r="1517" spans="1:65" ht="10.15" customHeight="1">
      <c r="A1517" s="286"/>
      <c r="B1517" s="202"/>
      <c r="C1517" s="202"/>
      <c r="D1517" s="202"/>
      <c r="E1517" s="202"/>
      <c r="F1517" s="202"/>
      <c r="G1517" s="202"/>
      <c r="H1517" s="875"/>
      <c r="I1517" s="202"/>
      <c r="J1517" s="202"/>
      <c r="K1517" s="202"/>
      <c r="L1517" s="202"/>
      <c r="M1517" s="202"/>
      <c r="N1517" s="287"/>
    </row>
    <row r="1518" spans="1:65" ht="34.9" customHeight="1">
      <c r="A1518" s="286"/>
      <c r="B1518" s="747" t="s">
        <v>1172</v>
      </c>
      <c r="C1518" s="747"/>
      <c r="D1518" s="747"/>
      <c r="E1518" s="747"/>
      <c r="F1518" s="747"/>
      <c r="G1518" s="747"/>
      <c r="H1518" s="747"/>
      <c r="I1518" s="747"/>
      <c r="J1518" s="747"/>
      <c r="K1518" s="747"/>
      <c r="L1518" s="747"/>
      <c r="M1518" s="747"/>
      <c r="N1518" s="287"/>
      <c r="BB1518" s="200" t="s">
        <v>1179</v>
      </c>
      <c r="BE1518" s="39" t="str">
        <f>IF(B1528=BB1520,CONCATENATE(BF1518,BG1518,BI1518),IF(B1528=BB1521,CONCATENATE(BF1518,BG1518,BH1518,BI1518),IF(B1528=BB1522,CONCATENATE(BF1518,BI1518),"And I am…")))</f>
        <v>And I am…</v>
      </c>
      <c r="BF1518" s="2" t="s">
        <v>1180</v>
      </c>
      <c r="BG1518" s="2" t="s">
        <v>1181</v>
      </c>
      <c r="BH1518" s="2" t="s">
        <v>1182</v>
      </c>
      <c r="BI1518" s="2" t="s">
        <v>734</v>
      </c>
    </row>
    <row r="1519" spans="1:65" ht="40.15" customHeight="1">
      <c r="A1519" s="286"/>
      <c r="B1519" s="196">
        <v>1</v>
      </c>
      <c r="C1519" s="738" t="s">
        <v>1177</v>
      </c>
      <c r="D1519" s="738"/>
      <c r="E1519" s="738"/>
      <c r="F1519" s="738"/>
      <c r="G1519" s="738"/>
      <c r="H1519" s="738"/>
      <c r="I1519" s="738"/>
      <c r="J1519" s="738"/>
      <c r="K1519" s="738"/>
      <c r="L1519" s="738"/>
      <c r="M1519" s="198"/>
      <c r="N1519" s="287"/>
    </row>
    <row r="1520" spans="1:65" ht="40.15" customHeight="1">
      <c r="A1520" s="286"/>
      <c r="B1520" s="196">
        <v>2</v>
      </c>
      <c r="C1520" s="738" t="s">
        <v>1173</v>
      </c>
      <c r="D1520" s="738"/>
      <c r="E1520" s="738"/>
      <c r="F1520" s="738"/>
      <c r="G1520" s="738"/>
      <c r="H1520" s="738"/>
      <c r="I1520" s="738"/>
      <c r="J1520" s="738"/>
      <c r="K1520" s="738"/>
      <c r="L1520" s="738"/>
      <c r="M1520" s="198"/>
      <c r="N1520" s="287"/>
      <c r="BB1520" s="199" t="s">
        <v>1183</v>
      </c>
      <c r="BE1520" s="2" t="str">
        <f>IF(B1528=BB1520,BJ1520,IF(B1528=BB1521,BK1520,IF(B1528=BB1522,BL1520,BM1520)))</f>
        <v>FIRST SELECT ITEM AT LEFT</v>
      </c>
      <c r="BJ1520" s="199" t="s">
        <v>1186</v>
      </c>
      <c r="BK1520" s="199" t="s">
        <v>1189</v>
      </c>
      <c r="BL1520" s="199" t="s">
        <v>1192</v>
      </c>
      <c r="BM1520" s="2" t="s">
        <v>1195</v>
      </c>
    </row>
    <row r="1521" spans="1:64" ht="40.15" customHeight="1">
      <c r="A1521" s="286"/>
      <c r="B1521" s="196">
        <v>3</v>
      </c>
      <c r="C1521" s="738" t="s">
        <v>1178</v>
      </c>
      <c r="D1521" s="738"/>
      <c r="E1521" s="738"/>
      <c r="F1521" s="738"/>
      <c r="G1521" s="738"/>
      <c r="H1521" s="738"/>
      <c r="I1521" s="738"/>
      <c r="J1521" s="738"/>
      <c r="K1521" s="738"/>
      <c r="L1521" s="738"/>
      <c r="M1521" s="198"/>
      <c r="N1521" s="287"/>
      <c r="BB1521" s="199" t="s">
        <v>1184</v>
      </c>
      <c r="BE1521" s="2" t="str">
        <f>IF(B1528=BB1520,BJ1521,IF(B1528=BB1521,BK1521,IF(B1528=BB1522,BL1521,"")))</f>
        <v/>
      </c>
      <c r="BJ1521" s="199" t="s">
        <v>1187</v>
      </c>
      <c r="BK1521" s="199" t="s">
        <v>1190</v>
      </c>
      <c r="BL1521" s="199" t="s">
        <v>1193</v>
      </c>
    </row>
    <row r="1522" spans="1:64" ht="40.15" customHeight="1">
      <c r="A1522" s="286"/>
      <c r="B1522" s="196">
        <v>4</v>
      </c>
      <c r="C1522" s="738" t="s">
        <v>1755</v>
      </c>
      <c r="D1522" s="738"/>
      <c r="E1522" s="738"/>
      <c r="F1522" s="738"/>
      <c r="G1522" s="738"/>
      <c r="H1522" s="738"/>
      <c r="I1522" s="738"/>
      <c r="J1522" s="738"/>
      <c r="K1522" s="738"/>
      <c r="L1522" s="738"/>
      <c r="M1522" s="198"/>
      <c r="N1522" s="287"/>
      <c r="BB1522" s="199" t="s">
        <v>1185</v>
      </c>
      <c r="BE1522" s="2" t="str">
        <f>IF(B1528=BB1520,BJ1522,IF(B1528=BB1521,BK1522,IF(B1528=BB1522,BL1522,"")))</f>
        <v/>
      </c>
      <c r="BJ1522" s="199" t="s">
        <v>1188</v>
      </c>
      <c r="BK1522" s="199" t="s">
        <v>1191</v>
      </c>
      <c r="BL1522" s="199" t="s">
        <v>1194</v>
      </c>
    </row>
    <row r="1523" spans="1:64" ht="40.15" customHeight="1">
      <c r="A1523" s="286"/>
      <c r="B1523" s="196">
        <v>5</v>
      </c>
      <c r="C1523" s="738" t="s">
        <v>1197</v>
      </c>
      <c r="D1523" s="738"/>
      <c r="E1523" s="738"/>
      <c r="F1523" s="738"/>
      <c r="G1523" s="738"/>
      <c r="H1523" s="738"/>
      <c r="I1523" s="738"/>
      <c r="J1523" s="738"/>
      <c r="K1523" s="738"/>
      <c r="L1523" s="738"/>
      <c r="M1523" s="198"/>
      <c r="N1523" s="287"/>
    </row>
    <row r="1524" spans="1:64" ht="10.15" customHeight="1">
      <c r="A1524" s="286"/>
      <c r="B1524" s="196"/>
      <c r="C1524" s="203"/>
      <c r="D1524" s="203"/>
      <c r="E1524" s="203"/>
      <c r="F1524" s="203"/>
      <c r="G1524" s="203"/>
      <c r="H1524" s="876"/>
      <c r="I1524" s="203"/>
      <c r="J1524" s="203"/>
      <c r="K1524" s="203"/>
      <c r="L1524" s="203"/>
      <c r="M1524" s="198"/>
      <c r="N1524" s="287"/>
      <c r="BB1524" s="39" t="str">
        <f>IF(G1528=BJ1520,BB1526,IF(G1528=BJ1521,BB1527,IF(G1528=BJ1522,BB1528,IF(G1528=BK1520,BB1529,IF(G1528=BK1521,BB1530,IF(G1528=BK1522,BB1531,IF(G1528=BL1520,BB1532,IF(G1528=BL1521,BB1533,IF(G1528=BL1522,BB1534,BB1525)))))))))</f>
        <v xml:space="preserve">What do you do now? Equipped with this insight, can you ever go back to simply disagreeing with the other side? If it's true their political outlook expresses a priority of needs different from yours, what point is there to disagree? Pick from the lists above for how you can best apply this to your life. Let's spread some love. </v>
      </c>
    </row>
    <row r="1525" spans="1:64" ht="33" customHeight="1">
      <c r="A1525" s="286"/>
      <c r="B1525" s="747" t="s">
        <v>1196</v>
      </c>
      <c r="C1525" s="747"/>
      <c r="D1525" s="747"/>
      <c r="E1525" s="747"/>
      <c r="F1525" s="747"/>
      <c r="G1525" s="747"/>
      <c r="H1525" s="747"/>
      <c r="I1525" s="747"/>
      <c r="J1525" s="747"/>
      <c r="K1525" s="747"/>
      <c r="L1525" s="747"/>
      <c r="M1525" s="747"/>
      <c r="N1525" s="287"/>
      <c r="BB1525" s="201" t="s">
        <v>1212</v>
      </c>
    </row>
    <row r="1526" spans="1:64" ht="15" customHeight="1">
      <c r="A1526" s="286"/>
      <c r="B1526" s="739" t="s">
        <v>1176</v>
      </c>
      <c r="C1526" s="739"/>
      <c r="D1526" s="739"/>
      <c r="E1526" s="739"/>
      <c r="F1526" s="278"/>
      <c r="G1526" s="739" t="s">
        <v>1198</v>
      </c>
      <c r="H1526" s="739"/>
      <c r="I1526" s="739"/>
      <c r="J1526" s="739"/>
      <c r="K1526" s="739"/>
      <c r="L1526" s="278"/>
      <c r="M1526" s="278"/>
      <c r="N1526" s="287"/>
      <c r="BB1526" s="2" t="str">
        <f>CONCATENATE(BE1526,BF1526,BG1526,BH1526)</f>
        <v>Let this stuff sink in a little. Imagine its ramifications. Know anyone whose political views clash with yours, so you avoid bringing up politics at all? Consider how better your life could be if you could be more open about your underlying needs. Grow some love.Click the share link below.</v>
      </c>
      <c r="BC1526" s="49" t="s">
        <v>3</v>
      </c>
      <c r="BE1526" s="2" t="s">
        <v>1199</v>
      </c>
      <c r="BF1526" s="2" t="s">
        <v>1204</v>
      </c>
      <c r="BG1526" s="2" t="s">
        <v>1200</v>
      </c>
      <c r="BH1526" s="2" t="s">
        <v>1201</v>
      </c>
    </row>
    <row r="1527" spans="1:64" ht="25.15" customHeight="1" thickBot="1">
      <c r="A1527" s="286"/>
      <c r="B1527" s="197" t="s">
        <v>1175</v>
      </c>
      <c r="C1527" s="197"/>
      <c r="D1527" s="197"/>
      <c r="E1527" s="197"/>
      <c r="F1527" s="197"/>
      <c r="G1527" s="197" t="str">
        <f>BE1518</f>
        <v>And I am…</v>
      </c>
      <c r="H1527" s="877"/>
      <c r="I1527" s="197"/>
      <c r="J1527" s="197"/>
      <c r="K1527" s="197"/>
      <c r="L1527" s="197"/>
      <c r="M1527" s="197"/>
      <c r="N1527" s="287"/>
      <c r="BB1527" s="2" t="str">
        <f t="shared" ref="BB1527:BB1534" si="87">CONCATENATE(BE1527,BF1527,BG1527,BH1527)</f>
        <v>Share this with your most trusted (and trustworthy) friends. Share the link to the landing page on your social media. Invite their comments. Encourage them to be more specifically responsive to one another's politically generalized needs. In short, spread the love.  Click the share link below.</v>
      </c>
      <c r="BC1527" s="49" t="s">
        <v>3</v>
      </c>
      <c r="BE1527" s="2" t="s">
        <v>1226</v>
      </c>
      <c r="BF1527" s="2" t="str">
        <f>BF1526</f>
        <v xml:space="preserve">Click the </v>
      </c>
      <c r="BG1527" s="2" t="str">
        <f t="shared" ref="BG1527:BH1527" si="88">BG1526</f>
        <v>share</v>
      </c>
      <c r="BH1527" s="2" t="str">
        <f t="shared" si="88"/>
        <v xml:space="preserve"> link below.</v>
      </c>
    </row>
    <row r="1528" spans="1:64" ht="25.15" customHeight="1" thickBot="1">
      <c r="A1528" s="286"/>
      <c r="B1528" s="735"/>
      <c r="C1528" s="736"/>
      <c r="D1528" s="736"/>
      <c r="E1528" s="737"/>
      <c r="F1528" s="279" t="s">
        <v>1174</v>
      </c>
      <c r="G1528" s="735"/>
      <c r="H1528" s="736"/>
      <c r="I1528" s="736"/>
      <c r="J1528" s="736"/>
      <c r="K1528" s="736"/>
      <c r="L1528" s="736"/>
      <c r="M1528" s="737"/>
      <c r="N1528" s="287"/>
      <c r="BB1528" s="2" t="str">
        <f t="shared" si="87"/>
        <v>Call up a friend or text them to share this fresh approach to politics. Use this insight to get to know their politicized needs more specifically. Encourage them to be as responsive to your politicized needs. Listen as you want to be heard. Share this link. Spread the love. Click the share link below.</v>
      </c>
      <c r="BC1528" s="49" t="s">
        <v>3</v>
      </c>
      <c r="BE1528" s="2" t="s">
        <v>1205</v>
      </c>
      <c r="BF1528" s="2" t="str">
        <f t="shared" ref="BF1528:BF1534" si="89">BF1527</f>
        <v xml:space="preserve">Click the </v>
      </c>
      <c r="BG1528" s="2" t="str">
        <f t="shared" ref="BG1528:BG1534" si="90">BG1527</f>
        <v>share</v>
      </c>
      <c r="BH1528" s="2" t="str">
        <f t="shared" ref="BH1528:BH1534" si="91">BH1527</f>
        <v xml:space="preserve"> link below.</v>
      </c>
    </row>
    <row r="1529" spans="1:64" ht="15" customHeight="1">
      <c r="A1529" s="286"/>
      <c r="B1529" s="277"/>
      <c r="C1529" s="277"/>
      <c r="D1529" s="277"/>
      <c r="E1529" s="277"/>
      <c r="F1529" s="277"/>
      <c r="G1529" s="277"/>
      <c r="H1529" s="878"/>
      <c r="I1529" s="277"/>
      <c r="J1529" s="277"/>
      <c r="K1529" s="277"/>
      <c r="L1529" s="277"/>
      <c r="M1529" s="277"/>
      <c r="N1529" s="287"/>
      <c r="BB1529" s="2" t="str">
        <f t="shared" si="87"/>
        <v>Check out our process for building social support. You grow your social capital around greater respect for each other's politically neglected needs. Empower yourself to resolve these needs. Then challenge each other to do the same. Insist on mutual respect. Click the apply link below.</v>
      </c>
      <c r="BC1529" s="49" t="s">
        <v>3</v>
      </c>
      <c r="BE1529" s="2" t="s">
        <v>1206</v>
      </c>
      <c r="BF1529" s="2" t="str">
        <f t="shared" si="89"/>
        <v xml:space="preserve">Click the </v>
      </c>
      <c r="BG1529" s="2" t="s">
        <v>1202</v>
      </c>
      <c r="BH1529" s="2" t="str">
        <f t="shared" si="91"/>
        <v xml:space="preserve"> link below.</v>
      </c>
    </row>
    <row r="1530" spans="1:64" ht="15" customHeight="1">
      <c r="A1530" s="286"/>
      <c r="B1530" s="706" t="str">
        <f>BB1524</f>
        <v xml:space="preserve">What do you do now? Equipped with this insight, can you ever go back to simply disagreeing with the other side? If it's true their political outlook expresses a priority of needs different from yours, what point is there to disagree? Pick from the lists above for how you can best apply this to your life. Let's spread some love. </v>
      </c>
      <c r="C1530" s="706"/>
      <c r="D1530" s="706"/>
      <c r="E1530" s="706"/>
      <c r="F1530" s="706"/>
      <c r="G1530" s="706"/>
      <c r="H1530" s="706"/>
      <c r="I1530" s="706"/>
      <c r="J1530" s="706"/>
      <c r="K1530" s="706"/>
      <c r="L1530" s="706"/>
      <c r="M1530" s="706"/>
      <c r="N1530" s="287"/>
      <c r="BB1530" s="2" t="str">
        <f t="shared" si="87"/>
        <v>Check out our process for building social support. You grow your social capital around greater respect for each other's politically neglected needs. Empower each other to resolve these needs. Then challenge media pundits to do the same. Insist on mutual respect. Click the apply link below.</v>
      </c>
      <c r="BC1530" s="49" t="s">
        <v>3</v>
      </c>
      <c r="BE1530" s="2" t="s">
        <v>1207</v>
      </c>
      <c r="BF1530" s="2" t="str">
        <f t="shared" si="89"/>
        <v xml:space="preserve">Click the </v>
      </c>
      <c r="BG1530" s="2" t="str">
        <f t="shared" si="90"/>
        <v>apply</v>
      </c>
      <c r="BH1530" s="2" t="str">
        <f t="shared" si="91"/>
        <v xml:space="preserve"> link below.</v>
      </c>
    </row>
    <row r="1531" spans="1:64" ht="15" customHeight="1">
      <c r="A1531" s="286"/>
      <c r="B1531" s="706"/>
      <c r="C1531" s="706"/>
      <c r="D1531" s="706"/>
      <c r="E1531" s="706"/>
      <c r="F1531" s="706"/>
      <c r="G1531" s="706"/>
      <c r="H1531" s="706"/>
      <c r="I1531" s="706"/>
      <c r="J1531" s="706"/>
      <c r="K1531" s="706"/>
      <c r="L1531" s="706"/>
      <c r="M1531" s="706"/>
      <c r="N1531" s="287"/>
      <c r="BB1531" s="2" t="str">
        <f t="shared" si="87"/>
        <v>Check out our process for building social support. You grow your social capital around greater respect for each other's politically neglected needs. Empower each other to resolve these needs. Then challenge politicians to do the same. Insist on mutual respect. Click the apply link below.</v>
      </c>
      <c r="BC1531" s="49" t="s">
        <v>3</v>
      </c>
      <c r="BE1531" s="2" t="s">
        <v>1208</v>
      </c>
      <c r="BF1531" s="2" t="str">
        <f t="shared" si="89"/>
        <v xml:space="preserve">Click the </v>
      </c>
      <c r="BG1531" s="2" t="str">
        <f t="shared" si="90"/>
        <v>apply</v>
      </c>
      <c r="BH1531" s="2" t="str">
        <f t="shared" si="91"/>
        <v xml:space="preserve"> link below.</v>
      </c>
    </row>
    <row r="1532" spans="1:64" ht="15" customHeight="1">
      <c r="A1532" s="286"/>
      <c r="B1532" s="706"/>
      <c r="C1532" s="706"/>
      <c r="D1532" s="706"/>
      <c r="E1532" s="706"/>
      <c r="F1532" s="706"/>
      <c r="G1532" s="706"/>
      <c r="H1532" s="706"/>
      <c r="I1532" s="706"/>
      <c r="J1532" s="706"/>
      <c r="K1532" s="706"/>
      <c r="L1532" s="706"/>
      <c r="M1532" s="706"/>
      <c r="N1532" s="287"/>
      <c r="BB1532" s="2" t="str">
        <f t="shared" si="87"/>
        <v>Check out our process for speaking truth to power. Over $6 billion will be invested in U.S. campaigns this year (2020), so why not earn your share? We're developing a unique process for you to receive some revenue by bringing political leaders to the table. Interested? Click the STTP link below.</v>
      </c>
      <c r="BC1532" s="49" t="s">
        <v>3</v>
      </c>
      <c r="BE1532" s="2" t="s">
        <v>1209</v>
      </c>
      <c r="BF1532" s="2" t="str">
        <f t="shared" si="89"/>
        <v xml:space="preserve">Click the </v>
      </c>
      <c r="BG1532" s="2" t="s">
        <v>1203</v>
      </c>
      <c r="BH1532" s="2" t="str">
        <f t="shared" si="91"/>
        <v xml:space="preserve"> link below.</v>
      </c>
    </row>
    <row r="1533" spans="1:64" ht="15" customHeight="1">
      <c r="A1533" s="286"/>
      <c r="B1533" s="706"/>
      <c r="C1533" s="706"/>
      <c r="D1533" s="706"/>
      <c r="E1533" s="706"/>
      <c r="F1533" s="706"/>
      <c r="G1533" s="706"/>
      <c r="H1533" s="706"/>
      <c r="I1533" s="706"/>
      <c r="J1533" s="706"/>
      <c r="K1533" s="706"/>
      <c r="L1533" s="706"/>
      <c r="M1533" s="706"/>
      <c r="N1533" s="287"/>
      <c r="BB1533" s="2" t="str">
        <f t="shared" si="87"/>
        <v>Check out our process for speaking truth to power. Over $6 billion will be invested in U.S. campaigns this year (2020), so why not earn your share? Want to follow others as they earn revenue connecting political leaders to voters? They could use your emotional support. Click the STTP link below.</v>
      </c>
      <c r="BC1533" s="49" t="s">
        <v>3</v>
      </c>
      <c r="BE1533" s="2" t="s">
        <v>1210</v>
      </c>
      <c r="BF1533" s="2" t="str">
        <f t="shared" si="89"/>
        <v xml:space="preserve">Click the </v>
      </c>
      <c r="BG1533" s="2" t="str">
        <f t="shared" si="90"/>
        <v>STTP</v>
      </c>
      <c r="BH1533" s="2" t="str">
        <f t="shared" si="91"/>
        <v xml:space="preserve"> link below.</v>
      </c>
    </row>
    <row r="1534" spans="1:64" ht="10.15" customHeight="1">
      <c r="A1534" s="286"/>
      <c r="B1534" s="202"/>
      <c r="C1534" s="202"/>
      <c r="D1534" s="202"/>
      <c r="E1534" s="202"/>
      <c r="F1534" s="202"/>
      <c r="G1534" s="202"/>
      <c r="H1534" s="875"/>
      <c r="I1534" s="202"/>
      <c r="J1534" s="202"/>
      <c r="K1534" s="202"/>
      <c r="L1534" s="202"/>
      <c r="M1534" s="202"/>
      <c r="N1534" s="287"/>
      <c r="BB1534" s="2" t="str">
        <f t="shared" si="87"/>
        <v>Be among the first to use our process for speaking truth to power. Over $6 billion will be invested in U.S. campaigns this year (2020), so why not earn your share? We need innovative partners like you to start this pioneering approach to politics. Welcome aboard! Click the STTP link below.</v>
      </c>
      <c r="BC1534" s="49" t="s">
        <v>3</v>
      </c>
      <c r="BE1534" s="2" t="s">
        <v>1211</v>
      </c>
      <c r="BF1534" s="2" t="str">
        <f t="shared" si="89"/>
        <v xml:space="preserve">Click the </v>
      </c>
      <c r="BG1534" s="2" t="str">
        <f t="shared" si="90"/>
        <v>STTP</v>
      </c>
      <c r="BH1534" s="2" t="str">
        <f t="shared" si="91"/>
        <v xml:space="preserve"> link below.</v>
      </c>
    </row>
    <row r="1535" spans="1:64" ht="19.899999999999999" customHeight="1">
      <c r="A1535" s="286"/>
      <c r="B1535" s="195" t="str">
        <f>IF(B1530=BB1526,BG1526,"")</f>
        <v/>
      </c>
      <c r="C1535" s="195" t="str">
        <f>IF(B1530=BB1527,BG1527,"")</f>
        <v/>
      </c>
      <c r="D1535" s="195" t="str">
        <f>IF(B1530=BB1528,BG1528,"")</f>
        <v/>
      </c>
      <c r="E1535" s="195"/>
      <c r="F1535" s="195" t="str">
        <f>IF(B1530=BB1529,BG1529,"")</f>
        <v/>
      </c>
      <c r="G1535" s="195" t="str">
        <f>IF(B1530=BB1530,BG1530,"")</f>
        <v/>
      </c>
      <c r="H1535" s="879" t="str">
        <f>IF(B1530=BB1531,BG1531,"")</f>
        <v/>
      </c>
      <c r="I1535" s="195"/>
      <c r="J1535" s="195" t="str">
        <f>IF(B1530=BB1532,BG1532,"")</f>
        <v/>
      </c>
      <c r="K1535" s="195" t="str">
        <f>IF(B1530=BB1533,BG1533,"")</f>
        <v/>
      </c>
      <c r="L1535" s="195" t="str">
        <f>IF(B1530=BB1534,BG1534,"")</f>
        <v/>
      </c>
      <c r="M1535" s="195"/>
      <c r="N1535" s="287"/>
    </row>
    <row r="1536" spans="1:64" ht="15" customHeight="1">
      <c r="A1536" s="286"/>
      <c r="B1536" s="744" t="s">
        <v>1215</v>
      </c>
      <c r="C1536" s="744"/>
      <c r="D1536" s="744"/>
      <c r="E1536" s="744"/>
      <c r="F1536" s="744"/>
      <c r="G1536" s="744"/>
      <c r="H1536" s="744"/>
      <c r="I1536" s="744"/>
      <c r="J1536" s="744"/>
      <c r="K1536" s="744"/>
      <c r="L1536" s="744"/>
      <c r="M1536" s="280" t="s">
        <v>1214</v>
      </c>
      <c r="N1536" s="287"/>
    </row>
    <row r="1537" spans="1:14" ht="15" customHeight="1" thickBot="1">
      <c r="A1537" s="286"/>
      <c r="B1537" s="281"/>
      <c r="C1537" s="281"/>
      <c r="D1537" s="281"/>
      <c r="E1537" s="281"/>
      <c r="F1537" s="281"/>
      <c r="G1537" s="281"/>
      <c r="H1537" s="880"/>
      <c r="I1537" s="281"/>
      <c r="J1537" s="281"/>
      <c r="K1537" s="281"/>
      <c r="L1537" s="281"/>
      <c r="M1537" s="281"/>
      <c r="N1537" s="287"/>
    </row>
    <row r="1538" spans="1:14" ht="25.15" customHeight="1" thickTop="1" thickBot="1">
      <c r="A1538" s="286"/>
      <c r="B1538" s="740" t="s">
        <v>1213</v>
      </c>
      <c r="C1538" s="741"/>
      <c r="D1538" s="741"/>
      <c r="E1538" s="741"/>
      <c r="F1538" s="741"/>
      <c r="G1538" s="741"/>
      <c r="H1538" s="741"/>
      <c r="I1538" s="741"/>
      <c r="J1538" s="741"/>
      <c r="K1538" s="741"/>
      <c r="L1538" s="741"/>
      <c r="M1538" s="742"/>
      <c r="N1538" s="287"/>
    </row>
    <row r="1539" spans="1:14" ht="40.15" customHeight="1" thickTop="1">
      <c r="A1539" s="286"/>
      <c r="B1539" s="743" t="s">
        <v>1223</v>
      </c>
      <c r="C1539" s="743"/>
      <c r="D1539" s="743"/>
      <c r="E1539" s="743"/>
      <c r="F1539" s="743"/>
      <c r="G1539" s="743"/>
      <c r="H1539" s="743"/>
      <c r="I1539" s="743"/>
      <c r="J1539" s="743"/>
      <c r="K1539" s="743"/>
      <c r="L1539" s="743"/>
      <c r="M1539" s="743"/>
      <c r="N1539" s="287"/>
    </row>
    <row r="1540" spans="1:14" ht="10.15" customHeight="1">
      <c r="A1540" s="288"/>
      <c r="B1540" s="169"/>
      <c r="C1540" s="169"/>
      <c r="D1540" s="169"/>
      <c r="E1540" s="169"/>
      <c r="F1540" s="169"/>
      <c r="G1540" s="169"/>
      <c r="H1540" s="881"/>
      <c r="I1540" s="169"/>
      <c r="J1540" s="169"/>
      <c r="K1540" s="169"/>
      <c r="L1540" s="169"/>
      <c r="M1540" s="169"/>
      <c r="N1540" s="289"/>
    </row>
    <row r="1541" spans="1:14" ht="74.45" customHeight="1">
      <c r="A1541" s="288"/>
      <c r="B1541" s="185"/>
      <c r="C1541" s="185"/>
      <c r="D1541" s="185"/>
      <c r="E1541" s="185"/>
      <c r="F1541" s="185"/>
      <c r="G1541" s="185"/>
      <c r="H1541" s="882"/>
      <c r="I1541" s="185"/>
      <c r="J1541" s="185"/>
      <c r="K1541" s="185"/>
      <c r="L1541" s="185"/>
      <c r="M1541" s="185"/>
      <c r="N1541" s="289"/>
    </row>
    <row r="1542" spans="1:14" ht="10.15" customHeight="1">
      <c r="A1542" s="290"/>
      <c r="B1542" s="291"/>
      <c r="C1542" s="291"/>
      <c r="D1542" s="291"/>
      <c r="E1542" s="291"/>
      <c r="F1542" s="291"/>
      <c r="G1542" s="291"/>
      <c r="H1542" s="883"/>
      <c r="I1542" s="291"/>
      <c r="J1542" s="291"/>
      <c r="K1542" s="291"/>
      <c r="L1542" s="291"/>
      <c r="M1542" s="291"/>
      <c r="N1542" s="292"/>
    </row>
    <row r="1543" spans="1:14" ht="30" hidden="1" customHeight="1">
      <c r="A1543" s="189"/>
      <c r="B1543" s="7"/>
      <c r="C1543" s="7"/>
      <c r="D1543" s="7"/>
      <c r="E1543" s="7"/>
      <c r="F1543" s="7"/>
      <c r="G1543" s="7"/>
      <c r="H1543" s="884"/>
      <c r="I1543" s="7"/>
      <c r="J1543" s="7"/>
      <c r="K1543" s="7"/>
      <c r="L1543" s="7"/>
      <c r="M1543" s="7"/>
      <c r="N1543" s="189"/>
    </row>
    <row r="1544" spans="1:14" ht="10.15" hidden="1" customHeight="1">
      <c r="A1544" s="189"/>
      <c r="B1544" s="7"/>
      <c r="C1544" s="7"/>
      <c r="D1544" s="7"/>
      <c r="E1544" s="7"/>
      <c r="F1544" s="7"/>
      <c r="G1544" s="7"/>
      <c r="H1544" s="884"/>
      <c r="I1544" s="7"/>
      <c r="J1544" s="7"/>
      <c r="K1544" s="7"/>
      <c r="L1544" s="7"/>
      <c r="M1544" s="7"/>
      <c r="N1544" s="189"/>
    </row>
    <row r="1545" spans="1:14" ht="10.15" hidden="1" customHeight="1">
      <c r="A1545" s="189"/>
      <c r="B1545" s="7"/>
      <c r="C1545" s="7"/>
      <c r="D1545" s="7"/>
      <c r="E1545" s="7"/>
      <c r="F1545" s="7"/>
      <c r="G1545" s="7"/>
      <c r="H1545" s="884"/>
      <c r="I1545" s="7"/>
      <c r="J1545" s="7"/>
      <c r="K1545" s="7"/>
      <c r="L1545" s="7"/>
      <c r="M1545" s="7"/>
      <c r="N1545" s="189"/>
    </row>
    <row r="1546" spans="1:14" ht="10.15" hidden="1" customHeight="1">
      <c r="A1546" s="189"/>
      <c r="B1546" s="7"/>
      <c r="C1546" s="7"/>
      <c r="D1546" s="7"/>
      <c r="E1546" s="7"/>
      <c r="F1546" s="7"/>
      <c r="G1546" s="7"/>
      <c r="H1546" s="884"/>
      <c r="I1546" s="7"/>
      <c r="J1546" s="7"/>
      <c r="K1546" s="7"/>
      <c r="L1546" s="7"/>
      <c r="M1546" s="7"/>
      <c r="N1546" s="189"/>
    </row>
    <row r="1547" spans="1:14" ht="10.15" hidden="1" customHeight="1">
      <c r="A1547" s="189"/>
      <c r="B1547" s="7"/>
      <c r="C1547" s="7"/>
      <c r="D1547" s="7"/>
      <c r="E1547" s="7"/>
      <c r="F1547" s="7"/>
      <c r="G1547" s="7"/>
      <c r="H1547" s="884"/>
      <c r="I1547" s="7"/>
      <c r="J1547" s="7"/>
      <c r="K1547" s="7"/>
      <c r="L1547" s="7"/>
      <c r="M1547" s="7"/>
      <c r="N1547" s="189"/>
    </row>
    <row r="1548" spans="1:14" ht="10.15" hidden="1" customHeight="1">
      <c r="A1548" s="189"/>
      <c r="B1548" s="7"/>
      <c r="C1548" s="7"/>
      <c r="D1548" s="7"/>
      <c r="E1548" s="7"/>
      <c r="F1548" s="7"/>
      <c r="G1548" s="7"/>
      <c r="H1548" s="884"/>
      <c r="I1548" s="7"/>
      <c r="J1548" s="7"/>
      <c r="K1548" s="7"/>
      <c r="L1548" s="7"/>
      <c r="M1548" s="7"/>
      <c r="N1548" s="189"/>
    </row>
    <row r="1549" spans="1:14" ht="10.15" hidden="1" customHeight="1">
      <c r="A1549" s="189"/>
      <c r="B1549" s="7"/>
      <c r="C1549" s="7"/>
      <c r="D1549" s="7"/>
      <c r="E1549" s="7"/>
      <c r="F1549" s="7"/>
      <c r="G1549" s="7"/>
      <c r="H1549" s="884"/>
      <c r="I1549" s="7"/>
      <c r="J1549" s="7"/>
      <c r="K1549" s="7"/>
      <c r="L1549" s="7"/>
      <c r="M1549" s="7"/>
      <c r="N1549" s="189"/>
    </row>
    <row r="1550" spans="1:14" ht="10.15" hidden="1" customHeight="1">
      <c r="A1550" s="189"/>
      <c r="B1550" s="7"/>
      <c r="C1550" s="7"/>
      <c r="D1550" s="7"/>
      <c r="E1550" s="7"/>
      <c r="F1550" s="7"/>
      <c r="G1550" s="7"/>
      <c r="H1550" s="884"/>
      <c r="I1550" s="7"/>
      <c r="J1550" s="7"/>
      <c r="K1550" s="7"/>
      <c r="L1550" s="7"/>
      <c r="M1550" s="7"/>
      <c r="N1550" s="189"/>
    </row>
    <row r="1551" spans="1:14" ht="10.15" hidden="1" customHeight="1">
      <c r="A1551" s="189"/>
      <c r="B1551" s="7"/>
      <c r="C1551" s="7"/>
      <c r="D1551" s="7"/>
      <c r="E1551" s="7"/>
      <c r="F1551" s="7"/>
      <c r="G1551" s="7"/>
      <c r="H1551" s="884"/>
      <c r="I1551" s="7"/>
      <c r="J1551" s="7"/>
      <c r="K1551" s="7"/>
      <c r="L1551" s="7"/>
      <c r="M1551" s="7"/>
      <c r="N1551" s="189"/>
    </row>
    <row r="1552" spans="1:14" ht="10.15" hidden="1" customHeight="1">
      <c r="A1552" s="189"/>
      <c r="B1552" s="7"/>
      <c r="C1552" s="7"/>
      <c r="D1552" s="7"/>
      <c r="E1552" s="7"/>
      <c r="F1552" s="7"/>
      <c r="G1552" s="7"/>
      <c r="H1552" s="884"/>
      <c r="I1552" s="7"/>
      <c r="J1552" s="7"/>
      <c r="K1552" s="7"/>
      <c r="L1552" s="7"/>
      <c r="M1552" s="7"/>
      <c r="N1552" s="189"/>
    </row>
    <row r="1553" spans="1:14" ht="10.15" hidden="1" customHeight="1">
      <c r="A1553" s="189"/>
      <c r="B1553" s="7"/>
      <c r="C1553" s="7"/>
      <c r="D1553" s="7"/>
      <c r="E1553" s="7"/>
      <c r="F1553" s="7"/>
      <c r="G1553" s="7"/>
      <c r="H1553" s="884"/>
      <c r="I1553" s="7"/>
      <c r="J1553" s="7"/>
      <c r="K1553" s="7"/>
      <c r="L1553" s="7"/>
      <c r="M1553" s="7"/>
      <c r="N1553" s="189"/>
    </row>
    <row r="1554" spans="1:14" ht="10.15" hidden="1" customHeight="1">
      <c r="A1554" s="189"/>
      <c r="B1554" s="7"/>
      <c r="C1554" s="7"/>
      <c r="D1554" s="7"/>
      <c r="E1554" s="7"/>
      <c r="F1554" s="7"/>
      <c r="G1554" s="7"/>
      <c r="H1554" s="884"/>
      <c r="I1554" s="7"/>
      <c r="J1554" s="7"/>
      <c r="K1554" s="7"/>
      <c r="L1554" s="7"/>
      <c r="M1554" s="7"/>
      <c r="N1554" s="189"/>
    </row>
    <row r="1555" spans="1:14" ht="10.15" hidden="1" customHeight="1">
      <c r="A1555" s="189"/>
      <c r="B1555" s="7"/>
      <c r="C1555" s="7"/>
      <c r="D1555" s="7"/>
      <c r="E1555" s="7"/>
      <c r="F1555" s="7"/>
      <c r="G1555" s="7"/>
      <c r="H1555" s="884"/>
      <c r="I1555" s="7"/>
      <c r="J1555" s="7"/>
      <c r="K1555" s="7"/>
      <c r="L1555" s="7"/>
      <c r="M1555" s="7"/>
      <c r="N1555" s="189"/>
    </row>
    <row r="1556" spans="1:14" ht="10.15" hidden="1" customHeight="1">
      <c r="A1556" s="189"/>
      <c r="B1556" s="7"/>
      <c r="C1556" s="7"/>
      <c r="D1556" s="7"/>
      <c r="E1556" s="7"/>
      <c r="F1556" s="7"/>
      <c r="G1556" s="7"/>
      <c r="H1556" s="884"/>
      <c r="I1556" s="7"/>
      <c r="J1556" s="7"/>
      <c r="K1556" s="7"/>
      <c r="L1556" s="7"/>
      <c r="M1556" s="7"/>
      <c r="N1556" s="189"/>
    </row>
    <row r="1557" spans="1:14" ht="10.15" hidden="1" customHeight="1">
      <c r="A1557" s="189"/>
      <c r="B1557" s="7"/>
      <c r="C1557" s="7"/>
      <c r="D1557" s="7"/>
      <c r="E1557" s="7"/>
      <c r="F1557" s="7"/>
      <c r="G1557" s="7"/>
      <c r="H1557" s="884"/>
      <c r="I1557" s="7"/>
      <c r="J1557" s="7"/>
      <c r="K1557" s="7"/>
      <c r="L1557" s="7"/>
      <c r="M1557" s="7"/>
      <c r="N1557" s="189"/>
    </row>
    <row r="1558" spans="1:14" ht="10.15" hidden="1" customHeight="1">
      <c r="A1558" s="189"/>
      <c r="B1558" s="7"/>
      <c r="C1558" s="7"/>
      <c r="D1558" s="7"/>
      <c r="E1558" s="7"/>
      <c r="F1558" s="7"/>
      <c r="G1558" s="7"/>
      <c r="H1558" s="884"/>
      <c r="I1558" s="7"/>
      <c r="J1558" s="7"/>
      <c r="K1558" s="7"/>
      <c r="L1558" s="7"/>
      <c r="M1558" s="7"/>
      <c r="N1558" s="189"/>
    </row>
    <row r="1559" spans="1:14" ht="10.15" hidden="1" customHeight="1">
      <c r="A1559" s="189"/>
      <c r="B1559" s="7"/>
      <c r="C1559" s="7"/>
      <c r="D1559" s="7"/>
      <c r="E1559" s="7"/>
      <c r="F1559" s="7"/>
      <c r="G1559" s="7"/>
      <c r="H1559" s="884"/>
      <c r="I1559" s="7"/>
      <c r="J1559" s="7"/>
      <c r="K1559" s="7"/>
      <c r="L1559" s="7"/>
      <c r="M1559" s="7"/>
      <c r="N1559" s="189"/>
    </row>
    <row r="1560" spans="1:14" ht="10.15" hidden="1" customHeight="1">
      <c r="A1560" s="189"/>
      <c r="B1560" s="7"/>
      <c r="C1560" s="7"/>
      <c r="D1560" s="7"/>
      <c r="E1560" s="7"/>
      <c r="F1560" s="7"/>
      <c r="G1560" s="7"/>
      <c r="H1560" s="884"/>
      <c r="I1560" s="7"/>
      <c r="J1560" s="7"/>
      <c r="K1560" s="7"/>
      <c r="L1560" s="7"/>
      <c r="M1560" s="7"/>
      <c r="N1560" s="189"/>
    </row>
    <row r="1561" spans="1:14" ht="10.15" hidden="1" customHeight="1">
      <c r="A1561" s="189"/>
      <c r="B1561" s="7"/>
      <c r="C1561" s="7"/>
      <c r="D1561" s="7"/>
      <c r="E1561" s="7"/>
      <c r="F1561" s="7"/>
      <c r="G1561" s="7"/>
      <c r="H1561" s="884"/>
      <c r="I1561" s="7"/>
      <c r="J1561" s="7"/>
      <c r="K1561" s="7"/>
      <c r="L1561" s="7"/>
      <c r="M1561" s="7"/>
      <c r="N1561" s="189"/>
    </row>
    <row r="1562" spans="1:14" ht="10.15" hidden="1" customHeight="1">
      <c r="A1562" s="189"/>
      <c r="B1562" s="7"/>
      <c r="C1562" s="7"/>
      <c r="D1562" s="7"/>
      <c r="E1562" s="7"/>
      <c r="F1562" s="7"/>
      <c r="G1562" s="7"/>
      <c r="H1562" s="884"/>
      <c r="I1562" s="7"/>
      <c r="J1562" s="7"/>
      <c r="K1562" s="7"/>
      <c r="L1562" s="7"/>
      <c r="M1562" s="7"/>
      <c r="N1562" s="189"/>
    </row>
    <row r="1563" spans="1:14" ht="10.15" hidden="1" customHeight="1">
      <c r="A1563" s="189"/>
      <c r="B1563" s="7"/>
      <c r="C1563" s="7"/>
      <c r="D1563" s="7"/>
      <c r="E1563" s="7"/>
      <c r="F1563" s="7"/>
      <c r="G1563" s="7"/>
      <c r="H1563" s="884"/>
      <c r="I1563" s="7"/>
      <c r="J1563" s="7"/>
      <c r="K1563" s="7"/>
      <c r="L1563" s="7"/>
      <c r="M1563" s="7"/>
      <c r="N1563" s="189"/>
    </row>
    <row r="1564" spans="1:14" ht="10.15" hidden="1" customHeight="1">
      <c r="A1564" s="189"/>
      <c r="B1564" s="7"/>
      <c r="C1564" s="7"/>
      <c r="D1564" s="7"/>
      <c r="E1564" s="7"/>
      <c r="F1564" s="7"/>
      <c r="G1564" s="7"/>
      <c r="H1564" s="884"/>
      <c r="I1564" s="7"/>
      <c r="J1564" s="7"/>
      <c r="K1564" s="7"/>
      <c r="L1564" s="7"/>
      <c r="M1564" s="7"/>
      <c r="N1564" s="189"/>
    </row>
    <row r="1565" spans="1:14" ht="10.15" hidden="1" customHeight="1">
      <c r="A1565" s="189"/>
      <c r="B1565" s="7"/>
      <c r="C1565" s="7"/>
      <c r="D1565" s="7"/>
      <c r="E1565" s="7"/>
      <c r="F1565" s="7"/>
      <c r="G1565" s="7"/>
      <c r="H1565" s="884"/>
      <c r="I1565" s="7"/>
      <c r="J1565" s="7"/>
      <c r="K1565" s="7"/>
      <c r="L1565" s="7"/>
      <c r="M1565" s="7"/>
      <c r="N1565" s="189"/>
    </row>
    <row r="1566" spans="1:14" ht="10.15" hidden="1" customHeight="1">
      <c r="A1566" s="189"/>
      <c r="B1566" s="7"/>
      <c r="C1566" s="7"/>
      <c r="D1566" s="7"/>
      <c r="E1566" s="7"/>
      <c r="F1566" s="7"/>
      <c r="G1566" s="7"/>
      <c r="H1566" s="884"/>
      <c r="I1566" s="7"/>
      <c r="J1566" s="7"/>
      <c r="K1566" s="7"/>
      <c r="L1566" s="7"/>
      <c r="M1566" s="7"/>
      <c r="N1566" s="189"/>
    </row>
    <row r="1567" spans="1:14" ht="10.15" hidden="1" customHeight="1">
      <c r="A1567" s="189"/>
      <c r="B1567" s="7"/>
      <c r="C1567" s="7"/>
      <c r="D1567" s="7"/>
      <c r="E1567" s="7"/>
      <c r="F1567" s="7"/>
      <c r="G1567" s="7"/>
      <c r="H1567" s="884"/>
      <c r="I1567" s="7"/>
      <c r="J1567" s="7"/>
      <c r="K1567" s="7"/>
      <c r="L1567" s="7"/>
      <c r="M1567" s="7"/>
      <c r="N1567" s="189"/>
    </row>
    <row r="1568" spans="1:14" ht="10.15" hidden="1" customHeight="1">
      <c r="A1568" s="189"/>
      <c r="B1568" s="7"/>
      <c r="C1568" s="7"/>
      <c r="D1568" s="7"/>
      <c r="E1568" s="7"/>
      <c r="F1568" s="7"/>
      <c r="G1568" s="7"/>
      <c r="H1568" s="884"/>
      <c r="I1568" s="7"/>
      <c r="J1568" s="7"/>
      <c r="K1568" s="7"/>
      <c r="L1568" s="7"/>
      <c r="M1568" s="7"/>
      <c r="N1568" s="189"/>
    </row>
    <row r="1569" spans="1:14" ht="10.15" hidden="1" customHeight="1">
      <c r="A1569" s="189"/>
      <c r="B1569" s="7"/>
      <c r="C1569" s="7"/>
      <c r="D1569" s="7"/>
      <c r="E1569" s="7"/>
      <c r="F1569" s="7"/>
      <c r="G1569" s="7"/>
      <c r="H1569" s="884"/>
      <c r="I1569" s="7"/>
      <c r="J1569" s="7"/>
      <c r="K1569" s="7"/>
      <c r="L1569" s="7"/>
      <c r="M1569" s="7"/>
      <c r="N1569" s="189"/>
    </row>
    <row r="1570" spans="1:14" ht="10.15" hidden="1" customHeight="1">
      <c r="A1570" s="189"/>
      <c r="B1570" s="7"/>
      <c r="C1570" s="7"/>
      <c r="D1570" s="7"/>
      <c r="E1570" s="7"/>
      <c r="F1570" s="7"/>
      <c r="G1570" s="7"/>
      <c r="H1570" s="884"/>
      <c r="I1570" s="7"/>
      <c r="J1570" s="7"/>
      <c r="K1570" s="7"/>
      <c r="L1570" s="7"/>
      <c r="M1570" s="7"/>
      <c r="N1570" s="189"/>
    </row>
    <row r="1571" spans="1:14" ht="10.15" hidden="1" customHeight="1">
      <c r="A1571" s="189"/>
      <c r="B1571" s="7"/>
      <c r="C1571" s="7"/>
      <c r="D1571" s="7"/>
      <c r="E1571" s="7"/>
      <c r="F1571" s="7"/>
      <c r="G1571" s="7"/>
      <c r="H1571" s="884"/>
      <c r="I1571" s="7"/>
      <c r="J1571" s="7"/>
      <c r="K1571" s="7"/>
      <c r="L1571" s="7"/>
      <c r="M1571" s="7"/>
      <c r="N1571" s="189"/>
    </row>
    <row r="1572" spans="1:14" ht="10.15" hidden="1" customHeight="1">
      <c r="A1572" s="189"/>
      <c r="B1572" s="7"/>
      <c r="C1572" s="7"/>
      <c r="D1572" s="7"/>
      <c r="E1572" s="7"/>
      <c r="F1572" s="7"/>
      <c r="G1572" s="7"/>
      <c r="H1572" s="884"/>
      <c r="I1572" s="7"/>
      <c r="J1572" s="7"/>
      <c r="K1572" s="7"/>
      <c r="L1572" s="7"/>
      <c r="M1572" s="7"/>
      <c r="N1572" s="189"/>
    </row>
    <row r="1573" spans="1:14" ht="10.15" hidden="1" customHeight="1">
      <c r="A1573" s="189"/>
      <c r="B1573" s="7"/>
      <c r="C1573" s="7"/>
      <c r="D1573" s="7"/>
      <c r="E1573" s="7"/>
      <c r="F1573" s="7"/>
      <c r="G1573" s="7"/>
      <c r="H1573" s="884"/>
      <c r="I1573" s="7"/>
      <c r="J1573" s="7"/>
      <c r="K1573" s="7"/>
      <c r="L1573" s="7"/>
      <c r="M1573" s="7"/>
      <c r="N1573" s="189"/>
    </row>
    <row r="1574" spans="1:14" ht="10.15" hidden="1" customHeight="1">
      <c r="A1574" s="189"/>
      <c r="B1574" s="7"/>
      <c r="C1574" s="7"/>
      <c r="D1574" s="7"/>
      <c r="E1574" s="7"/>
      <c r="F1574" s="7"/>
      <c r="G1574" s="7"/>
      <c r="H1574" s="884"/>
      <c r="I1574" s="7"/>
      <c r="J1574" s="7"/>
      <c r="K1574" s="7"/>
      <c r="L1574" s="7"/>
      <c r="M1574" s="7"/>
      <c r="N1574" s="189"/>
    </row>
    <row r="1575" spans="1:14" ht="10.15" hidden="1" customHeight="1">
      <c r="A1575" s="189"/>
      <c r="B1575" s="7"/>
      <c r="C1575" s="7"/>
      <c r="D1575" s="7"/>
      <c r="E1575" s="7"/>
      <c r="F1575" s="7"/>
      <c r="G1575" s="7"/>
      <c r="H1575" s="884"/>
      <c r="I1575" s="7"/>
      <c r="J1575" s="7"/>
      <c r="K1575" s="7"/>
      <c r="L1575" s="7"/>
      <c r="M1575" s="7"/>
      <c r="N1575" s="189"/>
    </row>
    <row r="1576" spans="1:14" ht="10.15" hidden="1" customHeight="1">
      <c r="A1576" s="189"/>
      <c r="B1576" s="7"/>
      <c r="C1576" s="7"/>
      <c r="D1576" s="7"/>
      <c r="E1576" s="7"/>
      <c r="F1576" s="7"/>
      <c r="G1576" s="7"/>
      <c r="H1576" s="884"/>
      <c r="I1576" s="7"/>
      <c r="J1576" s="7"/>
      <c r="K1576" s="7"/>
      <c r="L1576" s="7"/>
      <c r="M1576" s="7"/>
      <c r="N1576" s="189"/>
    </row>
    <row r="1577" spans="1:14" ht="10.15" hidden="1" customHeight="1">
      <c r="A1577" s="189"/>
      <c r="B1577" s="7"/>
      <c r="C1577" s="7"/>
      <c r="D1577" s="7"/>
      <c r="E1577" s="7"/>
      <c r="F1577" s="7"/>
      <c r="G1577" s="7"/>
      <c r="H1577" s="884"/>
      <c r="I1577" s="7"/>
      <c r="J1577" s="7"/>
      <c r="K1577" s="7"/>
      <c r="L1577" s="7"/>
      <c r="M1577" s="7"/>
      <c r="N1577" s="189"/>
    </row>
    <row r="1578" spans="1:14" ht="10.15" hidden="1" customHeight="1">
      <c r="A1578" s="189"/>
      <c r="B1578" s="7"/>
      <c r="C1578" s="7"/>
      <c r="D1578" s="7"/>
      <c r="E1578" s="7"/>
      <c r="F1578" s="7"/>
      <c r="G1578" s="7"/>
      <c r="H1578" s="884"/>
      <c r="I1578" s="7"/>
      <c r="J1578" s="7"/>
      <c r="K1578" s="7"/>
      <c r="L1578" s="7"/>
      <c r="M1578" s="7"/>
      <c r="N1578" s="189"/>
    </row>
    <row r="1579" spans="1:14" ht="10.15" hidden="1" customHeight="1">
      <c r="A1579" s="189"/>
      <c r="B1579" s="7"/>
      <c r="C1579" s="7"/>
      <c r="D1579" s="7"/>
      <c r="E1579" s="7"/>
      <c r="F1579" s="7"/>
      <c r="G1579" s="7"/>
      <c r="H1579" s="884"/>
      <c r="I1579" s="7"/>
      <c r="J1579" s="7"/>
      <c r="K1579" s="7"/>
      <c r="L1579" s="7"/>
      <c r="M1579" s="7"/>
      <c r="N1579" s="189"/>
    </row>
    <row r="1580" spans="1:14" ht="10.15" hidden="1" customHeight="1">
      <c r="A1580" s="189"/>
      <c r="B1580" s="7"/>
      <c r="C1580" s="7"/>
      <c r="D1580" s="7"/>
      <c r="E1580" s="7"/>
      <c r="F1580" s="7"/>
      <c r="G1580" s="7"/>
      <c r="H1580" s="884"/>
      <c r="I1580" s="7"/>
      <c r="J1580" s="7"/>
      <c r="K1580" s="7"/>
      <c r="L1580" s="7"/>
      <c r="M1580" s="7"/>
      <c r="N1580" s="189"/>
    </row>
    <row r="1581" spans="1:14" ht="10.15" hidden="1" customHeight="1">
      <c r="A1581" s="189"/>
      <c r="B1581" s="7"/>
      <c r="C1581" s="7"/>
      <c r="D1581" s="7"/>
      <c r="E1581" s="7"/>
      <c r="F1581" s="7"/>
      <c r="G1581" s="7"/>
      <c r="H1581" s="884"/>
      <c r="I1581" s="7"/>
      <c r="J1581" s="7"/>
      <c r="K1581" s="7"/>
      <c r="L1581" s="7"/>
      <c r="M1581" s="7"/>
      <c r="N1581" s="189"/>
    </row>
    <row r="1582" spans="1:14" ht="10.15" hidden="1" customHeight="1">
      <c r="A1582" s="189"/>
      <c r="B1582" s="7"/>
      <c r="C1582" s="7"/>
      <c r="D1582" s="7"/>
      <c r="E1582" s="7"/>
      <c r="F1582" s="7"/>
      <c r="G1582" s="7"/>
      <c r="H1582" s="884"/>
      <c r="I1582" s="7"/>
      <c r="J1582" s="7"/>
      <c r="K1582" s="7"/>
      <c r="L1582" s="7"/>
      <c r="M1582" s="7"/>
      <c r="N1582" s="189"/>
    </row>
    <row r="1583" spans="1:14" ht="10.15" hidden="1" customHeight="1">
      <c r="A1583" s="189"/>
      <c r="B1583" s="7"/>
      <c r="C1583" s="7"/>
      <c r="D1583" s="7"/>
      <c r="E1583" s="7"/>
      <c r="F1583" s="7"/>
      <c r="G1583" s="7"/>
      <c r="H1583" s="884"/>
      <c r="I1583" s="7"/>
      <c r="J1583" s="7"/>
      <c r="K1583" s="7"/>
      <c r="L1583" s="7"/>
      <c r="M1583" s="7"/>
      <c r="N1583" s="189"/>
    </row>
    <row r="1584" spans="1:14" ht="10.15" hidden="1" customHeight="1">
      <c r="A1584" s="189"/>
      <c r="B1584" s="7"/>
      <c r="C1584" s="7"/>
      <c r="D1584" s="7"/>
      <c r="E1584" s="7"/>
      <c r="F1584" s="7"/>
      <c r="G1584" s="7"/>
      <c r="H1584" s="884"/>
      <c r="I1584" s="7"/>
      <c r="J1584" s="7"/>
      <c r="K1584" s="7"/>
      <c r="L1584" s="7"/>
      <c r="M1584" s="7"/>
      <c r="N1584" s="189"/>
    </row>
    <row r="1585" spans="1:14" ht="10.15" hidden="1" customHeight="1">
      <c r="A1585" s="189"/>
      <c r="B1585" s="7"/>
      <c r="C1585" s="7"/>
      <c r="D1585" s="7"/>
      <c r="E1585" s="7"/>
      <c r="F1585" s="7"/>
      <c r="G1585" s="7"/>
      <c r="H1585" s="884"/>
      <c r="I1585" s="7"/>
      <c r="J1585" s="7"/>
      <c r="K1585" s="7"/>
      <c r="L1585" s="7"/>
      <c r="M1585" s="7"/>
      <c r="N1585" s="189"/>
    </row>
    <row r="1586" spans="1:14" ht="10.15" hidden="1" customHeight="1">
      <c r="A1586" s="189"/>
      <c r="B1586" s="7"/>
      <c r="C1586" s="7"/>
      <c r="D1586" s="7"/>
      <c r="E1586" s="7"/>
      <c r="F1586" s="7"/>
      <c r="G1586" s="7"/>
      <c r="H1586" s="884"/>
      <c r="I1586" s="7"/>
      <c r="J1586" s="7"/>
      <c r="K1586" s="7"/>
      <c r="L1586" s="7"/>
      <c r="M1586" s="7"/>
      <c r="N1586" s="189"/>
    </row>
    <row r="1587" spans="1:14" ht="10.15" hidden="1" customHeight="1">
      <c r="A1587" s="189"/>
      <c r="B1587" s="7"/>
      <c r="C1587" s="7"/>
      <c r="D1587" s="7"/>
      <c r="E1587" s="7"/>
      <c r="F1587" s="7"/>
      <c r="G1587" s="7"/>
      <c r="H1587" s="884"/>
      <c r="I1587" s="7"/>
      <c r="J1587" s="7"/>
      <c r="K1587" s="7"/>
      <c r="L1587" s="7"/>
      <c r="M1587" s="7"/>
      <c r="N1587" s="189"/>
    </row>
    <row r="1588" spans="1:14" ht="10.15" hidden="1" customHeight="1">
      <c r="A1588" s="189"/>
      <c r="B1588" s="7"/>
      <c r="C1588" s="7"/>
      <c r="D1588" s="7"/>
      <c r="E1588" s="7"/>
      <c r="F1588" s="7"/>
      <c r="G1588" s="7"/>
      <c r="H1588" s="884"/>
      <c r="I1588" s="7"/>
      <c r="J1588" s="7"/>
      <c r="K1588" s="7"/>
      <c r="L1588" s="7"/>
      <c r="M1588" s="7"/>
      <c r="N1588" s="189"/>
    </row>
    <row r="1589" spans="1:14" ht="30" hidden="1" customHeight="1">
      <c r="A1589" s="186"/>
      <c r="B1589" s="131"/>
      <c r="C1589" s="132"/>
      <c r="D1589" s="132"/>
      <c r="E1589" s="132"/>
      <c r="F1589" s="132"/>
      <c r="G1589" s="132"/>
      <c r="H1589" s="885"/>
      <c r="I1589" s="132"/>
      <c r="J1589" s="132"/>
      <c r="K1589" s="132"/>
      <c r="L1589" s="132"/>
      <c r="M1589" s="132"/>
      <c r="N1589" s="188"/>
    </row>
    <row r="1590" spans="1:14" hidden="1">
      <c r="A1590" s="187"/>
      <c r="B1590" s="27"/>
      <c r="C1590" s="27"/>
      <c r="D1590" s="27"/>
      <c r="E1590" s="27"/>
      <c r="F1590" s="27"/>
      <c r="G1590" s="27"/>
      <c r="H1590" s="886"/>
      <c r="I1590" s="27"/>
      <c r="J1590" s="27"/>
      <c r="K1590" s="27"/>
      <c r="L1590" s="27"/>
      <c r="M1590" s="27"/>
      <c r="N1590" s="187"/>
    </row>
    <row r="1591" spans="1:14" hidden="1">
      <c r="A1591" s="187"/>
      <c r="B1591" s="27"/>
      <c r="C1591" s="27"/>
      <c r="D1591" s="27"/>
      <c r="E1591" s="27"/>
      <c r="F1591" s="27"/>
      <c r="G1591" s="27"/>
      <c r="H1591" s="886"/>
      <c r="I1591" s="27"/>
      <c r="J1591" s="27"/>
      <c r="K1591" s="27"/>
      <c r="L1591" s="27"/>
      <c r="M1591" s="27"/>
      <c r="N1591" s="187"/>
    </row>
    <row r="1592" spans="1:14" hidden="1">
      <c r="A1592" s="187"/>
      <c r="B1592" s="27"/>
      <c r="C1592" s="27"/>
      <c r="D1592" s="27"/>
      <c r="E1592" s="27"/>
      <c r="F1592" s="27"/>
      <c r="G1592" s="27"/>
      <c r="H1592" s="886"/>
      <c r="I1592" s="27"/>
      <c r="J1592" s="27"/>
      <c r="K1592" s="27"/>
      <c r="L1592" s="27"/>
      <c r="M1592" s="27"/>
      <c r="N1592" s="187"/>
    </row>
    <row r="1593" spans="1:14" hidden="1">
      <c r="A1593" s="187"/>
      <c r="B1593" s="27"/>
      <c r="C1593" s="27"/>
      <c r="D1593" s="27"/>
      <c r="E1593" s="27"/>
      <c r="F1593" s="27"/>
      <c r="G1593" s="27"/>
      <c r="H1593" s="886"/>
      <c r="I1593" s="27"/>
      <c r="J1593" s="27"/>
      <c r="K1593" s="27"/>
      <c r="L1593" s="27"/>
      <c r="M1593" s="27"/>
      <c r="N1593" s="187"/>
    </row>
    <row r="1594" spans="1:14" hidden="1">
      <c r="A1594" s="187"/>
      <c r="B1594" s="27"/>
      <c r="C1594" s="27"/>
      <c r="D1594" s="27"/>
      <c r="E1594" s="27"/>
      <c r="F1594" s="27"/>
      <c r="G1594" s="27"/>
      <c r="H1594" s="886"/>
      <c r="I1594" s="27"/>
      <c r="J1594" s="27"/>
      <c r="K1594" s="27"/>
      <c r="L1594" s="27"/>
      <c r="M1594" s="27"/>
      <c r="N1594" s="187"/>
    </row>
    <row r="1595" spans="1:14" ht="13.9" hidden="1" customHeight="1">
      <c r="A1595" s="187"/>
      <c r="B1595" s="27"/>
      <c r="C1595" s="27"/>
      <c r="D1595" s="27"/>
      <c r="E1595" s="27"/>
      <c r="F1595" s="27"/>
      <c r="G1595" s="27"/>
      <c r="H1595" s="886"/>
      <c r="I1595" s="27"/>
      <c r="J1595" s="27"/>
      <c r="K1595" s="27"/>
      <c r="L1595" s="27"/>
      <c r="M1595" s="27"/>
      <c r="N1595" s="187"/>
    </row>
    <row r="1596" spans="1:14" hidden="1">
      <c r="A1596" s="187"/>
      <c r="B1596" s="27"/>
      <c r="C1596" s="27"/>
      <c r="D1596" s="27"/>
      <c r="E1596" s="27"/>
      <c r="F1596" s="27"/>
      <c r="G1596" s="27"/>
      <c r="H1596" s="886"/>
      <c r="I1596" s="27"/>
      <c r="J1596" s="27"/>
      <c r="K1596" s="27"/>
      <c r="L1596" s="27"/>
      <c r="M1596" s="27"/>
      <c r="N1596" s="187"/>
    </row>
    <row r="1597" spans="1:14" hidden="1">
      <c r="A1597" s="187"/>
      <c r="B1597" s="27"/>
      <c r="C1597" s="27"/>
      <c r="D1597" s="27"/>
      <c r="E1597" s="27"/>
      <c r="F1597" s="27"/>
      <c r="G1597" s="27"/>
      <c r="H1597" s="886"/>
      <c r="I1597" s="27"/>
      <c r="J1597" s="27"/>
      <c r="K1597" s="27"/>
      <c r="L1597" s="27"/>
      <c r="M1597" s="27"/>
      <c r="N1597" s="187"/>
    </row>
    <row r="1598" spans="1:14" ht="13.9" hidden="1" customHeight="1">
      <c r="A1598" s="187"/>
      <c r="B1598" s="27"/>
      <c r="C1598" s="27"/>
      <c r="D1598" s="27"/>
      <c r="E1598" s="27"/>
      <c r="F1598" s="27"/>
      <c r="G1598" s="27"/>
      <c r="H1598" s="886"/>
      <c r="I1598" s="27"/>
      <c r="J1598" s="27"/>
      <c r="K1598" s="27"/>
      <c r="L1598" s="27"/>
      <c r="M1598" s="27"/>
      <c r="N1598" s="187"/>
    </row>
    <row r="1599" spans="1:14" ht="13.9" hidden="1" customHeight="1">
      <c r="A1599" s="187"/>
      <c r="B1599" s="27"/>
      <c r="C1599" s="27"/>
      <c r="D1599" s="27"/>
      <c r="E1599" s="27"/>
      <c r="F1599" s="27"/>
      <c r="G1599" s="27"/>
      <c r="H1599" s="886"/>
      <c r="I1599" s="27"/>
      <c r="J1599" s="27"/>
      <c r="K1599" s="27"/>
      <c r="L1599" s="27"/>
      <c r="M1599" s="27"/>
      <c r="N1599" s="187"/>
    </row>
    <row r="1600" spans="1:14" hidden="1">
      <c r="A1600" s="187"/>
      <c r="B1600" s="27"/>
      <c r="C1600" s="27"/>
      <c r="D1600" s="27"/>
      <c r="E1600" s="27"/>
      <c r="F1600" s="27"/>
      <c r="G1600" s="27"/>
      <c r="H1600" s="886"/>
      <c r="I1600" s="27"/>
      <c r="J1600" s="27"/>
      <c r="K1600" s="27"/>
      <c r="L1600" s="27"/>
      <c r="M1600" s="27"/>
      <c r="N1600" s="187"/>
    </row>
    <row r="1601" spans="1:14" ht="13.9" hidden="1" customHeight="1">
      <c r="A1601" s="187"/>
      <c r="B1601" s="27"/>
      <c r="C1601" s="27"/>
      <c r="D1601" s="27"/>
      <c r="E1601" s="27"/>
      <c r="F1601" s="27"/>
      <c r="G1601" s="27"/>
      <c r="H1601" s="886"/>
      <c r="I1601" s="27"/>
      <c r="J1601" s="27"/>
      <c r="K1601" s="27"/>
      <c r="L1601" s="27"/>
      <c r="M1601" s="27"/>
      <c r="N1601" s="187"/>
    </row>
    <row r="1602" spans="1:14" hidden="1">
      <c r="A1602" s="187"/>
      <c r="B1602" s="27"/>
      <c r="C1602" s="27"/>
      <c r="D1602" s="27"/>
      <c r="E1602" s="27"/>
      <c r="F1602" s="27"/>
      <c r="G1602" s="27"/>
      <c r="H1602" s="886"/>
      <c r="I1602" s="27"/>
      <c r="J1602" s="27"/>
      <c r="K1602" s="27"/>
      <c r="L1602" s="27"/>
      <c r="M1602" s="27"/>
      <c r="N1602" s="187"/>
    </row>
    <row r="1603" spans="1:14" ht="13.9" hidden="1" customHeight="1">
      <c r="A1603" s="187"/>
      <c r="B1603" s="27"/>
      <c r="C1603" s="27"/>
      <c r="D1603" s="27"/>
      <c r="E1603" s="27"/>
      <c r="F1603" s="27"/>
      <c r="G1603" s="27"/>
      <c r="H1603" s="886"/>
      <c r="I1603" s="27"/>
      <c r="J1603" s="27"/>
      <c r="K1603" s="27"/>
      <c r="L1603" s="27"/>
      <c r="M1603" s="27"/>
      <c r="N1603" s="187"/>
    </row>
    <row r="1604" spans="1:14" ht="13.9" hidden="1" customHeight="1">
      <c r="A1604" s="187"/>
      <c r="B1604" s="27"/>
      <c r="C1604" s="27"/>
      <c r="D1604" s="27"/>
      <c r="E1604" s="27"/>
      <c r="F1604" s="27"/>
      <c r="G1604" s="27"/>
      <c r="H1604" s="886"/>
      <c r="I1604" s="27"/>
      <c r="J1604" s="27"/>
      <c r="K1604" s="27"/>
      <c r="L1604" s="27"/>
      <c r="M1604" s="27"/>
      <c r="N1604" s="187"/>
    </row>
    <row r="1605" spans="1:14" hidden="1">
      <c r="A1605" s="187"/>
      <c r="B1605" s="27"/>
      <c r="C1605" s="27"/>
      <c r="D1605" s="27"/>
      <c r="E1605" s="27"/>
      <c r="F1605" s="27"/>
      <c r="G1605" s="27"/>
      <c r="H1605" s="886"/>
      <c r="I1605" s="27"/>
      <c r="J1605" s="27"/>
      <c r="K1605" s="27"/>
      <c r="L1605" s="27"/>
      <c r="M1605" s="27"/>
      <c r="N1605" s="187"/>
    </row>
    <row r="1606" spans="1:14" hidden="1">
      <c r="A1606" s="187"/>
      <c r="B1606" s="27"/>
      <c r="C1606" s="27"/>
      <c r="D1606" s="27"/>
      <c r="E1606" s="27"/>
      <c r="F1606" s="27"/>
      <c r="G1606" s="27"/>
      <c r="H1606" s="886"/>
      <c r="I1606" s="27"/>
      <c r="J1606" s="27"/>
      <c r="K1606" s="27"/>
      <c r="L1606" s="27"/>
      <c r="M1606" s="27"/>
      <c r="N1606" s="187"/>
    </row>
    <row r="1607" spans="1:14" ht="13.9" hidden="1" customHeight="1">
      <c r="A1607" s="187"/>
      <c r="B1607" s="27"/>
      <c r="C1607" s="27"/>
      <c r="D1607" s="27"/>
      <c r="E1607" s="27"/>
      <c r="F1607" s="27"/>
      <c r="G1607" s="27"/>
      <c r="H1607" s="886"/>
      <c r="I1607" s="27"/>
      <c r="J1607" s="27"/>
      <c r="K1607" s="27"/>
      <c r="L1607" s="27"/>
      <c r="M1607" s="27"/>
      <c r="N1607" s="187"/>
    </row>
    <row r="1608" spans="1:14" hidden="1">
      <c r="A1608" s="187"/>
      <c r="B1608" s="27"/>
      <c r="C1608" s="27"/>
      <c r="D1608" s="27"/>
      <c r="E1608" s="27"/>
      <c r="F1608" s="27"/>
      <c r="G1608" s="27"/>
      <c r="H1608" s="886"/>
      <c r="I1608" s="27"/>
      <c r="J1608" s="27"/>
      <c r="K1608" s="27"/>
      <c r="L1608" s="27"/>
      <c r="M1608" s="27"/>
      <c r="N1608" s="187"/>
    </row>
    <row r="1609" spans="1:14" hidden="1">
      <c r="A1609" s="187"/>
      <c r="B1609" s="27"/>
      <c r="C1609" s="27"/>
      <c r="D1609" s="27"/>
      <c r="E1609" s="27"/>
      <c r="F1609" s="27"/>
      <c r="G1609" s="27"/>
      <c r="H1609" s="886"/>
      <c r="I1609" s="27"/>
      <c r="J1609" s="27"/>
      <c r="K1609" s="27"/>
      <c r="L1609" s="27"/>
      <c r="M1609" s="27"/>
      <c r="N1609" s="187"/>
    </row>
    <row r="1610" spans="1:14" hidden="1">
      <c r="A1610" s="187"/>
      <c r="B1610" s="27"/>
      <c r="C1610" s="27"/>
      <c r="D1610" s="27"/>
      <c r="E1610" s="27"/>
      <c r="F1610" s="27"/>
      <c r="G1610" s="27"/>
      <c r="H1610" s="886"/>
      <c r="I1610" s="27"/>
      <c r="J1610" s="27"/>
      <c r="K1610" s="27"/>
      <c r="L1610" s="27"/>
      <c r="M1610" s="27"/>
      <c r="N1610" s="187"/>
    </row>
    <row r="1611" spans="1:14" ht="13.9" hidden="1" customHeight="1">
      <c r="A1611" s="187"/>
      <c r="B1611" s="27"/>
      <c r="C1611" s="27"/>
      <c r="D1611" s="27"/>
      <c r="E1611" s="27"/>
      <c r="F1611" s="27"/>
      <c r="G1611" s="27"/>
      <c r="H1611" s="886"/>
      <c r="I1611" s="27"/>
      <c r="J1611" s="27"/>
      <c r="K1611" s="27"/>
      <c r="L1611" s="27"/>
      <c r="M1611" s="27"/>
      <c r="N1611" s="187"/>
    </row>
    <row r="1612" spans="1:14" hidden="1">
      <c r="A1612" s="187"/>
      <c r="B1612" s="27"/>
      <c r="C1612" s="27"/>
      <c r="D1612" s="27"/>
      <c r="E1612" s="27"/>
      <c r="F1612" s="27"/>
      <c r="G1612" s="27"/>
      <c r="H1612" s="886"/>
      <c r="I1612" s="27"/>
      <c r="J1612" s="27"/>
      <c r="K1612" s="27"/>
      <c r="L1612" s="27"/>
      <c r="M1612" s="27"/>
      <c r="N1612" s="187"/>
    </row>
    <row r="1613" spans="1:14" hidden="1">
      <c r="A1613" s="187"/>
      <c r="B1613" s="27"/>
      <c r="C1613" s="27"/>
      <c r="D1613" s="27"/>
      <c r="E1613" s="27"/>
      <c r="F1613" s="27"/>
      <c r="G1613" s="27"/>
      <c r="H1613" s="886"/>
      <c r="I1613" s="27"/>
      <c r="J1613" s="27"/>
      <c r="K1613" s="27"/>
      <c r="L1613" s="27"/>
      <c r="M1613" s="27"/>
      <c r="N1613" s="187"/>
    </row>
    <row r="1614" spans="1:14" hidden="1">
      <c r="A1614" s="187"/>
      <c r="B1614" s="27"/>
      <c r="C1614" s="27"/>
      <c r="D1614" s="27"/>
      <c r="E1614" s="27"/>
      <c r="F1614" s="27"/>
      <c r="G1614" s="27"/>
      <c r="H1614" s="886"/>
      <c r="I1614" s="27"/>
      <c r="J1614" s="27"/>
      <c r="K1614" s="27"/>
      <c r="L1614" s="27"/>
      <c r="M1614" s="27"/>
      <c r="N1614" s="187"/>
    </row>
    <row r="1615" spans="1:14" hidden="1">
      <c r="A1615" s="187"/>
      <c r="B1615" s="27"/>
      <c r="C1615" s="27"/>
      <c r="D1615" s="27"/>
      <c r="E1615" s="27"/>
      <c r="F1615" s="27"/>
      <c r="G1615" s="27"/>
      <c r="H1615" s="886"/>
      <c r="I1615" s="27"/>
      <c r="J1615" s="27"/>
      <c r="K1615" s="27"/>
      <c r="L1615" s="27"/>
      <c r="M1615" s="27"/>
      <c r="N1615" s="187"/>
    </row>
    <row r="1616" spans="1:14" ht="13.9" hidden="1" customHeight="1">
      <c r="A1616" s="187"/>
      <c r="B1616" s="27"/>
      <c r="C1616" s="27"/>
      <c r="D1616" s="27"/>
      <c r="E1616" s="27"/>
      <c r="F1616" s="27"/>
      <c r="G1616" s="27"/>
      <c r="H1616" s="886"/>
      <c r="I1616" s="27"/>
      <c r="J1616" s="27"/>
      <c r="K1616" s="27"/>
      <c r="L1616" s="27"/>
      <c r="M1616" s="27"/>
      <c r="N1616" s="187"/>
    </row>
    <row r="1617" spans="1:14" hidden="1">
      <c r="A1617" s="187"/>
      <c r="B1617" s="27"/>
      <c r="C1617" s="27"/>
      <c r="D1617" s="27"/>
      <c r="E1617" s="27"/>
      <c r="F1617" s="27"/>
      <c r="G1617" s="27"/>
      <c r="H1617" s="886"/>
      <c r="I1617" s="27"/>
      <c r="J1617" s="27"/>
      <c r="K1617" s="27"/>
      <c r="L1617" s="27"/>
      <c r="M1617" s="27"/>
      <c r="N1617" s="187"/>
    </row>
    <row r="1618" spans="1:14" hidden="1">
      <c r="A1618" s="187"/>
      <c r="B1618" s="27"/>
      <c r="C1618" s="27"/>
      <c r="D1618" s="27"/>
      <c r="E1618" s="27"/>
      <c r="F1618" s="27"/>
      <c r="G1618" s="27"/>
      <c r="H1618" s="886"/>
      <c r="I1618" s="27"/>
      <c r="J1618" s="27"/>
      <c r="K1618" s="27"/>
      <c r="L1618" s="27"/>
      <c r="M1618" s="27"/>
      <c r="N1618" s="187"/>
    </row>
    <row r="1619" spans="1:14" hidden="1">
      <c r="A1619" s="187"/>
      <c r="B1619" s="27"/>
      <c r="C1619" s="27"/>
      <c r="D1619" s="27"/>
      <c r="E1619" s="27"/>
      <c r="F1619" s="27"/>
      <c r="G1619" s="27"/>
      <c r="H1619" s="886"/>
      <c r="I1619" s="27"/>
      <c r="J1619" s="27"/>
      <c r="K1619" s="27"/>
      <c r="L1619" s="27"/>
      <c r="M1619" s="27"/>
      <c r="N1619" s="187"/>
    </row>
    <row r="1620" spans="1:14" ht="13.9" hidden="1" customHeight="1">
      <c r="A1620" s="187"/>
      <c r="B1620" s="27"/>
      <c r="C1620" s="27"/>
      <c r="D1620" s="27"/>
      <c r="E1620" s="27"/>
      <c r="F1620" s="27"/>
      <c r="G1620" s="27"/>
      <c r="H1620" s="886"/>
      <c r="I1620" s="27"/>
      <c r="J1620" s="27"/>
      <c r="K1620" s="27"/>
      <c r="L1620" s="27"/>
      <c r="M1620" s="27"/>
      <c r="N1620" s="187"/>
    </row>
    <row r="1621" spans="1:14" hidden="1">
      <c r="A1621" s="187"/>
      <c r="B1621" s="27"/>
      <c r="C1621" s="27"/>
      <c r="D1621" s="27"/>
      <c r="E1621" s="27"/>
      <c r="F1621" s="27"/>
      <c r="G1621" s="27"/>
      <c r="H1621" s="886"/>
      <c r="I1621" s="27"/>
      <c r="J1621" s="27"/>
      <c r="K1621" s="27"/>
      <c r="L1621" s="27"/>
      <c r="M1621" s="27"/>
      <c r="N1621" s="187"/>
    </row>
    <row r="1622" spans="1:14" hidden="1">
      <c r="A1622" s="187"/>
      <c r="B1622" s="27"/>
      <c r="C1622" s="27"/>
      <c r="D1622" s="27"/>
      <c r="E1622" s="27"/>
      <c r="F1622" s="27"/>
      <c r="G1622" s="27"/>
      <c r="H1622" s="886"/>
      <c r="I1622" s="27"/>
      <c r="J1622" s="27"/>
      <c r="K1622" s="27"/>
      <c r="L1622" s="27"/>
      <c r="M1622" s="27"/>
      <c r="N1622" s="187"/>
    </row>
    <row r="1623" spans="1:14" hidden="1">
      <c r="A1623" s="187"/>
      <c r="B1623" s="27"/>
      <c r="C1623" s="27"/>
      <c r="D1623" s="27"/>
      <c r="E1623" s="27"/>
      <c r="F1623" s="27"/>
      <c r="G1623" s="27"/>
      <c r="H1623" s="886"/>
      <c r="I1623" s="27"/>
      <c r="J1623" s="27"/>
      <c r="K1623" s="27"/>
      <c r="L1623" s="27"/>
      <c r="M1623" s="27"/>
      <c r="N1623" s="187"/>
    </row>
    <row r="1624" spans="1:14" ht="13.9" hidden="1" customHeight="1">
      <c r="A1624" s="187"/>
      <c r="B1624" s="27"/>
      <c r="C1624" s="27"/>
      <c r="D1624" s="27"/>
      <c r="E1624" s="27"/>
      <c r="F1624" s="27"/>
      <c r="G1624" s="27"/>
      <c r="H1624" s="886"/>
      <c r="I1624" s="27"/>
      <c r="J1624" s="27"/>
      <c r="K1624" s="27"/>
      <c r="L1624" s="27"/>
      <c r="M1624" s="27"/>
      <c r="N1624" s="187"/>
    </row>
    <row r="1625" spans="1:14" hidden="1">
      <c r="A1625" s="187"/>
      <c r="B1625" s="27"/>
      <c r="C1625" s="27"/>
      <c r="D1625" s="27"/>
      <c r="E1625" s="27"/>
      <c r="F1625" s="27"/>
      <c r="G1625" s="27"/>
      <c r="H1625" s="886"/>
      <c r="I1625" s="27"/>
      <c r="J1625" s="27"/>
      <c r="K1625" s="27"/>
      <c r="L1625" s="27"/>
      <c r="M1625" s="27"/>
      <c r="N1625" s="187"/>
    </row>
    <row r="1626" spans="1:14" hidden="1">
      <c r="A1626" s="187"/>
      <c r="B1626" s="27"/>
      <c r="C1626" s="27"/>
      <c r="D1626" s="27"/>
      <c r="E1626" s="27"/>
      <c r="F1626" s="27"/>
      <c r="G1626" s="27"/>
      <c r="H1626" s="886"/>
      <c r="I1626" s="27"/>
      <c r="J1626" s="27"/>
      <c r="K1626" s="27"/>
      <c r="L1626" s="27"/>
      <c r="M1626" s="27"/>
      <c r="N1626" s="187"/>
    </row>
    <row r="1627" spans="1:14" hidden="1">
      <c r="A1627" s="187"/>
      <c r="B1627" s="27"/>
      <c r="C1627" s="27"/>
      <c r="D1627" s="27"/>
      <c r="E1627" s="27"/>
      <c r="F1627" s="27"/>
      <c r="G1627" s="27"/>
      <c r="H1627" s="886"/>
      <c r="I1627" s="27"/>
      <c r="J1627" s="27"/>
      <c r="K1627" s="27"/>
      <c r="L1627" s="27"/>
      <c r="M1627" s="27"/>
      <c r="N1627" s="187"/>
    </row>
    <row r="1628" spans="1:14" ht="13.9" hidden="1" customHeight="1">
      <c r="A1628" s="187"/>
      <c r="B1628" s="27"/>
      <c r="C1628" s="27"/>
      <c r="D1628" s="27"/>
      <c r="E1628" s="27"/>
      <c r="F1628" s="27"/>
      <c r="G1628" s="27"/>
      <c r="H1628" s="886"/>
      <c r="I1628" s="27"/>
      <c r="J1628" s="27"/>
      <c r="K1628" s="27"/>
      <c r="L1628" s="27"/>
      <c r="M1628" s="27"/>
      <c r="N1628" s="187"/>
    </row>
    <row r="1629" spans="1:14" hidden="1">
      <c r="A1629" s="187"/>
      <c r="B1629" s="27"/>
      <c r="C1629" s="27"/>
      <c r="D1629" s="27"/>
      <c r="E1629" s="27"/>
      <c r="F1629" s="27"/>
      <c r="G1629" s="27"/>
      <c r="H1629" s="886"/>
      <c r="I1629" s="27"/>
      <c r="J1629" s="27"/>
      <c r="K1629" s="27"/>
      <c r="L1629" s="27"/>
      <c r="M1629" s="27"/>
      <c r="N1629" s="187"/>
    </row>
    <row r="1630" spans="1:14" hidden="1">
      <c r="A1630" s="187"/>
      <c r="B1630" s="27"/>
      <c r="C1630" s="27"/>
      <c r="D1630" s="27"/>
      <c r="E1630" s="27"/>
      <c r="F1630" s="27"/>
      <c r="G1630" s="27"/>
      <c r="H1630" s="886"/>
      <c r="I1630" s="27"/>
      <c r="J1630" s="27"/>
      <c r="K1630" s="27"/>
      <c r="L1630" s="27"/>
      <c r="M1630" s="27"/>
      <c r="N1630" s="187"/>
    </row>
    <row r="1631" spans="1:14" hidden="1">
      <c r="A1631" s="187"/>
      <c r="B1631" s="27"/>
      <c r="C1631" s="27"/>
      <c r="D1631" s="27"/>
      <c r="E1631" s="27"/>
      <c r="F1631" s="27"/>
      <c r="G1631" s="27"/>
      <c r="H1631" s="886"/>
      <c r="I1631" s="27"/>
      <c r="J1631" s="27"/>
      <c r="K1631" s="27"/>
      <c r="L1631" s="27"/>
      <c r="M1631" s="27"/>
      <c r="N1631" s="187"/>
    </row>
    <row r="1632" spans="1:14" ht="13.9" hidden="1" customHeight="1">
      <c r="A1632" s="187"/>
      <c r="B1632" s="27"/>
      <c r="C1632" s="27"/>
      <c r="D1632" s="27"/>
      <c r="E1632" s="27"/>
      <c r="F1632" s="27"/>
      <c r="G1632" s="27"/>
      <c r="H1632" s="886"/>
      <c r="I1632" s="27"/>
      <c r="J1632" s="27"/>
      <c r="K1632" s="27"/>
      <c r="L1632" s="27"/>
      <c r="M1632" s="27"/>
      <c r="N1632" s="187"/>
    </row>
    <row r="1633" spans="1:14" ht="13.9" hidden="1" customHeight="1">
      <c r="A1633" s="187"/>
      <c r="B1633" s="27"/>
      <c r="C1633" s="27"/>
      <c r="D1633" s="27"/>
      <c r="E1633" s="27"/>
      <c r="F1633" s="27"/>
      <c r="G1633" s="27"/>
      <c r="H1633" s="886"/>
      <c r="I1633" s="27"/>
      <c r="J1633" s="27"/>
      <c r="K1633" s="27"/>
      <c r="L1633" s="27"/>
      <c r="M1633" s="27"/>
      <c r="N1633" s="187"/>
    </row>
    <row r="1634" spans="1:14" hidden="1">
      <c r="A1634" s="187"/>
      <c r="B1634" s="27"/>
      <c r="C1634" s="27"/>
      <c r="D1634" s="27"/>
      <c r="E1634" s="27"/>
      <c r="F1634" s="27"/>
      <c r="G1634" s="27"/>
      <c r="H1634" s="886"/>
      <c r="I1634" s="27"/>
      <c r="J1634" s="27"/>
      <c r="K1634" s="27"/>
      <c r="L1634" s="27"/>
      <c r="M1634" s="27"/>
      <c r="N1634" s="187"/>
    </row>
    <row r="1635" spans="1:14" hidden="1">
      <c r="A1635" s="187"/>
      <c r="B1635" s="27"/>
      <c r="C1635" s="27"/>
      <c r="D1635" s="27"/>
      <c r="E1635" s="27"/>
      <c r="F1635" s="27"/>
      <c r="G1635" s="27"/>
      <c r="H1635" s="886"/>
      <c r="I1635" s="27"/>
      <c r="J1635" s="27"/>
      <c r="K1635" s="27"/>
      <c r="L1635" s="27"/>
      <c r="M1635" s="27"/>
      <c r="N1635" s="187"/>
    </row>
  </sheetData>
  <mergeCells count="426">
    <mergeCell ref="G30:K30"/>
    <mergeCell ref="G31:K31"/>
    <mergeCell ref="G32:K32"/>
    <mergeCell ref="G41:K41"/>
    <mergeCell ref="G33:K33"/>
    <mergeCell ref="G34:K34"/>
    <mergeCell ref="G35:K35"/>
    <mergeCell ref="G36:K36"/>
    <mergeCell ref="G37:K37"/>
    <mergeCell ref="G38:K38"/>
    <mergeCell ref="G39:K39"/>
    <mergeCell ref="G40:K40"/>
    <mergeCell ref="B1538:M1538"/>
    <mergeCell ref="B1539:M1539"/>
    <mergeCell ref="B1536:L1536"/>
    <mergeCell ref="G7:K7"/>
    <mergeCell ref="G8:K8"/>
    <mergeCell ref="G9:K9"/>
    <mergeCell ref="G10:K10"/>
    <mergeCell ref="G11:K11"/>
    <mergeCell ref="G12:K12"/>
    <mergeCell ref="G13:K13"/>
    <mergeCell ref="G14:K14"/>
    <mergeCell ref="G15:K15"/>
    <mergeCell ref="G16:K16"/>
    <mergeCell ref="G17:K17"/>
    <mergeCell ref="G18:K18"/>
    <mergeCell ref="G19:K19"/>
    <mergeCell ref="G20:K20"/>
    <mergeCell ref="G21:K21"/>
    <mergeCell ref="G22:K22"/>
    <mergeCell ref="G23:K23"/>
    <mergeCell ref="G24:K24"/>
    <mergeCell ref="G25:K25"/>
    <mergeCell ref="B1518:M1518"/>
    <mergeCell ref="B1525:M1525"/>
    <mergeCell ref="B1528:E1528"/>
    <mergeCell ref="G1528:M1528"/>
    <mergeCell ref="C1522:L1522"/>
    <mergeCell ref="C1521:L1521"/>
    <mergeCell ref="C1520:L1520"/>
    <mergeCell ref="C1519:L1519"/>
    <mergeCell ref="C1523:L1523"/>
    <mergeCell ref="B1526:E1526"/>
    <mergeCell ref="G1526:K1526"/>
    <mergeCell ref="B1530:M1533"/>
    <mergeCell ref="C223:L227"/>
    <mergeCell ref="D212:K213"/>
    <mergeCell ref="D214:K215"/>
    <mergeCell ref="D216:K217"/>
    <mergeCell ref="B1186:M1189"/>
    <mergeCell ref="B1182:M1185"/>
    <mergeCell ref="B1178:M1181"/>
    <mergeCell ref="G1176:M1177"/>
    <mergeCell ref="B1106:M1111"/>
    <mergeCell ref="D220:K221"/>
    <mergeCell ref="H247:M247"/>
    <mergeCell ref="B248:M249"/>
    <mergeCell ref="H250:M250"/>
    <mergeCell ref="B251:M252"/>
    <mergeCell ref="E1013:J1013"/>
    <mergeCell ref="H1054:M1054"/>
    <mergeCell ref="H1055:M1055"/>
    <mergeCell ref="B1059:G1063"/>
    <mergeCell ref="H1059:M1063"/>
    <mergeCell ref="B1065:G1067"/>
    <mergeCell ref="H1065:M1067"/>
    <mergeCell ref="B1079:G1083"/>
    <mergeCell ref="H1079:M1083"/>
    <mergeCell ref="B263:M264"/>
    <mergeCell ref="H265:M265"/>
    <mergeCell ref="B266:M267"/>
    <mergeCell ref="B180:M182"/>
    <mergeCell ref="C268:L270"/>
    <mergeCell ref="B268:B270"/>
    <mergeCell ref="M268:M270"/>
    <mergeCell ref="B254:M255"/>
    <mergeCell ref="H256:M256"/>
    <mergeCell ref="B257:M258"/>
    <mergeCell ref="H259:M259"/>
    <mergeCell ref="B272:L272"/>
    <mergeCell ref="B319:L319"/>
    <mergeCell ref="B366:L366"/>
    <mergeCell ref="B413:L413"/>
    <mergeCell ref="B460:L460"/>
    <mergeCell ref="B507:L507"/>
    <mergeCell ref="B11:F11"/>
    <mergeCell ref="B23:F23"/>
    <mergeCell ref="B30:F30"/>
    <mergeCell ref="B42:F42"/>
    <mergeCell ref="B50:M51"/>
    <mergeCell ref="B89:L89"/>
    <mergeCell ref="G29:K29"/>
    <mergeCell ref="B260:M261"/>
    <mergeCell ref="B145:F146"/>
    <mergeCell ref="B129:D130"/>
    <mergeCell ref="H144:J146"/>
    <mergeCell ref="K144:M146"/>
    <mergeCell ref="H136:J138"/>
    <mergeCell ref="K136:M138"/>
    <mergeCell ref="K140:M142"/>
    <mergeCell ref="H140:J142"/>
    <mergeCell ref="B137:F138"/>
    <mergeCell ref="B141:F142"/>
    <mergeCell ref="H244:M244"/>
    <mergeCell ref="B245:M246"/>
    <mergeCell ref="D218:K219"/>
    <mergeCell ref="B121:L121"/>
    <mergeCell ref="B158:L158"/>
    <mergeCell ref="H173:M173"/>
    <mergeCell ref="D202:K203"/>
    <mergeCell ref="D204:K205"/>
    <mergeCell ref="D206:K207"/>
    <mergeCell ref="D208:K209"/>
    <mergeCell ref="D210:K211"/>
    <mergeCell ref="B241:M243"/>
    <mergeCell ref="B198:L198"/>
    <mergeCell ref="B236:L236"/>
    <mergeCell ref="B178:M178"/>
    <mergeCell ref="B173:G173"/>
    <mergeCell ref="B164:M167"/>
    <mergeCell ref="B169:G170"/>
    <mergeCell ref="B171:G172"/>
    <mergeCell ref="H169:M170"/>
    <mergeCell ref="H171:M172"/>
    <mergeCell ref="B175:M175"/>
    <mergeCell ref="B176:M177"/>
    <mergeCell ref="A3:N3"/>
    <mergeCell ref="A1:N2"/>
    <mergeCell ref="N66:N84"/>
    <mergeCell ref="B66:M67"/>
    <mergeCell ref="H132:J134"/>
    <mergeCell ref="K132:M134"/>
    <mergeCell ref="E129:H130"/>
    <mergeCell ref="I129:M130"/>
    <mergeCell ref="B133:F134"/>
    <mergeCell ref="B54:M55"/>
    <mergeCell ref="G59:H61"/>
    <mergeCell ref="E63:M64"/>
    <mergeCell ref="B57:F61"/>
    <mergeCell ref="I57:M61"/>
    <mergeCell ref="A66:A84"/>
    <mergeCell ref="B68:M73"/>
    <mergeCell ref="B74:M79"/>
    <mergeCell ref="B86:M87"/>
    <mergeCell ref="B80:M84"/>
    <mergeCell ref="A4:N4"/>
    <mergeCell ref="A5:N5"/>
    <mergeCell ref="G42:K42"/>
    <mergeCell ref="B7:F7"/>
    <mergeCell ref="B9:F9"/>
    <mergeCell ref="B1125:C1125"/>
    <mergeCell ref="D1125:E1125"/>
    <mergeCell ref="F1125:G1125"/>
    <mergeCell ref="H1128:I1128"/>
    <mergeCell ref="J1128:K1128"/>
    <mergeCell ref="L1128:M1128"/>
    <mergeCell ref="G26:K26"/>
    <mergeCell ref="G27:K27"/>
    <mergeCell ref="G28:K28"/>
    <mergeCell ref="K1086:M1086"/>
    <mergeCell ref="E1087:G1087"/>
    <mergeCell ref="H1087:J1087"/>
    <mergeCell ref="B1069:G1073"/>
    <mergeCell ref="H1069:M1073"/>
    <mergeCell ref="B1041:G1042"/>
    <mergeCell ref="H1041:M1042"/>
    <mergeCell ref="C1047:L1047"/>
    <mergeCell ref="B1049:C1051"/>
    <mergeCell ref="D1049:F1049"/>
    <mergeCell ref="G1049:H1049"/>
    <mergeCell ref="I1049:K1049"/>
    <mergeCell ref="L1049:M1051"/>
    <mergeCell ref="D1050:F1050"/>
    <mergeCell ref="G1050:H1050"/>
    <mergeCell ref="I1051:K1051"/>
    <mergeCell ref="B753:C753"/>
    <mergeCell ref="E753:F753"/>
    <mergeCell ref="E1017:J1017"/>
    <mergeCell ref="B1123:G1123"/>
    <mergeCell ref="H1123:M1123"/>
    <mergeCell ref="B1124:C1124"/>
    <mergeCell ref="D1124:E1124"/>
    <mergeCell ref="F1124:G1124"/>
    <mergeCell ref="H1124:I1124"/>
    <mergeCell ref="J1124:K1124"/>
    <mergeCell ref="L1124:M1124"/>
    <mergeCell ref="I1050:K1050"/>
    <mergeCell ref="D1051:F1051"/>
    <mergeCell ref="G1051:H1051"/>
    <mergeCell ref="E1021:J1021"/>
    <mergeCell ref="E1025:J1025"/>
    <mergeCell ref="E1029:J1029"/>
    <mergeCell ref="E1033:J1033"/>
    <mergeCell ref="E1037:J1037"/>
    <mergeCell ref="B1001:M1001"/>
    <mergeCell ref="B1002:M1003"/>
    <mergeCell ref="E1009:J1009"/>
    <mergeCell ref="B1086:D1086"/>
    <mergeCell ref="B1170:D1171"/>
    <mergeCell ref="H1170:J1171"/>
    <mergeCell ref="E1171:G1172"/>
    <mergeCell ref="K1171:M1172"/>
    <mergeCell ref="E1163:G1164"/>
    <mergeCell ref="K1163:M1164"/>
    <mergeCell ref="B1164:D1165"/>
    <mergeCell ref="H1164:J1165"/>
    <mergeCell ref="H1125:I1125"/>
    <mergeCell ref="J1125:K1125"/>
    <mergeCell ref="L1125:M1125"/>
    <mergeCell ref="J1127:K1127"/>
    <mergeCell ref="L1127:M1127"/>
    <mergeCell ref="B1128:C1128"/>
    <mergeCell ref="D1128:E1128"/>
    <mergeCell ref="B1130:C1136"/>
    <mergeCell ref="D1130:E1136"/>
    <mergeCell ref="F1130:G1136"/>
    <mergeCell ref="H1130:I1136"/>
    <mergeCell ref="J1130:K1136"/>
    <mergeCell ref="L1130:M1136"/>
    <mergeCell ref="D1129:E1129"/>
    <mergeCell ref="F1129:G1129"/>
    <mergeCell ref="F1128:G1128"/>
    <mergeCell ref="H1141:M1142"/>
    <mergeCell ref="G978:M979"/>
    <mergeCell ref="B1222:E1229"/>
    <mergeCell ref="F1222:I1229"/>
    <mergeCell ref="J1222:M1229"/>
    <mergeCell ref="B1230:M1231"/>
    <mergeCell ref="B1233:M1235"/>
    <mergeCell ref="I1244:M1247"/>
    <mergeCell ref="B981:M983"/>
    <mergeCell ref="B984:M988"/>
    <mergeCell ref="B989:M992"/>
    <mergeCell ref="B993:M995"/>
    <mergeCell ref="B996:M998"/>
    <mergeCell ref="H1129:I1129"/>
    <mergeCell ref="J1129:K1129"/>
    <mergeCell ref="L1129:M1129"/>
    <mergeCell ref="B1216:E1221"/>
    <mergeCell ref="F1216:I1221"/>
    <mergeCell ref="J1216:M1221"/>
    <mergeCell ref="K1089:M1089"/>
    <mergeCell ref="B1091:G1095"/>
    <mergeCell ref="H1091:M1095"/>
    <mergeCell ref="B1096:G1100"/>
    <mergeCell ref="H1096:M1100"/>
    <mergeCell ref="I1248:M1251"/>
    <mergeCell ref="I1252:M1255"/>
    <mergeCell ref="I1256:M1259"/>
    <mergeCell ref="I1260:M1262"/>
    <mergeCell ref="I1265:M1268"/>
    <mergeCell ref="I1269:M1272"/>
    <mergeCell ref="I1273:M1276"/>
    <mergeCell ref="I1277:M1280"/>
    <mergeCell ref="I1282:M1283"/>
    <mergeCell ref="B1286:M1288"/>
    <mergeCell ref="B1294:F1301"/>
    <mergeCell ref="I1294:M1301"/>
    <mergeCell ref="B1289:M1292"/>
    <mergeCell ref="I1374:M1376"/>
    <mergeCell ref="B1379:M1381"/>
    <mergeCell ref="B1382:M1385"/>
    <mergeCell ref="B1386:M1386"/>
    <mergeCell ref="B1302:B1306"/>
    <mergeCell ref="C1302:C1306"/>
    <mergeCell ref="G1302:G1306"/>
    <mergeCell ref="H1302:H1306"/>
    <mergeCell ref="L1302:L1306"/>
    <mergeCell ref="B1307:F1314"/>
    <mergeCell ref="I1307:M1314"/>
    <mergeCell ref="I1337:M1340"/>
    <mergeCell ref="I1341:M1344"/>
    <mergeCell ref="B1317:H1318"/>
    <mergeCell ref="B1319:H1320"/>
    <mergeCell ref="B1321:H1322"/>
    <mergeCell ref="I1317:M1318"/>
    <mergeCell ref="I1319:M1320"/>
    <mergeCell ref="I1321:M1322"/>
    <mergeCell ref="B1324:M1329"/>
    <mergeCell ref="I1362:M1365"/>
    <mergeCell ref="I1366:M1369"/>
    <mergeCell ref="I1370:M1373"/>
    <mergeCell ref="I1435:M1438"/>
    <mergeCell ref="I1439:M1442"/>
    <mergeCell ref="B1388:F1395"/>
    <mergeCell ref="I1388:M1395"/>
    <mergeCell ref="G1396:G1400"/>
    <mergeCell ref="H1396:H1400"/>
    <mergeCell ref="B1401:F1407"/>
    <mergeCell ref="I1401:M1407"/>
    <mergeCell ref="I1431:M1434"/>
    <mergeCell ref="B1418:M1423"/>
    <mergeCell ref="B1415:H1416"/>
    <mergeCell ref="B1411:H1412"/>
    <mergeCell ref="B1413:H1414"/>
    <mergeCell ref="I1411:M1412"/>
    <mergeCell ref="I1413:M1414"/>
    <mergeCell ref="I1415:M1416"/>
    <mergeCell ref="B1378:L1378"/>
    <mergeCell ref="B1425:K1425"/>
    <mergeCell ref="B1144:M1149"/>
    <mergeCell ref="H1139:M1140"/>
    <mergeCell ref="I1464:M1467"/>
    <mergeCell ref="I1468:M1470"/>
    <mergeCell ref="B160:M163"/>
    <mergeCell ref="I751:J751"/>
    <mergeCell ref="L751:M751"/>
    <mergeCell ref="I752:J752"/>
    <mergeCell ref="L752:M752"/>
    <mergeCell ref="I753:J753"/>
    <mergeCell ref="L753:M753"/>
    <mergeCell ref="B1054:G1054"/>
    <mergeCell ref="B1055:G1055"/>
    <mergeCell ref="B603:M604"/>
    <mergeCell ref="B606:F610"/>
    <mergeCell ref="I606:M610"/>
    <mergeCell ref="G608:H610"/>
    <mergeCell ref="E612:M613"/>
    <mergeCell ref="B615:M618"/>
    <mergeCell ref="B619:M624"/>
    <mergeCell ref="I1345:M1348"/>
    <mergeCell ref="I1349:M1352"/>
    <mergeCell ref="I1353:M1355"/>
    <mergeCell ref="I1358:M1361"/>
    <mergeCell ref="C1484:M1486"/>
    <mergeCell ref="C1487:M1489"/>
    <mergeCell ref="C1491:M1493"/>
    <mergeCell ref="C1494:M1496"/>
    <mergeCell ref="C1497:M1499"/>
    <mergeCell ref="I1443:M1446"/>
    <mergeCell ref="I1447:M1449"/>
    <mergeCell ref="I1452:M1455"/>
    <mergeCell ref="I1456:M1459"/>
    <mergeCell ref="I1460:M1463"/>
    <mergeCell ref="B1472:L1472"/>
    <mergeCell ref="B1137:E1137"/>
    <mergeCell ref="F1137:I1137"/>
    <mergeCell ref="J1137:M1137"/>
    <mergeCell ref="B1127:C1127"/>
    <mergeCell ref="D1127:E1127"/>
    <mergeCell ref="F1127:G1127"/>
    <mergeCell ref="H1127:I1127"/>
    <mergeCell ref="B749:C749"/>
    <mergeCell ref="E749:F749"/>
    <mergeCell ref="I749:J749"/>
    <mergeCell ref="L749:M749"/>
    <mergeCell ref="B750:C750"/>
    <mergeCell ref="E750:F750"/>
    <mergeCell ref="I750:J750"/>
    <mergeCell ref="L750:M750"/>
    <mergeCell ref="B1129:C1129"/>
    <mergeCell ref="E759:F759"/>
    <mergeCell ref="L759:M759"/>
    <mergeCell ref="B755:C755"/>
    <mergeCell ref="E755:F755"/>
    <mergeCell ref="B1089:D1089"/>
    <mergeCell ref="E1089:G1089"/>
    <mergeCell ref="H1089:J1089"/>
    <mergeCell ref="B752:C752"/>
    <mergeCell ref="H262:M262"/>
    <mergeCell ref="H253:M253"/>
    <mergeCell ref="B228:M234"/>
    <mergeCell ref="B601:L601"/>
    <mergeCell ref="B647:L647"/>
    <mergeCell ref="B694:L694"/>
    <mergeCell ref="B741:L741"/>
    <mergeCell ref="B778:L778"/>
    <mergeCell ref="A45:N46"/>
    <mergeCell ref="A47:N48"/>
    <mergeCell ref="B123:M125"/>
    <mergeCell ref="B126:M128"/>
    <mergeCell ref="B747:C747"/>
    <mergeCell ref="E747:F747"/>
    <mergeCell ref="I747:J747"/>
    <mergeCell ref="L747:M747"/>
    <mergeCell ref="B748:C748"/>
    <mergeCell ref="E748:F748"/>
    <mergeCell ref="I748:J748"/>
    <mergeCell ref="L748:M748"/>
    <mergeCell ref="E752:F752"/>
    <mergeCell ref="B751:C751"/>
    <mergeCell ref="E751:F751"/>
    <mergeCell ref="B754:C754"/>
    <mergeCell ref="B919:L919"/>
    <mergeCell ref="B966:L966"/>
    <mergeCell ref="I755:J755"/>
    <mergeCell ref="L755:M755"/>
    <mergeCell ref="B756:C756"/>
    <mergeCell ref="E756:F756"/>
    <mergeCell ref="I756:J756"/>
    <mergeCell ref="L756:M756"/>
    <mergeCell ref="B554:L554"/>
    <mergeCell ref="E754:F754"/>
    <mergeCell ref="I754:J754"/>
    <mergeCell ref="L754:M754"/>
    <mergeCell ref="B772:M776"/>
    <mergeCell ref="B815:F819"/>
    <mergeCell ref="I815:M819"/>
    <mergeCell ref="G817:H819"/>
    <mergeCell ref="B811:M813"/>
    <mergeCell ref="B743:M745"/>
    <mergeCell ref="B199:M201"/>
    <mergeCell ref="B1516:D1516"/>
    <mergeCell ref="B1000:M1000"/>
    <mergeCell ref="B1044:L1044"/>
    <mergeCell ref="B1076:L1076"/>
    <mergeCell ref="B1113:L1113"/>
    <mergeCell ref="B1151:K1151"/>
    <mergeCell ref="B1191:L1191"/>
    <mergeCell ref="B1238:J1238"/>
    <mergeCell ref="B1285:L1285"/>
    <mergeCell ref="B1331:K1331"/>
    <mergeCell ref="B1477:M1480"/>
    <mergeCell ref="B1473:M1476"/>
    <mergeCell ref="G1102:M1104"/>
    <mergeCell ref="B1509:M1514"/>
    <mergeCell ref="B1506:H1507"/>
    <mergeCell ref="B1502:H1503"/>
    <mergeCell ref="B1504:H1505"/>
    <mergeCell ref="I1502:M1503"/>
    <mergeCell ref="I1504:M1505"/>
    <mergeCell ref="I1506:M1507"/>
    <mergeCell ref="C1481:M1483"/>
    <mergeCell ref="B825:L825"/>
    <mergeCell ref="B872:L872"/>
  </mergeCells>
  <phoneticPr fontId="144" type="noConversion"/>
  <conditionalFormatting sqref="B66">
    <cfRule type="containsText" dxfId="114" priority="180" operator="containsText" text="INSTRUCTIONS:">
      <formula>NOT(ISERROR(SEARCH("INSTRUCTIONS:",B66)))</formula>
    </cfRule>
  </conditionalFormatting>
  <conditionalFormatting sqref="E63:M64">
    <cfRule type="containsText" dxfId="113" priority="178" operator="containsText" text="Mouses over">
      <formula>NOT(ISERROR(SEARCH("Mouses over",E63)))</formula>
    </cfRule>
  </conditionalFormatting>
  <conditionalFormatting sqref="B68:M73">
    <cfRule type="containsText" dxfId="112" priority="177" operator="containsText" text="interactive">
      <formula>NOT(ISERROR(SEARCH("interactive",B68)))</formula>
    </cfRule>
  </conditionalFormatting>
  <conditionalFormatting sqref="B74:M79">
    <cfRule type="containsText" dxfId="111" priority="176" operator="containsText" text="&quot;I&quot;">
      <formula>NOT(ISERROR(SEARCH("""I""",B74)))</formula>
    </cfRule>
  </conditionalFormatting>
  <conditionalFormatting sqref="B80:M84">
    <cfRule type="containsText" dxfId="110" priority="175" operator="containsText" text="Remember, ">
      <formula>NOT(ISERROR(SEARCH("Remember, ",B80)))</formula>
    </cfRule>
  </conditionalFormatting>
  <conditionalFormatting sqref="C247:H247 B245 C250:H250 B248 C253:H253 B251 C256:H256 B254 C259:H259 B257 C262:H262 B260 C265:H265 B263 C268 B266">
    <cfRule type="containsText" dxfId="109" priority="174" operator="containsText" text="ITEMS">
      <formula>NOT(ISERROR(SEARCH("ITEMS",B245)))</formula>
    </cfRule>
  </conditionalFormatting>
  <conditionalFormatting sqref="B271:M271 C268">
    <cfRule type="containsText" dxfId="108" priority="164" operator="containsText" text="ITEMS">
      <formula>NOT(ISERROR(SEARCH("ITEMS",B268)))</formula>
    </cfRule>
  </conditionalFormatting>
  <conditionalFormatting sqref="C268">
    <cfRule type="containsText" dxfId="107" priority="163" operator="containsText" text="You show">
      <formula>NOT(ISERROR(SEARCH("You show",C268)))</formula>
    </cfRule>
  </conditionalFormatting>
  <conditionalFormatting sqref="B756:C756">
    <cfRule type="cellIs" dxfId="106" priority="158" operator="between">
      <formula>0</formula>
      <formula>0.11</formula>
    </cfRule>
  </conditionalFormatting>
  <conditionalFormatting sqref="B752:C752">
    <cfRule type="cellIs" dxfId="105" priority="157" operator="between">
      <formula>0.4</formula>
      <formula>0.51</formula>
    </cfRule>
  </conditionalFormatting>
  <conditionalFormatting sqref="B753:C753">
    <cfRule type="cellIs" dxfId="104" priority="156" operator="between">
      <formula>0.3</formula>
      <formula>0.41</formula>
    </cfRule>
  </conditionalFormatting>
  <conditionalFormatting sqref="B754:C754">
    <cfRule type="cellIs" dxfId="103" priority="155" operator="between">
      <formula>0.2</formula>
      <formula>0.31</formula>
    </cfRule>
  </conditionalFormatting>
  <conditionalFormatting sqref="B755:C755">
    <cfRule type="cellIs" dxfId="102" priority="154" operator="between">
      <formula>0.1</formula>
      <formula>0.21</formula>
    </cfRule>
  </conditionalFormatting>
  <conditionalFormatting sqref="B751:C751">
    <cfRule type="cellIs" dxfId="101" priority="153" operator="between">
      <formula>0.5</formula>
      <formula>0.61</formula>
    </cfRule>
  </conditionalFormatting>
  <conditionalFormatting sqref="B750:C750">
    <cfRule type="cellIs" dxfId="100" priority="152" operator="between">
      <formula>0.6</formula>
      <formula>0.71</formula>
    </cfRule>
  </conditionalFormatting>
  <conditionalFormatting sqref="B749:C749">
    <cfRule type="cellIs" dxfId="99" priority="151" operator="between">
      <formula>0.7</formula>
      <formula>0.81</formula>
    </cfRule>
  </conditionalFormatting>
  <conditionalFormatting sqref="B748:C748">
    <cfRule type="cellIs" dxfId="98" priority="150" operator="between">
      <formula>0.8</formula>
      <formula>0.91</formula>
    </cfRule>
  </conditionalFormatting>
  <conditionalFormatting sqref="B747:C747">
    <cfRule type="cellIs" dxfId="97" priority="149" operator="between">
      <formula>0.9</formula>
      <formula>1.01</formula>
    </cfRule>
  </conditionalFormatting>
  <conditionalFormatting sqref="I749:J750">
    <cfRule type="cellIs" dxfId="96" priority="147" operator="between">
      <formula>0.7</formula>
      <formula>0.81</formula>
    </cfRule>
  </conditionalFormatting>
  <conditionalFormatting sqref="I756:J756">
    <cfRule type="cellIs" dxfId="95" priority="139" operator="between">
      <formula>0</formula>
      <formula>0.11</formula>
    </cfRule>
  </conditionalFormatting>
  <conditionalFormatting sqref="E747:F747">
    <cfRule type="cellIs" dxfId="94" priority="138" operator="between">
      <formula>0.9</formula>
      <formula>1.01</formula>
    </cfRule>
  </conditionalFormatting>
  <conditionalFormatting sqref="E748:F748">
    <cfRule type="cellIs" dxfId="93" priority="137" operator="between">
      <formula>0.8</formula>
      <formula>0.91</formula>
    </cfRule>
  </conditionalFormatting>
  <conditionalFormatting sqref="E749:F749">
    <cfRule type="cellIs" dxfId="92" priority="136" operator="between">
      <formula>0.8</formula>
      <formula>0.91</formula>
    </cfRule>
  </conditionalFormatting>
  <conditionalFormatting sqref="E751:F751">
    <cfRule type="cellIs" dxfId="91" priority="135" operator="between">
      <formula>0.6</formula>
      <formula>0.71</formula>
    </cfRule>
  </conditionalFormatting>
  <conditionalFormatting sqref="E752:F752">
    <cfRule type="cellIs" dxfId="90" priority="134" operator="between">
      <formula>0.4</formula>
      <formula>0.51</formula>
    </cfRule>
  </conditionalFormatting>
  <conditionalFormatting sqref="E753:F753">
    <cfRule type="cellIs" dxfId="89" priority="133" operator="between">
      <formula>0.3</formula>
      <formula>0.41</formula>
    </cfRule>
  </conditionalFormatting>
  <conditionalFormatting sqref="E754:F754">
    <cfRule type="cellIs" dxfId="88" priority="132" operator="between">
      <formula>0.2</formula>
      <formula>0.31</formula>
    </cfRule>
  </conditionalFormatting>
  <conditionalFormatting sqref="E755:F755">
    <cfRule type="cellIs" dxfId="87" priority="131" operator="between">
      <formula>0.1</formula>
      <formula>0.21</formula>
    </cfRule>
  </conditionalFormatting>
  <conditionalFormatting sqref="E756:F756">
    <cfRule type="cellIs" dxfId="86" priority="130" operator="between">
      <formula>0</formula>
      <formula>0.11</formula>
    </cfRule>
  </conditionalFormatting>
  <conditionalFormatting sqref="E750:F750">
    <cfRule type="cellIs" dxfId="85" priority="129" operator="between">
      <formula>0.7</formula>
      <formula>0.81</formula>
    </cfRule>
  </conditionalFormatting>
  <conditionalFormatting sqref="L747:M747">
    <cfRule type="cellIs" dxfId="84" priority="128" operator="between">
      <formula>0.9</formula>
      <formula>1.01</formula>
    </cfRule>
  </conditionalFormatting>
  <conditionalFormatting sqref="L748:M748">
    <cfRule type="cellIs" dxfId="83" priority="127" operator="between">
      <formula>0.8</formula>
      <formula>0.91</formula>
    </cfRule>
  </conditionalFormatting>
  <conditionalFormatting sqref="L749:M749">
    <cfRule type="cellIs" dxfId="82" priority="126" operator="between">
      <formula>0.8</formula>
      <formula>0.91</formula>
    </cfRule>
  </conditionalFormatting>
  <conditionalFormatting sqref="L750:M750">
    <cfRule type="cellIs" dxfId="81" priority="125" operator="between">
      <formula>0.7</formula>
      <formula>0.81</formula>
    </cfRule>
  </conditionalFormatting>
  <conditionalFormatting sqref="L752:M752">
    <cfRule type="cellIs" dxfId="80" priority="124" operator="between">
      <formula>0.4</formula>
      <formula>0.51</formula>
    </cfRule>
  </conditionalFormatting>
  <conditionalFormatting sqref="L751:M751">
    <cfRule type="cellIs" dxfId="79" priority="123" operator="between">
      <formula>0.6</formula>
      <formula>0.71</formula>
    </cfRule>
  </conditionalFormatting>
  <conditionalFormatting sqref="L753:M753">
    <cfRule type="cellIs" dxfId="78" priority="122" operator="between">
      <formula>0.3</formula>
      <formula>0.41</formula>
    </cfRule>
  </conditionalFormatting>
  <conditionalFormatting sqref="L754:M754">
    <cfRule type="cellIs" dxfId="77" priority="121" operator="between">
      <formula>0.2</formula>
      <formula>0.31</formula>
    </cfRule>
  </conditionalFormatting>
  <conditionalFormatting sqref="L755:M755">
    <cfRule type="cellIs" dxfId="76" priority="120" operator="between">
      <formula>0.1</formula>
      <formula>0.21</formula>
    </cfRule>
  </conditionalFormatting>
  <conditionalFormatting sqref="L756:M756">
    <cfRule type="cellIs" dxfId="75" priority="119" operator="between">
      <formula>0</formula>
      <formula>0.11</formula>
    </cfRule>
  </conditionalFormatting>
  <conditionalFormatting sqref="I751:J751">
    <cfRule type="cellIs" dxfId="74" priority="64" operator="between">
      <formula>0.5</formula>
      <formula>0.61</formula>
    </cfRule>
  </conditionalFormatting>
  <conditionalFormatting sqref="I752:J752">
    <cfRule type="cellIs" dxfId="73" priority="63" operator="between">
      <formula>0.4</formula>
      <formula>0.51</formula>
    </cfRule>
  </conditionalFormatting>
  <conditionalFormatting sqref="I753:J753">
    <cfRule type="cellIs" dxfId="72" priority="62" operator="between">
      <formula>0.3</formula>
      <formula>0.41</formula>
    </cfRule>
  </conditionalFormatting>
  <conditionalFormatting sqref="I754:J754">
    <cfRule type="cellIs" dxfId="71" priority="61" operator="between">
      <formula>0.2</formula>
      <formula>0.31</formula>
    </cfRule>
  </conditionalFormatting>
  <conditionalFormatting sqref="I755:J755">
    <cfRule type="cellIs" dxfId="70" priority="60" operator="between">
      <formula>0.1</formula>
      <formula>0.21</formula>
    </cfRule>
  </conditionalFormatting>
  <conditionalFormatting sqref="I748:J748">
    <cfRule type="cellIs" dxfId="69" priority="59" operator="between">
      <formula>0.8</formula>
      <formula>0.91</formula>
    </cfRule>
  </conditionalFormatting>
  <conditionalFormatting sqref="I747:J747">
    <cfRule type="cellIs" dxfId="68" priority="58" operator="between">
      <formula>0.9</formula>
      <formula>1.01</formula>
    </cfRule>
  </conditionalFormatting>
  <conditionalFormatting sqref="E612:M613">
    <cfRule type="containsText" dxfId="67" priority="55" operator="containsText" text="bad">
      <formula>NOT(ISERROR(SEARCH("bad",E612)))</formula>
    </cfRule>
    <cfRule type="containsText" dxfId="66" priority="56" operator="containsText" text="good">
      <formula>NOT(ISERROR(SEARCH("good",E612)))</formula>
    </cfRule>
    <cfRule type="containsText" dxfId="65" priority="57" operator="containsText" text="Mouses over">
      <formula>NOT(ISERROR(SEARCH("Mouses over",E612)))</formula>
    </cfRule>
  </conditionalFormatting>
  <conditionalFormatting sqref="B1324">
    <cfRule type="containsText" dxfId="64" priority="54" operator="containsText" text="led">
      <formula>NOT(ISERROR(SEARCH("led",B1324)))</formula>
    </cfRule>
  </conditionalFormatting>
  <conditionalFormatting sqref="B1418">
    <cfRule type="containsText" dxfId="63" priority="52" operator="containsText" text="led">
      <formula>NOT(ISERROR(SEARCH("led",B1418)))</formula>
    </cfRule>
  </conditionalFormatting>
  <conditionalFormatting sqref="B1509">
    <cfRule type="containsText" dxfId="62" priority="51" operator="containsText" text="led">
      <formula>NOT(ISERROR(SEARCH("led",B1509)))</formula>
    </cfRule>
  </conditionalFormatting>
  <conditionalFormatting sqref="B1106:M1111">
    <cfRule type="containsText" dxfId="61" priority="50" operator="containsText" text="DROPDOWN">
      <formula>NOT(ISERROR(SEARCH("DROPDOWN",B1106)))</formula>
    </cfRule>
  </conditionalFormatting>
  <conditionalFormatting sqref="B981:M983">
    <cfRule type="containsText" dxfId="60" priority="49" operator="containsText" text="SELECT">
      <formula>NOT(ISERROR(SEARCH("SELECT",B981)))</formula>
    </cfRule>
  </conditionalFormatting>
  <conditionalFormatting sqref="B996:M998">
    <cfRule type="containsText" dxfId="59" priority="48" operator="containsText" text="Challenge">
      <formula>NOT(ISERROR(SEARCH("Challenge",B996)))</formula>
    </cfRule>
  </conditionalFormatting>
  <conditionalFormatting sqref="B1233:M1235">
    <cfRule type="cellIs" dxfId="58" priority="47" operator="equal">
      <formula>0</formula>
    </cfRule>
  </conditionalFormatting>
  <conditionalFormatting sqref="B1530:M1533">
    <cfRule type="containsText" dxfId="57" priority="18" operator="containsText" text="do now?">
      <formula>NOT(ISERROR(SEARCH("do now?",B1530)))</formula>
    </cfRule>
  </conditionalFormatting>
  <dataValidations count="29">
    <dataValidation type="list" allowBlank="1" showInputMessage="1" showErrorMessage="1" sqref="E129:H130">
      <formula1>$BM$146:$BM$153</formula1>
    </dataValidation>
    <dataValidation type="list" allowBlank="1" showInputMessage="1" showErrorMessage="1" sqref="E63:M64">
      <formula1>$BF$74:$BF$76</formula1>
    </dataValidation>
    <dataValidation type="list" allowBlank="1" showInputMessage="1" showErrorMessage="1" sqref="D202:K203">
      <formula1>$BW$203:$BW$204</formula1>
    </dataValidation>
    <dataValidation type="list" allowBlank="1" showInputMessage="1" showErrorMessage="1" sqref="D204:K205">
      <formula1>$BW$205:$BW$206</formula1>
    </dataValidation>
    <dataValidation type="list" allowBlank="1" showInputMessage="1" showErrorMessage="1" sqref="D206:K207">
      <formula1>$BW$207:$BW$208</formula1>
    </dataValidation>
    <dataValidation type="list" allowBlank="1" showInputMessage="1" showErrorMessage="1" sqref="D208:K209">
      <formula1>$BW$209:$BW$210</formula1>
    </dataValidation>
    <dataValidation type="list" allowBlank="1" showInputMessage="1" showErrorMessage="1" sqref="D210:K211">
      <formula1>$BW$211:$BW$212</formula1>
    </dataValidation>
    <dataValidation type="list" allowBlank="1" showInputMessage="1" showErrorMessage="1" sqref="D212:K213">
      <formula1>$BW$213:$BW$214</formula1>
    </dataValidation>
    <dataValidation type="list" allowBlank="1" showInputMessage="1" showErrorMessage="1" sqref="D214:K215">
      <formula1>$BW$215:$BW$216</formula1>
    </dataValidation>
    <dataValidation type="list" allowBlank="1" showInputMessage="1" showErrorMessage="1" sqref="D216:K217">
      <formula1>$BW$217:$BW$218</formula1>
    </dataValidation>
    <dataValidation type="list" allowBlank="1" showInputMessage="1" showErrorMessage="1" sqref="D218:K219">
      <formula1>$BW$219:$BW$220</formula1>
    </dataValidation>
    <dataValidation type="list" allowBlank="1" showInputMessage="1" showErrorMessage="1" sqref="D220:K221">
      <formula1>$BW$221:$BW$222</formula1>
    </dataValidation>
    <dataValidation type="list" allowBlank="1" showInputMessage="1" showErrorMessage="1" sqref="H262 H265 H259 H256 H253 H250 H247 H244">
      <formula1>$BT$236:$BT$240</formula1>
    </dataValidation>
    <dataValidation type="list" allowBlank="1" showInputMessage="1" showErrorMessage="1" sqref="E612:M613">
      <formula1>$BE$606:$BE$607</formula1>
    </dataValidation>
    <dataValidation type="list" allowBlank="1" showInputMessage="1" showErrorMessage="1" sqref="I1317:M1322 I1502:M1507 I1411:M1416">
      <formula1>$BE$1301:$BE$1305</formula1>
    </dataValidation>
    <dataValidation type="list" allowBlank="1" showInputMessage="1" showErrorMessage="1" sqref="G1102:M1104">
      <formula1>$BB$1096:$BB$1102</formula1>
    </dataValidation>
    <dataValidation type="list" allowBlank="1" showInputMessage="1" showErrorMessage="1" sqref="H1139:M1140">
      <formula1>$BB$1141:$BB$1144</formula1>
    </dataValidation>
    <dataValidation type="list" allowBlank="1" showInputMessage="1" showErrorMessage="1" sqref="H1141:M1142">
      <formula1>$BE$1141:$BE$1145</formula1>
    </dataValidation>
    <dataValidation type="list" allowBlank="1" showInputMessage="1" showErrorMessage="1" sqref="G1176:M1177">
      <formula1>$BB$1173:$BB$1177</formula1>
    </dataValidation>
    <dataValidation type="list" allowBlank="1" showInputMessage="1" showErrorMessage="1" sqref="G978:M979">
      <formula1>$BB$971:$BB$975</formula1>
    </dataValidation>
    <dataValidation type="list" allowBlank="1" showInputMessage="1" showErrorMessage="1" sqref="M761:M770 F761:F770">
      <formula1>$BP$234:$BP$235</formula1>
    </dataValidation>
    <dataValidation type="list" allowBlank="1" showInputMessage="1" showErrorMessage="1" sqref="E759:F759 L759:M759">
      <formula1>$BR$234:$BR$235</formula1>
    </dataValidation>
    <dataValidation type="list" allowBlank="1" showInputMessage="1" showErrorMessage="1" sqref="B1528:E1528">
      <formula1>$BB$1520:$BB$1522</formula1>
    </dataValidation>
    <dataValidation type="list" allowBlank="1" showInputMessage="1" showErrorMessage="1" sqref="G1528:M1528">
      <formula1>$BE$1520:$BE$1522</formula1>
    </dataValidation>
    <dataValidation type="list" allowBlank="1" showInputMessage="1" showErrorMessage="1" sqref="C1047:L1047">
      <formula1>$BB$1047:$BB$1054</formula1>
    </dataValidation>
    <dataValidation type="list" allowBlank="1" showInputMessage="1" showErrorMessage="1" sqref="B173:G173">
      <formula1>$BB$101:$BB$116</formula1>
    </dataValidation>
    <dataValidation type="list" allowBlank="1" showInputMessage="1" showErrorMessage="1" sqref="H173:M173">
      <formula1>$BC$101:$BC$116</formula1>
    </dataValidation>
    <dataValidation type="list" allowBlank="1" showInputMessage="1" showErrorMessage="1" sqref="B176:M177">
      <formula1>$BL$101:$BL$102</formula1>
    </dataValidation>
    <dataValidation type="list" errorStyle="information" allowBlank="1" showInputMessage="1" showErrorMessage="1" sqref="B1233:M1235">
      <formula1>$BB$1047:$BB$1054</formula1>
    </dataValidation>
  </dataValidations>
  <hyperlinks>
    <hyperlink ref="B1317:H1318" location="HP!B1194" tooltip="CLICK TO SELECT ISSUE ABOVE" display="HP!B1194"/>
    <hyperlink ref="B1319:H1320" location="HP!B1194" tooltip="CLICK TO SELECT ISSUE ABOVE" display="HP!B1194"/>
    <hyperlink ref="B1321:H1322" location="HP!B1194" tooltip="CLICK TO SELECT ISSUE ABOVE" display="HP!B1194"/>
    <hyperlink ref="B1411:H1412" location="HP!B1194" tooltip="CLICK TO CHANGE ISSUE" display="HP!B1194"/>
    <hyperlink ref="B1413:H1414" location="HP!B1194" tooltip="CLICK TO CHANGE ISSUE" display="HP!B1194"/>
    <hyperlink ref="B1415:H1416" location="HP!B1194" tooltip="CLICK TO CHANGE ISSUE" display="HP!B1194"/>
    <hyperlink ref="B1502:H1503" location="HP!B1194" tooltip="CLICK TO CHANGE POLITICAL ISSUE" display="HP!B1194"/>
    <hyperlink ref="B1504:H1505" location="HP!B1194" tooltip="CLICK TO CHANGE POLITICAL ISSUE" display="HP!B1194"/>
    <hyperlink ref="B1506:H1507" location="HP!B1194" tooltip="CLICK TO CHANGE POLITICAL ISSUE" display="HP!B1194"/>
    <hyperlink ref="G8" location="HP!A45:N88" tooltip="go to page 2: HARMONY POLITICS" display="HARMONY POLITICS"/>
    <hyperlink ref="L8" location="HP!E63" tooltip="Go to page 2 Interactive: Which do you think is more true?" display="Interactive"/>
    <hyperlink ref="G7" location="HP!A1:N2" tooltip="go to top" display="HARMONY POLITICS"/>
    <hyperlink ref="B89" location="HP!A1:N2" tooltip="Back to top" display="Understanding politics: It's about needs"/>
    <hyperlink ref="A89" location="HP!A45:N46" tooltip="Previous page header" display="#"/>
    <hyperlink ref="N89" location="HP!A121:N157" tooltip="Next page" display="$"/>
    <hyperlink ref="L10" location="HP!E129" tooltip="go to page 4 Interactive: core need" display="Interactive"/>
    <hyperlink ref="G9" location="HP!A89:N89" tooltip="go to page 3 header: Understanding politics, it's about needs" display="Understanding politics: It's about needs"/>
    <hyperlink ref="G10" location="HP!A121" tooltip="go to page 4 header: Your experience of needs" display="Your experience of needs"/>
    <hyperlink ref="G11" location="HP!A158:N158" tooltip="go to page 5 header: Your prioritizing needs (reason be damned)" display="Your prioritizing needs (reason be damned)"/>
    <hyperlink ref="G12" location="HP!A198:N198" tooltip="go to page 6 header: Your psychosocial orientation" display="Your psychosocial orientation"/>
    <hyperlink ref="G13" location="HP!A236:N236" tooltip="go to page 7 header: Correlating your political views" display="Correlating your political views"/>
    <hyperlink ref="L12" location="HP!D202" tooltip="go to page 6 Interactive: Psychosocial orientation" display="Interactive"/>
    <hyperlink ref="L11" location="HP!B173" tooltip="go to page 5 Interactive: your self-needs &amp; social-needs" display="Interactive"/>
    <hyperlink ref="L13" location="HP!H244" tooltip="go to page 7 Interactive: correlating your political views" display="Interactive"/>
    <hyperlink ref="M8" location="HP!A45:N88" tooltip="go to p. 2" display="HP!A45:N88"/>
    <hyperlink ref="M9" location="HP!A89:N120" tooltip="go to p. 3" display="HP!A89:N120"/>
    <hyperlink ref="B121" location="HP!A1:N2" tooltip="go to top" display="Your experience of needs"/>
    <hyperlink ref="B158" location="HP!A1:N2" tooltip="go to top" display="Your prioritizing needs (reason be damned)"/>
    <hyperlink ref="B198" location="HP!A1:N2" tooltip="go to top" display="Your psychosocial orientation"/>
    <hyperlink ref="B236" location="HP!A1:N2" tooltip="go to top" display="Correlating your political views"/>
    <hyperlink ref="B272" location="HP!A1:N2" tooltip="go to top" display="Your prioritizing psychosocial needs"/>
    <hyperlink ref="B319" location="HP!A1:N2" tooltip="go to top" display="Needs first, reasons later"/>
    <hyperlink ref="B413" location="HP!A1:N2" tooltip="go to top" display="We believe what we need to believe"/>
    <hyperlink ref="M14" location="HP!A272:N318" tooltip="go to p. 8" display="HP!A272:N318"/>
    <hyperlink ref="M10" location="HP!A121:N157" tooltip="go to p. 4" display="HP!A121:N157"/>
    <hyperlink ref="B1516" location="HP!A1:N2" tooltip="go to top" display="Takeaway"/>
    <hyperlink ref="B1472" location="HP!A1:N2" tooltip="go to top" display="Value framing (v. mutual hostilities)"/>
    <hyperlink ref="B1425" location="HP!A1:N2" tooltip="go to top" display="3. DEPOLARIZE"/>
    <hyperlink ref="B1378" location="HP!A1:N2" tooltip="go to top" display="Impact Engaging (v. normative alienation)"/>
    <hyperlink ref="B1331" location="HP!A1:N2" tooltip="go to top" display="2. DEALIENATE"/>
    <hyperlink ref="B1285" location="HP!A1:N2" tooltip="go to top" display="Relational knowing (v. relieve believe)"/>
    <hyperlink ref="B1238" location="HP!A1:N2" tooltip="go to top" display="1. DEGENERALIZE"/>
    <hyperlink ref="B1191" location="HP!A1:N2" tooltip="go to top" display="Harmonize diverse politicized needs"/>
    <hyperlink ref="B1151" location="HP!A1:N2" tooltip="go to top" display="SWOT personalized"/>
    <hyperlink ref="B1113" location="HP!A1:N2" tooltip="go to top" display="Lateral array"/>
    <hyperlink ref="B1076" location="HP!A1:N2" tooltip="go to top" display="Harmony politics - mature responsiveness"/>
    <hyperlink ref="B1044" location="HP!A1:N2" tooltip="go to top" display="Politics as usual - immature polarizing"/>
    <hyperlink ref="B1000" location="HP!A1:N2" tooltip="go to top" display="Eight key issues to apply Harmony Politics"/>
    <hyperlink ref="B966" location="HP!A1:N2" tooltip="go to top" display="Dissolving the pain of divisive tribal politics"/>
    <hyperlink ref="B919" location="HP!A1:N2" tooltip="go to top" display="Beyond Left and Right Populism"/>
    <hyperlink ref="B872" location="HP!A1:N2" tooltip="go to top" display="Wellness is psychosocial"/>
    <hyperlink ref="B825" location="HP!A1:N2" tooltip="go to top" display="Premature rush to fight"/>
    <hyperlink ref="B778" location="HP!A1:N2" tooltip="go to top" display="Keeping ourselves down"/>
    <hyperlink ref="B741" location="HP!A1:N2" tooltip="go to top" display="Populism: distrusting elite establishment"/>
    <hyperlink ref="B694" location="HP!A1:N2" tooltip="go to top" display="Political leadership or political elitism?"/>
    <hyperlink ref="B647" location="HP!A1:N2" tooltip="go to top" display="Psychosocial continuum"/>
    <hyperlink ref="B601" location="HP!A1:N2" tooltip="go to top" display="By the way…"/>
    <hyperlink ref="B554" location="HP!A1:N2" tooltip="go to top" display="Psychosocial orientation continuum"/>
    <hyperlink ref="B507" location="HP!A1:N2" tooltip="go to top" display="Call for empathy"/>
    <hyperlink ref="B460" location="HP!A1:N2" tooltip="go to top" display="You disagree with their priority of needs?"/>
    <hyperlink ref="B366" location="HP!A1:N2" tooltip="go to top" display="Oriented to prioritize your psychosocial needs"/>
    <hyperlink ref="N1516" location="toAI!Print_Area" display="&quot;"/>
    <hyperlink ref="B1535" location="Send!A37:AB73" tooltip="go to INFO ON STTP PROCESS" display="Send!A37:AB73"/>
    <hyperlink ref="C1535" location="Send!A74:AB115" tooltip="go to SHARE ON SOCIAL MEDIA" display="Send!A74:AB115"/>
    <hyperlink ref="D1535" location="Send!A116:AB156" tooltip="go to SHARE WITH ____" display="Send!A116:AB156"/>
    <hyperlink ref="F1535" location="Send!A157:AB196" tooltip="go to APPLY 1" display="Send!A157:AB196"/>
    <hyperlink ref="G1535" location="Send!A197:AB243" tooltip="go to APPLY 2" display="Send!A197:AB243"/>
    <hyperlink ref="H1535" location="Send!A244:AB290" tooltip="go to APPLY 3" display="Send!A244:AB290"/>
    <hyperlink ref="J1535" location="Send!A291:AB337" tooltip="go to STTP SOCIAL CAPITAL" display="Send!A291:AB337"/>
    <hyperlink ref="K1535" location="Send!A338:AB384" tooltip="go to STTP MEDIA PUNDITS" display="Send!A338:AB384"/>
    <hyperlink ref="L1535" location="Send!A385:AB420" tooltip="go to STTP ELECTED OFFICIALS" display="Send!A385:AB420"/>
    <hyperlink ref="B1538:M1538" r:id="rId1" tooltip="click to go online to our Value Relating webste" display="Learn more at https://www.valuerelating.com"/>
    <hyperlink ref="G14" location="HP!A272:N272" tooltip="go to p. 8 header: Your prioritizing psychosocial needs" display="Your prioritizing psychosocial needs"/>
    <hyperlink ref="M15" location="HP!A319:N365" tooltip="go to p. 9" display="HP!A319:N365"/>
    <hyperlink ref="M11" location="HP!A158:N197" tooltip="go to p. 5" display="HP!A158:N197"/>
    <hyperlink ref="M12" location="HP!A198:N235" tooltip="go to p. 6" display="HP!A198:N235"/>
    <hyperlink ref="M13" location="HP!A236:N271" tooltip="go to p. 7" display="HP!A236:N271"/>
    <hyperlink ref="M16" location="HP!A366:N412" tooltip="go to p. 10" display="HP!A366:N412"/>
    <hyperlink ref="M17" location="HP!A413:N459" tooltip="go to p. 11" display="HP!A413:N459"/>
    <hyperlink ref="M18" location="HP!A460:N506" tooltip="go to p. 12" display="HP!A460:N506"/>
    <hyperlink ref="M19" location="HP!A507:N553" tooltip="go to p. 13" display="HP!A507:N553"/>
    <hyperlink ref="M20" location="HP!A554:N600" tooltip="go to p. 14" display="HP!A554:N600"/>
    <hyperlink ref="M21" location="HP!A601:N646" tooltip="go to p. 15" display="HP!A601:N646"/>
    <hyperlink ref="M22" location="HP!A647:N693" tooltip="go to p. 16" display="HP!A647:N693"/>
    <hyperlink ref="M23" location="HP!A694:N740" tooltip="go to p. 17" display="HP!A694:N740"/>
    <hyperlink ref="M24" location="HP!A741:N777" tooltip="go to p. 18" display="HP!A741:N777"/>
    <hyperlink ref="M25" location="HP!A778:N824" tooltip="go to p. 19" display="HP!A778:N824"/>
    <hyperlink ref="M26" location="HP!A825:N871" tooltip="go to p. 20" display="HP!A825:N871"/>
    <hyperlink ref="M27" location="HP!A872:N918" tooltip="go to p. 21" display="HP!A872:N918"/>
    <hyperlink ref="M28" location="HP!A919:N965" tooltip="go to p. 22" display="HP!A919:N965"/>
    <hyperlink ref="M29" location="HP!A966:N999" tooltip="go to p. 23" display="HP!A966:N999"/>
    <hyperlink ref="M30" location="HP!A1000:N1043" tooltip="go to p. 24" display="HP!A1000:N1043"/>
    <hyperlink ref="M31" location="HP!A1044:N1075" tooltip="go to p. 25" display="HP!A1044:N1075"/>
    <hyperlink ref="M32" location="HP!A1076:N1112" tooltip="go to p. 26" display="HP!A1076:N1112"/>
    <hyperlink ref="M33" location="HP!A1113:N1150" tooltip="go to p. 27" display="HP!A1113:N1150"/>
    <hyperlink ref="M34" location="HP!A1151:N1190" tooltip="go to p. 28" display="HP!A1151:N1190"/>
    <hyperlink ref="M35" location="HP!A1191:N1237" tooltip="go to p. 29" display="HP!A1191:N1237"/>
    <hyperlink ref="M36" location="HP!A1238:N1284" tooltip="go to p. 30" display="HP!A1238:N1284"/>
    <hyperlink ref="M37" location="HP!A1285:N1330" tooltip="go to p. 31" display="HP!A1285:N1330"/>
    <hyperlink ref="M38" location="HP!A1331:N1377" tooltip="go to p. 32" display="HP!A1331:N1377"/>
    <hyperlink ref="M39" location="HP!A1378:N1424" tooltip="go to p. 33" display="HP!A1378:N1424"/>
    <hyperlink ref="M40" location="HP!A1425:N1471" tooltip="go to p. 34" display="HP!A1425:N1471"/>
    <hyperlink ref="M41" location="HP!A1472:N1515" tooltip="go to p. 35" display="HP!A1472:N1515"/>
    <hyperlink ref="M42" location="HP!A1516:N1559" tooltip="go to p. 36" display="HP!A1516:N1559"/>
    <hyperlink ref="A45:N46" location="HP!A1:N1" tooltip="go to top" display="Harmony Politics"/>
    <hyperlink ref="G15:K15" location="HP!A319:N319" tooltip="go to p. 9 header: Needs first, reasons later" display="Needs first, reasons later"/>
    <hyperlink ref="G16:K16" location="HP!A366:N366" tooltip="go to p. 10 header: Oriented to prioritize your psychosocial needs" display="Oriented to prioritize your psychosocial needs"/>
    <hyperlink ref="G17:K17" location="HP!A413:N413" tooltip="go to p. 11 header: We believe what we need to believe" display="We believe what we need to believe"/>
    <hyperlink ref="G18:K18" location="HP!A460:N460" tooltip="go to p.12 header: You disagree with their priority of needs?" display="You disagree with their priority of needs?"/>
    <hyperlink ref="G19:K19" location="HP!A507:N507" tooltip="go to p. 13 header: Call for empathy" display="Call for empathy"/>
    <hyperlink ref="G20:K20" location="HP!A554:N554" tooltip="go to p. 14 header: Psyhosocial orientation continuum" display="Psychosocial orientation continuum"/>
    <hyperlink ref="G21:K21" location="HP!A601:N601" tooltip="go to p. 15 header: By the way..." display="By the way…"/>
    <hyperlink ref="G22:K22" location="HP!A647:N647" tooltip="go to p. 16 header: Psychosocial continuum" display="Psychosocial continuum"/>
    <hyperlink ref="L21" location="HP!E612" tooltip="go to p. 15 interactive: Is pain good or bad?" display="Interactive"/>
    <hyperlink ref="G23:K23" location="HP!A694:N694" tooltip="go to p. 17 header: Political leadership or political elitism?" display="Political leadership or political elitism?"/>
    <hyperlink ref="G24:K24" location="HP!A741:N741" tooltip="go to p. 18 header: Populism: distrusting elite establishment" display="Populism: distrusting elite establishment"/>
    <hyperlink ref="G25:K25" location="HP!A778:N778" tooltip="go to p. 19 header: Keeping ourselves down" display="Keeping ourselves down"/>
    <hyperlink ref="G26:K26" location="HP!A825:N825" tooltip="go to p. 20 header: Premature rush to fight" display="Premature rush to fight"/>
    <hyperlink ref="G27:K27" location="HP!A872:N872" tooltip="go to p. 21 header: Wellness is psychosocial" display="Wellness is psychosocial"/>
    <hyperlink ref="G28:K28" location="HP!A919:N919" tooltip="go to p. 22 header: Beyond Left and Right populism" display="Beyond Left and Right Populism"/>
    <hyperlink ref="G29:K29" location="HP!A966:N966" tooltip="go to p. 23 header: Dissolving the pain of divisive tribal politics" display="Dissolving the pain of divisive tribal politics"/>
    <hyperlink ref="L24" location="HP!E759" tooltip="go to p. 18 interactive: Elite v. your need fulfillment" display="Interactive"/>
    <hyperlink ref="L29" location="HP!G978" tooltip="go to p. 23 interactive: Ready for this?" display="Interactive"/>
    <hyperlink ref="L31" location="HP!C1047" tooltip="go to p. 25 interactive: Select a political issue" display="Interactive"/>
    <hyperlink ref="L32" location="HP!G1102" tooltip="go to p. 26 interactive: your thoughts about political sides" display="Interactive"/>
    <hyperlink ref="L33" location="HP!H1139" tooltip="go to p. 27 interactive: Blame for polarization" display="Interactive"/>
    <hyperlink ref="L34" location="HP!H1139" tooltip="go to p. 28 interactive: Trust politics to serve your needs?" display="Interactive"/>
    <hyperlink ref="L35" location="HP!B1233" tooltip="go to p. 29 interactive: Select a political issue" display="Interactive"/>
    <hyperlink ref="L37" location="HP!I1317" tooltip="go to p. 31 interactive: Relate now to both sides of the issue?" display="Interactive"/>
    <hyperlink ref="L39" location="HP!I1411" tooltip="go to p. 33 interactive: Engage other side of issue" display="Interactive"/>
    <hyperlink ref="L41" location="HP!I1502" tooltip="go to p. 35 interactive: Replace fighting with appreciation for opposing position" display="Interactive"/>
    <hyperlink ref="L42" location="HP!B1528" tooltip="go to p. 36 interactive: Next steps you can take..." display="Interactive"/>
    <hyperlink ref="G30:K30" location="HP!A1000:N1000" tooltip="go to p. 24 header: Eight key issues to apply HP" display="Eight key issues to apply Harmony Politics"/>
    <hyperlink ref="G31:K31" location="HP!A1044:N1044" tooltip="go to p. 25 header: Politics as usual - immature polarizing" display="Politics as usual - immature polarizing"/>
    <hyperlink ref="G32:K32" location="HP!A1076:N1076" tooltip="go to p. 26 header: Harmony politics - mature responsiveness" display="Harmony politics - mature responsiveness"/>
    <hyperlink ref="G33:K33" location="HP!A1113:N1113" tooltip="go to p. 27 header: Lateral array" display="Lateral array"/>
    <hyperlink ref="G34:K34" location="HP!A1151:N1151" tooltip="go to p. 28 header: SWOT personalized" display="SWOT personalized"/>
    <hyperlink ref="G35:K35" location="HP!A1191:N1191" tooltip="go to p. 29 header: Harmonizing divisive politicized needs" display="Harmonizing diverse politicized needs"/>
    <hyperlink ref="G36:K36" location="HP!A1238:N1238" tooltip="go to p. 30 header: 1. DEGENERALIZE" display="1. DEGENERALIZE"/>
    <hyperlink ref="G37:K37" location="HP!A1285:N1285" tooltip="go to p. 31 header: Relational knowing (vs. relieve believe)" display="Relational knowing (vs. relieve believe)"/>
    <hyperlink ref="G38:K38" location="HP!A1331:N1331" tooltip="go to p. 32 header: 2. DEALIENATE" display="2. DEALIENATE"/>
    <hyperlink ref="G39:K39" location="HP!A1378:N1378" tooltip="go to p. 33 header: Impact engaging (vs. impersonal compliance)" display="Impact Engaging (vs. normative alienation)"/>
    <hyperlink ref="G40:K40" location="HP!A1425:N1425" tooltip="go to p. 34 header: 3. DEPOLARIZE" display="3. DEPOLARIZE"/>
    <hyperlink ref="G41:K41" location="HP!A1472:N1472" tooltip="go to p. 35 header: Value framing (vs. mutual hostilities)" display="Value framing (vs. mutual hostilities)"/>
    <hyperlink ref="G42:K42" location="HP!A1516:N1516" tooltip="go to p. 36 header: Takeaway" display="Takeaway"/>
    <hyperlink ref="A121" location="HP!A89:N89" tooltip="previous page header" display="#"/>
    <hyperlink ref="N121" location="HP!A158:N197" tooltip="next page" display="$"/>
    <hyperlink ref="A158" location="HP!A121:N121" tooltip="previous page header" display="#"/>
    <hyperlink ref="N158" location="HP!A198:N235" tooltip="next page" display="$"/>
    <hyperlink ref="A198" location="HP!A158:N158" tooltip="previous page header" display="#"/>
    <hyperlink ref="N198" location="HP!A236:N271" tooltip="next page" display="$"/>
    <hyperlink ref="A236" location="HP!A198:N198" tooltip="previous page header" display="#"/>
    <hyperlink ref="N236" location="HP!A272:N318" tooltip="next page" display="$"/>
    <hyperlink ref="A272" location="HP!A236:N236" tooltip="previous page header" display="#"/>
    <hyperlink ref="N272" location="HP!A319:N365" tooltip="next page" display="$"/>
    <hyperlink ref="A319" location="HP!A272:N272" tooltip="previous page header" display="#"/>
    <hyperlink ref="N319" location="HP!A366:N412" tooltip="next page" display="$"/>
    <hyperlink ref="A366" location="HP!A319:N319" tooltip="previous page header" display="#"/>
    <hyperlink ref="N366" location="HP!A413:N459" tooltip="next page" display="$"/>
    <hyperlink ref="A413" location="HP!A366:N366" tooltip="previous page header" display="#"/>
    <hyperlink ref="N413" location="HP!A460:N506" tooltip="next page" display="$"/>
    <hyperlink ref="A460" location="HP!A413:N413" tooltip="previous page header" display="#"/>
    <hyperlink ref="N460" location="HP!A507:N553" tooltip="next page" display="$"/>
    <hyperlink ref="A507" location="HP!A460:N460" tooltip="previous page header" display="#"/>
    <hyperlink ref="N507" location="HP!A554:N600" tooltip="next page" display="$"/>
    <hyperlink ref="A554" location="HP!A507:N507" tooltip="previous page header" display="#"/>
    <hyperlink ref="N554" location="HP!A601:N646" tooltip="next page" display="$"/>
    <hyperlink ref="A601" location="HP!A554:N554" tooltip="previous page header" display="#"/>
    <hyperlink ref="N601" location="HP!N647:N693" tooltip="next page" display="$"/>
    <hyperlink ref="A647" location="HP!A601:N601" tooltip="previous page header" display="#"/>
    <hyperlink ref="N647" location="HP!A694:N740" tooltip="next page" display="$"/>
    <hyperlink ref="A694" location="HP!A647:N647" tooltip="previous page header" display="#"/>
    <hyperlink ref="N694" location="HP!A741:N777" tooltip="next page" display="$"/>
    <hyperlink ref="A741" location="HP!A694:N694" tooltip="previous page header" display="#"/>
    <hyperlink ref="N741" location="HP!A778:N824" tooltip="next page" display="$"/>
    <hyperlink ref="A778" location="HP!A741:N741" tooltip="previous page header" display="#"/>
    <hyperlink ref="N778" location="HP!A825:N871" tooltip="next page" display="$"/>
    <hyperlink ref="A825" location="HP!A778:N778" tooltip="previous page header" display="#"/>
    <hyperlink ref="N825" location="HP!A872:N918" tooltip="next page" display="$"/>
    <hyperlink ref="A872" location="HP!A825:N825" tooltip="previous page header" display="#"/>
    <hyperlink ref="N872" location="HP!A919:N965" tooltip="next page" display="$"/>
    <hyperlink ref="A919" location="HP!A872:N872" tooltip="previous page header" display="#"/>
    <hyperlink ref="N919" location="HP!A966:N999" tooltip="next page" display="$"/>
    <hyperlink ref="A966" location="HP!A919:N919" tooltip="previous page header" display="#"/>
    <hyperlink ref="N966" location="HP!A1000:N1043" tooltip="next page" display="$"/>
    <hyperlink ref="A1000" location="HP!A966:N966" tooltip="previous page header" display="#"/>
    <hyperlink ref="N1000" location="HP!A1044:N1075" tooltip="next page" display="$"/>
    <hyperlink ref="A1044" location="HP!A1000:N1000" tooltip="previous page header" display="#"/>
    <hyperlink ref="N1044" location="HP!A1076:N1112" tooltip="next page" display="$"/>
    <hyperlink ref="A1076" location="HP!A1044:N1044" tooltip="previous page header" display="#"/>
    <hyperlink ref="N1076" location="HP!A1113:N1150" display="$"/>
    <hyperlink ref="A1113" location="HP!A1076:N1076" tooltip="previous page header" display="#"/>
    <hyperlink ref="N1113" location="HP!A1151:N1190" tooltip="next page" display="$"/>
    <hyperlink ref="A1151" location="HP!A1113:N1113" tooltip="previous page header" display="#"/>
    <hyperlink ref="N1151" location="HP!A1191:N1237" tooltip="next page" display="$"/>
    <hyperlink ref="A1191" location="HP!A1151:N1151" tooltip="previous page header" display="#"/>
    <hyperlink ref="N1191" location="HP!A1238:N1284" tooltip="next page" display="$"/>
    <hyperlink ref="A1238" location="HP!A1191:N1191" tooltip="previous page header" display="#"/>
    <hyperlink ref="N1238" location="HP!A1285:N1330" tooltip="next page" display="$"/>
    <hyperlink ref="A1285" location="HP!A1238:N1238" tooltip="previous page header" display="#"/>
    <hyperlink ref="N1285" location="HP!A1331:N1377" tooltip="next page" display="$"/>
    <hyperlink ref="A1331" location="HP!A1285:N1285" tooltip="previous page header" display="#"/>
    <hyperlink ref="N1331" location="HP!A1378:N1424" tooltip="next page" display="$"/>
    <hyperlink ref="A1378" location="HP!A1331:N1331" tooltip="previous page header" display="#"/>
    <hyperlink ref="N1378" location="HP!A1425:N1471" tooltip="next page" display="$"/>
    <hyperlink ref="A1425" location="HP!A1378:N1378" tooltip="previous page header" display="#"/>
    <hyperlink ref="N1425" location="HP!A1472:N1515" tooltip="next page" display="$"/>
    <hyperlink ref="A1472" location="HP!A1425:N1425" tooltip="previous page header" display="#"/>
    <hyperlink ref="N1472" location="HP!A1516:N1542" tooltip="next page" display="$"/>
    <hyperlink ref="A1516" location="HP!A1472:N1472" tooltip="previous page header" display="#"/>
  </hyperlinks>
  <printOptions horizontalCentered="1"/>
  <pageMargins left="0.7" right="0.7" top="0.75" bottom="0.75" header="0.3" footer="0.3"/>
  <pageSetup orientation="portrait" r:id="rId2"/>
  <headerFooter differentFirst="1">
    <oddHeader>&amp;C&amp;"Arial Black,Regular"&amp;16&amp;K009641Value&amp;K004623 &amp;K7030A0Relating</oddHeader>
    <oddFooter>&amp;L&amp;D&amp;CPage &amp;P&amp;R&amp;F; &amp;A</oddFooter>
  </headerFooter>
  <drawing r:id="rId3"/>
  <legacyDrawing r:id="rId4"/>
  <extLst>
    <ext xmlns:x14="http://schemas.microsoft.com/office/spreadsheetml/2009/9/main" uri="{78C0D931-6437-407d-A8EE-F0AAD7539E65}">
      <x14:conditionalFormattings>
        <x14:conditionalFormatting xmlns:xm="http://schemas.microsoft.com/office/excel/2006/main">
          <x14:cfRule type="containsText" priority="161" operator="containsText" id="{B47A9EEC-66DF-4D9F-B835-C56661790F4C}">
            <xm:f>NOT(ISERROR(SEARCH("+",B268)))</xm:f>
            <xm:f>"+"</xm:f>
            <x14:dxf>
              <fill>
                <patternFill>
                  <bgColor rgb="FF007846"/>
                </patternFill>
              </fill>
            </x14:dxf>
          </x14:cfRule>
          <x14:cfRule type="containsText" priority="162" operator="containsText" id="{887885DA-4AD4-4892-AC3E-92DD7681093C}">
            <xm:f>NOT(ISERROR(SEARCH("+",B268)))</xm:f>
            <xm:f>"+"</xm:f>
            <x14:dxf>
              <fill>
                <patternFill>
                  <bgColor theme="9" tint="-0.24994659260841701"/>
                </patternFill>
              </fill>
            </x14:dxf>
          </x14:cfRule>
          <xm:sqref>B268:B270</xm:sqref>
        </x14:conditionalFormatting>
        <x14:conditionalFormatting xmlns:xm="http://schemas.microsoft.com/office/excel/2006/main">
          <x14:cfRule type="containsText" priority="159" operator="containsText" id="{6A084A6D-C0C2-4167-9F66-B09BC49DE4D7}">
            <xm:f>NOT(ISERROR(SEARCH("+",M268)))</xm:f>
            <xm:f>"+"</xm:f>
            <x14:dxf>
              <fill>
                <patternFill>
                  <bgColor rgb="FF007846"/>
                </patternFill>
              </fill>
            </x14:dxf>
          </x14:cfRule>
          <x14:cfRule type="containsText" priority="160" operator="containsText" id="{3C522F69-D309-48AA-B9F4-40C3E1BDBF22}">
            <xm:f>NOT(ISERROR(SEARCH("+",M268)))</xm:f>
            <xm:f>"+"</xm:f>
            <x14:dxf>
              <fill>
                <patternFill>
                  <bgColor theme="9" tint="-0.24994659260841701"/>
                </patternFill>
              </fill>
            </x14:dxf>
          </x14:cfRule>
          <xm:sqref>M268:M270</xm:sqref>
        </x14:conditionalFormatting>
        <x14:conditionalFormatting xmlns:xm="http://schemas.microsoft.com/office/excel/2006/main">
          <x14:cfRule type="containsText" priority="46" operator="containsText" id="{70748F90-A741-4F5C-8594-7CB0C0A4FB13}">
            <xm:f>NOT(ISERROR(SEARCH("+",N66)))</xm:f>
            <xm:f>"+"</xm:f>
            <x14:dxf>
              <fill>
                <patternFill>
                  <bgColor theme="1"/>
                </patternFill>
              </fill>
            </x14:dxf>
          </x14:cfRule>
          <xm:sqref>N66:N84</xm:sqref>
        </x14:conditionalFormatting>
        <x14:conditionalFormatting xmlns:xm="http://schemas.microsoft.com/office/excel/2006/main">
          <x14:cfRule type="containsText" priority="45" operator="containsText" id="{E0F565C5-FDDA-4369-904F-F3B62C385EC3}">
            <xm:f>NOT(ISERROR(SEARCH("+",A66)))</xm:f>
            <xm:f>"+"</xm:f>
            <x14:dxf>
              <fill>
                <patternFill>
                  <bgColor theme="1"/>
                </patternFill>
              </fill>
            </x14:dxf>
          </x14:cfRule>
          <xm:sqref>A66:A84</xm:sqref>
        </x14:conditionalFormatting>
        <x14:conditionalFormatting xmlns:xm="http://schemas.microsoft.com/office/excel/2006/main">
          <x14:cfRule type="containsText" priority="44" operator="containsText" id="{56D992FE-98C9-4815-AC98-D6054F65D46C}">
            <xm:f>NOT(ISERROR(SEARCH($BM$1520,G1528)))</xm:f>
            <xm:f>$BM$1520</xm:f>
            <x14:dxf>
              <font>
                <color theme="1" tint="0.499984740745262"/>
              </font>
            </x14:dxf>
          </x14:cfRule>
          <xm:sqref>G1528:M1528</xm:sqref>
        </x14:conditionalFormatting>
        <x14:conditionalFormatting xmlns:xm="http://schemas.microsoft.com/office/excel/2006/main">
          <x14:cfRule type="containsText" priority="15" operator="containsText" id="{9707F1C2-6A01-4809-81CC-86D410E289FA}">
            <xm:f>NOT(ISERROR(SEARCH($BG$1528,D1535)))</xm:f>
            <xm:f>$BG$1528</xm:f>
            <x14: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x14:dxf>
          </x14:cfRule>
          <xm:sqref>D1535</xm:sqref>
        </x14:conditionalFormatting>
        <x14:conditionalFormatting xmlns:xm="http://schemas.microsoft.com/office/excel/2006/main">
          <x14:cfRule type="containsText" priority="14" operator="containsText" id="{99DE77B5-7DC3-4DF0-8581-DC59F30283AD}">
            <xm:f>NOT(ISERROR(SEARCH($BG$1528,C1535)))</xm:f>
            <xm:f>$BG$1528</xm:f>
            <x14: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x14:dxf>
          </x14:cfRule>
          <xm:sqref>C1535</xm:sqref>
        </x14:conditionalFormatting>
        <x14:conditionalFormatting xmlns:xm="http://schemas.microsoft.com/office/excel/2006/main">
          <x14:cfRule type="containsText" priority="13" operator="containsText" id="{9BA26B86-84A4-4D57-B35E-8745FC7EB7F6}">
            <xm:f>NOT(ISERROR(SEARCH($BG$1529,F1535)))</xm:f>
            <xm:f>$BG$1529</xm:f>
            <x14:dxf>
              <font>
                <b/>
                <i val="0"/>
                <color rgb="FF004623"/>
              </font>
              <fill>
                <gradientFill degree="90">
                  <stop position="0">
                    <color rgb="FFE1C8FF"/>
                  </stop>
                  <stop position="0.5">
                    <color rgb="FFEBDCFF"/>
                  </stop>
                  <stop position="1">
                    <color rgb="FFE1C8FF"/>
                  </stop>
                </gradientFill>
              </fill>
              <border>
                <left style="thin">
                  <color theme="0"/>
                </left>
                <right style="thin">
                  <color theme="0"/>
                </right>
                <top style="thin">
                  <color theme="0"/>
                </top>
                <bottom style="thin">
                  <color theme="0"/>
                </bottom>
                <vertical/>
                <horizontal/>
              </border>
            </x14:dxf>
          </x14:cfRule>
          <xm:sqref>F1535</xm:sqref>
        </x14:conditionalFormatting>
        <x14:conditionalFormatting xmlns:xm="http://schemas.microsoft.com/office/excel/2006/main">
          <x14:cfRule type="containsText" priority="12" operator="containsText" id="{587B82D7-47AC-4A8A-B9FA-51711EA994D8}">
            <xm:f>NOT(ISERROR(SEARCH($BG$1529,G1535)))</xm:f>
            <xm:f>$BG$1529</xm:f>
            <x14:dxf>
              <font>
                <b/>
                <i val="0"/>
                <color rgb="FF004623"/>
              </font>
              <fill>
                <gradientFill degree="90">
                  <stop position="0">
                    <color rgb="FFE1C8FF"/>
                  </stop>
                  <stop position="0.5">
                    <color rgb="FFEBDCFF"/>
                  </stop>
                  <stop position="1">
                    <color rgb="FFE1C8FF"/>
                  </stop>
                </gradientFill>
              </fill>
              <border>
                <left style="thin">
                  <color theme="0"/>
                </left>
                <right style="thin">
                  <color theme="0"/>
                </right>
                <top style="thin">
                  <color theme="0"/>
                </top>
                <bottom style="thin">
                  <color theme="0"/>
                </bottom>
                <vertical/>
                <horizontal/>
              </border>
            </x14:dxf>
          </x14:cfRule>
          <xm:sqref>G1535</xm:sqref>
        </x14:conditionalFormatting>
        <x14:conditionalFormatting xmlns:xm="http://schemas.microsoft.com/office/excel/2006/main">
          <x14:cfRule type="containsText" priority="11" operator="containsText" id="{B06E71E5-5CF2-46B4-98BB-EFDF56C1B4BB}">
            <xm:f>NOT(ISERROR(SEARCH($BG$1529,H1535)))</xm:f>
            <xm:f>$BG$1529</xm:f>
            <x14:dxf>
              <font>
                <b/>
                <i val="0"/>
                <color rgb="FF004623"/>
              </font>
              <fill>
                <gradientFill degree="90">
                  <stop position="0">
                    <color rgb="FFE1C8FF"/>
                  </stop>
                  <stop position="0.5">
                    <color rgb="FFEBDCFF"/>
                  </stop>
                  <stop position="1">
                    <color rgb="FFE1C8FF"/>
                  </stop>
                </gradientFill>
              </fill>
              <border>
                <left style="thin">
                  <color theme="0"/>
                </left>
                <right style="thin">
                  <color theme="0"/>
                </right>
                <top style="thin">
                  <color theme="0"/>
                </top>
                <bottom style="thin">
                  <color theme="0"/>
                </bottom>
                <vertical/>
                <horizontal/>
              </border>
            </x14:dxf>
          </x14:cfRule>
          <xm:sqref>H1535</xm:sqref>
        </x14:conditionalFormatting>
        <x14:conditionalFormatting xmlns:xm="http://schemas.microsoft.com/office/excel/2006/main">
          <x14:cfRule type="containsText" priority="10" operator="containsText" id="{3A9AAF25-4BFC-42CA-A654-2C0F7E525166}">
            <xm:f>NOT(ISERROR(SEARCH($BG$1532,J1535)))</xm:f>
            <xm:f>$BG$1532</xm:f>
            <x14: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x14:dxf>
          </x14:cfRule>
          <xm:sqref>J1535</xm:sqref>
        </x14:conditionalFormatting>
        <x14:conditionalFormatting xmlns:xm="http://schemas.microsoft.com/office/excel/2006/main">
          <x14:cfRule type="containsText" priority="9" operator="containsText" id="{8D285CF8-351B-4AFE-B4D7-48F8F278D404}">
            <xm:f>NOT(ISERROR(SEARCH($BG$1532,K1535)))</xm:f>
            <xm:f>$BG$1532</xm:f>
            <x14: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x14:dxf>
          </x14:cfRule>
          <xm:sqref>K1535</xm:sqref>
        </x14:conditionalFormatting>
        <x14:conditionalFormatting xmlns:xm="http://schemas.microsoft.com/office/excel/2006/main">
          <x14:cfRule type="containsText" priority="8" operator="containsText" id="{B01630A4-12C4-42AB-86B2-E2664A449694}">
            <xm:f>NOT(ISERROR(SEARCH($BG$1532,L1535)))</xm:f>
            <xm:f>$BG$1532</xm:f>
            <x14: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x14:dxf>
          </x14:cfRule>
          <xm:sqref>L1535</xm:sqref>
        </x14:conditionalFormatting>
        <x14:conditionalFormatting xmlns:xm="http://schemas.microsoft.com/office/excel/2006/main">
          <x14:cfRule type="containsText" priority="6" operator="containsText" id="{D79C33F5-46B2-40CB-A22B-D248DB45DDE2}">
            <xm:f>NOT(ISERROR(SEARCH($BG$1528,B1535)))</xm:f>
            <xm:f>$BG$1528</xm:f>
            <x14:dxf>
              <font>
                <b/>
                <i val="0"/>
                <color rgb="FF004623"/>
              </font>
              <fill>
                <gradientFill degree="90">
                  <stop position="0">
                    <color rgb="FFEBDCFF"/>
                  </stop>
                  <stop position="0.5">
                    <color rgb="FFE1C8FF"/>
                  </stop>
                  <stop position="1">
                    <color rgb="FFEBDCFF"/>
                  </stop>
                </gradientFill>
              </fill>
              <border>
                <left style="thin">
                  <color theme="0"/>
                </left>
                <right style="thin">
                  <color theme="0"/>
                </right>
                <top style="thin">
                  <color theme="0"/>
                </top>
                <bottom style="thin">
                  <color theme="0"/>
                </bottom>
                <vertical/>
                <horizontal/>
              </border>
            </x14:dxf>
          </x14:cfRule>
          <xm:sqref>B1535</xm:sqref>
        </x14:conditionalFormatting>
        <x14:conditionalFormatting xmlns:xm="http://schemas.microsoft.com/office/excel/2006/main">
          <x14:cfRule type="containsText" priority="5" operator="containsText" id="{5B0DB68F-229A-4A16-8691-2F7FD7D810D5}">
            <xm:f>NOT(ISERROR(SEARCH($BB$183,B180)))</xm:f>
            <xm:f>$BB$183</xm:f>
            <x14:dxf>
              <font>
                <b/>
                <i/>
                <color theme="1" tint="0.499984740745262"/>
              </font>
            </x14:dxf>
          </x14:cfRule>
          <xm:sqref>B180:M182</xm:sqref>
        </x14:conditionalFormatting>
        <x14:conditionalFormatting xmlns:xm="http://schemas.microsoft.com/office/excel/2006/main">
          <x14:cfRule type="containsText" priority="3" operator="containsText" id="{BDE34E17-B02D-49A4-9843-49325C27A412}">
            <xm:f>NOT(ISERROR(SEARCH($BD$758,E759)))</xm:f>
            <xm:f>$BD$758</xm:f>
            <x14:dxf>
              <font>
                <color rgb="FFC00000"/>
              </font>
              <fill>
                <patternFill patternType="mediumGray">
                  <fgColor rgb="FFFFCCCC"/>
                </patternFill>
              </fill>
            </x14:dxf>
          </x14:cfRule>
          <x14:cfRule type="containsText" priority="4" operator="containsText" id="{A0979088-2551-4605-B15A-7B1BDF042992}">
            <xm:f>NOT(ISERROR(SEARCH($BD$757,E759)))</xm:f>
            <xm:f>$BD$757</xm:f>
            <x14:dxf>
              <font>
                <color rgb="FF0070C0"/>
              </font>
              <fill>
                <patternFill patternType="mediumGray">
                  <fgColor theme="8" tint="0.79998168889431442"/>
                  <bgColor auto="1"/>
                </patternFill>
              </fill>
            </x14:dxf>
          </x14:cfRule>
          <xm:sqref>E759:F759</xm:sqref>
        </x14:conditionalFormatting>
        <x14:conditionalFormatting xmlns:xm="http://schemas.microsoft.com/office/excel/2006/main">
          <x14:cfRule type="containsText" priority="1" operator="containsText" id="{3DF800C1-DEA4-4C03-A420-23E834C6EE6C}">
            <xm:f>NOT(ISERROR(SEARCH($BD$758,L759)))</xm:f>
            <xm:f>$BD$758</xm:f>
            <x14:dxf>
              <font>
                <color rgb="FFC00000"/>
              </font>
              <fill>
                <patternFill patternType="mediumGray">
                  <fgColor rgb="FFFFCCCC"/>
                </patternFill>
              </fill>
              <border>
                <left style="thin">
                  <color rgb="FF780000"/>
                </left>
                <right style="thin">
                  <color rgb="FF780000"/>
                </right>
                <top style="thin">
                  <color rgb="FF780000"/>
                </top>
                <bottom style="thin">
                  <color rgb="FF780000"/>
                </bottom>
              </border>
            </x14:dxf>
          </x14:cfRule>
          <x14:cfRule type="containsText" priority="2" operator="containsText" id="{11FBB21E-0EC8-40F2-B357-0B0707EF589E}">
            <xm:f>NOT(ISERROR(SEARCH($BD$757,L759)))</xm:f>
            <xm:f>$BD$757</xm:f>
            <x14:dxf>
              <font>
                <color rgb="FF0070C0"/>
              </font>
              <fill>
                <patternFill patternType="mediumGray">
                  <fgColor theme="8" tint="0.79998168889431442"/>
                  <bgColor auto="1"/>
                </patternFill>
              </fill>
              <border>
                <left style="thin">
                  <color rgb="FF002060"/>
                </left>
                <right style="thin">
                  <color rgb="FF002060"/>
                </right>
                <top style="thin">
                  <color rgb="FF002060"/>
                </top>
                <bottom style="thin">
                  <color rgb="FF002060"/>
                </bottom>
              </border>
            </x14:dxf>
          </x14:cfRule>
          <xm:sqref>L759:M759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421"/>
  <sheetViews>
    <sheetView zoomScaleNormal="100" zoomScaleSheetLayoutView="100" workbookViewId="0"/>
  </sheetViews>
  <sheetFormatPr defaultColWidth="8.85546875" defaultRowHeight="12.75"/>
  <cols>
    <col min="1" max="1" width="1.7109375" style="2" customWidth="1"/>
    <col min="2" max="13" width="7.28515625" style="2" customWidth="1"/>
    <col min="14" max="15" width="1.7109375" style="2" customWidth="1"/>
    <col min="16" max="27" width="7.28515625" style="2" customWidth="1"/>
    <col min="28" max="29" width="1.7109375" style="2" customWidth="1"/>
    <col min="30" max="31" width="8.85546875" style="2"/>
    <col min="32" max="58" width="8.85546875" style="2" customWidth="1"/>
    <col min="59" max="59" width="8.85546875" style="2"/>
    <col min="60" max="81" width="8.85546875" style="2" hidden="1" customWidth="1"/>
    <col min="82" max="85" width="8.85546875" style="2" customWidth="1"/>
    <col min="86" max="16384" width="8.85546875" style="2"/>
  </cols>
  <sheetData>
    <row r="1" spans="1:74" ht="30" customHeight="1">
      <c r="A1" s="239"/>
      <c r="B1" s="752" t="s">
        <v>1538</v>
      </c>
      <c r="C1" s="752"/>
      <c r="D1" s="752"/>
      <c r="E1" s="752"/>
      <c r="F1" s="752"/>
      <c r="G1" s="752"/>
      <c r="H1" s="752"/>
      <c r="I1" s="240"/>
      <c r="J1" s="240"/>
      <c r="K1" s="240"/>
      <c r="L1" s="240"/>
      <c r="M1" s="240"/>
      <c r="N1" s="241"/>
      <c r="O1" s="239"/>
      <c r="P1" s="753" t="s">
        <v>1537</v>
      </c>
      <c r="Q1" s="753"/>
      <c r="R1" s="753"/>
      <c r="S1" s="753"/>
      <c r="T1" s="753"/>
      <c r="U1" s="753"/>
      <c r="V1" s="753"/>
      <c r="W1" s="240"/>
      <c r="X1" s="240"/>
      <c r="Y1" s="240"/>
      <c r="Z1" s="240"/>
      <c r="AA1" s="240"/>
      <c r="AB1" s="241"/>
      <c r="AC1" s="1"/>
      <c r="BO1" s="51" t="str">
        <f>BO22</f>
        <v>IMM</v>
      </c>
      <c r="BP1" s="51" t="str">
        <f t="shared" ref="BP1:BV1" si="0">BP22</f>
        <v>CLI</v>
      </c>
      <c r="BQ1" s="51" t="str">
        <f t="shared" si="0"/>
        <v>GUN</v>
      </c>
      <c r="BR1" s="51" t="str">
        <f t="shared" si="0"/>
        <v>ABO</v>
      </c>
      <c r="BS1" s="51" t="str">
        <f t="shared" si="0"/>
        <v>HEA</v>
      </c>
      <c r="BT1" s="51" t="str">
        <f t="shared" si="0"/>
        <v>CRI</v>
      </c>
      <c r="BU1" s="51" t="str">
        <f t="shared" si="0"/>
        <v>ECO</v>
      </c>
      <c r="BV1" s="51" t="str">
        <f t="shared" si="0"/>
        <v>RAC</v>
      </c>
    </row>
    <row r="2" spans="1:74" ht="15">
      <c r="A2" s="223"/>
      <c r="B2" s="202"/>
      <c r="C2" s="202"/>
      <c r="D2" s="202"/>
      <c r="E2" s="202"/>
      <c r="F2" s="202"/>
      <c r="G2" s="202"/>
      <c r="H2" s="202"/>
      <c r="I2" s="202"/>
      <c r="J2" s="202"/>
      <c r="K2" s="202"/>
      <c r="L2" s="202"/>
      <c r="M2" s="202"/>
      <c r="N2" s="222"/>
      <c r="O2" s="223"/>
      <c r="P2" s="202"/>
      <c r="Q2" s="202"/>
      <c r="R2" s="202"/>
      <c r="S2" s="202"/>
      <c r="T2" s="202"/>
      <c r="U2" s="202"/>
      <c r="V2" s="202"/>
      <c r="W2" s="202"/>
      <c r="X2" s="202"/>
      <c r="Y2" s="202"/>
      <c r="Z2" s="202"/>
      <c r="AA2" s="202"/>
      <c r="AB2" s="222"/>
      <c r="AC2" s="1"/>
      <c r="BL2" s="209" t="str">
        <f>IF($B$188=BP$5,BO2,IF($B$188=BP$6,BP2,IF($B$188=BP$7,BQ2,IF($B$188=BP$8,BR2,IF($B$188=BP$9,BS2,IF($B$188=BP$10,BT2,IF($B$188=BP$11,BU2,IF($B$188=BP$12,BV2,""))))))))</f>
        <v/>
      </c>
      <c r="BM2" s="207"/>
      <c r="BN2" s="208" t="s">
        <v>133</v>
      </c>
      <c r="BO2" s="2" t="s">
        <v>1350</v>
      </c>
      <c r="BP2" s="2" t="s">
        <v>1340</v>
      </c>
      <c r="BQ2" s="2" t="s">
        <v>1345</v>
      </c>
      <c r="BR2" s="2" t="s">
        <v>1347</v>
      </c>
      <c r="BS2" s="2" t="s">
        <v>1341</v>
      </c>
      <c r="BT2" s="2" t="s">
        <v>1351</v>
      </c>
      <c r="BU2" s="2" t="s">
        <v>1354</v>
      </c>
      <c r="BV2" s="2" t="s">
        <v>1546</v>
      </c>
    </row>
    <row r="3" spans="1:74" ht="14.25">
      <c r="A3" s="223"/>
      <c r="B3" s="221"/>
      <c r="C3" s="221"/>
      <c r="D3" s="221"/>
      <c r="E3" s="221"/>
      <c r="F3" s="221"/>
      <c r="G3" s="221"/>
      <c r="H3" s="221"/>
      <c r="I3" s="221"/>
      <c r="J3" s="221"/>
      <c r="K3" s="221"/>
      <c r="L3" s="221"/>
      <c r="M3" s="221"/>
      <c r="N3" s="222"/>
      <c r="O3" s="223"/>
      <c r="P3" s="221"/>
      <c r="Q3" s="221"/>
      <c r="R3" s="221"/>
      <c r="S3" s="221"/>
      <c r="T3" s="221"/>
      <c r="U3" s="221"/>
      <c r="V3" s="221"/>
      <c r="W3" s="221"/>
      <c r="X3" s="221"/>
      <c r="Y3" s="221"/>
      <c r="Z3" s="221"/>
      <c r="AA3" s="221"/>
      <c r="AB3" s="222"/>
      <c r="AC3" s="1"/>
      <c r="BL3" s="209" t="str">
        <f>IF($B$188=BP$5,BO3,IF($B$188=BP$6,BP3,IF($B$188=BP$7,BQ3,IF($B$188=BP$8,BR3,IF($B$188=BP$9,BS3,IF($B$188=BP$10,BT3,IF($B$188=BP$11,BU3,IF($B$188=BP$12,BV3,""))))))))</f>
        <v/>
      </c>
      <c r="BM3" s="207"/>
      <c r="BN3" s="208" t="s">
        <v>134</v>
      </c>
      <c r="BO3" s="2" t="s">
        <v>1342</v>
      </c>
      <c r="BP3" s="2" t="s">
        <v>1344</v>
      </c>
      <c r="BQ3" s="2" t="s">
        <v>1346</v>
      </c>
      <c r="BR3" s="2" t="s">
        <v>1348</v>
      </c>
      <c r="BS3" s="2" t="s">
        <v>1343</v>
      </c>
      <c r="BT3" s="2" t="s">
        <v>1349</v>
      </c>
      <c r="BU3" s="2" t="s">
        <v>1355</v>
      </c>
      <c r="BV3" s="2" t="s">
        <v>1547</v>
      </c>
    </row>
    <row r="4" spans="1:74" ht="40.15" customHeight="1">
      <c r="A4" s="223"/>
      <c r="B4" s="221"/>
      <c r="C4" s="221"/>
      <c r="D4" s="221"/>
      <c r="E4" s="221"/>
      <c r="F4" s="221"/>
      <c r="G4" s="221"/>
      <c r="H4" s="221"/>
      <c r="I4" s="221"/>
      <c r="J4" s="221"/>
      <c r="K4" s="221"/>
      <c r="L4" s="221"/>
      <c r="M4" s="221"/>
      <c r="N4" s="222"/>
      <c r="O4" s="223"/>
      <c r="P4" s="221"/>
      <c r="Q4" s="221"/>
      <c r="R4" s="221"/>
      <c r="S4" s="221"/>
      <c r="T4" s="221"/>
      <c r="U4" s="221"/>
      <c r="V4" s="221"/>
      <c r="W4" s="221"/>
      <c r="X4" s="221"/>
      <c r="Y4" s="221"/>
      <c r="Z4" s="221"/>
      <c r="AA4" s="221"/>
      <c r="AB4" s="222"/>
      <c r="AC4" s="1"/>
    </row>
    <row r="5" spans="1:74">
      <c r="A5" s="223"/>
      <c r="B5" s="221"/>
      <c r="C5" s="221"/>
      <c r="D5" s="221"/>
      <c r="E5" s="221"/>
      <c r="F5" s="221"/>
      <c r="G5" s="221"/>
      <c r="H5" s="221"/>
      <c r="I5" s="221"/>
      <c r="J5" s="221"/>
      <c r="K5" s="221"/>
      <c r="L5" s="221"/>
      <c r="M5" s="221"/>
      <c r="N5" s="222"/>
      <c r="O5" s="223"/>
      <c r="P5" s="221"/>
      <c r="Q5" s="221"/>
      <c r="R5" s="221"/>
      <c r="S5" s="221"/>
      <c r="T5" s="221"/>
      <c r="U5" s="221"/>
      <c r="V5" s="221"/>
      <c r="W5" s="221"/>
      <c r="X5" s="221"/>
      <c r="Y5" s="221"/>
      <c r="Z5" s="221"/>
      <c r="AA5" s="221"/>
      <c r="AB5" s="222"/>
      <c r="AC5" s="1"/>
      <c r="BL5" s="39" t="s">
        <v>53</v>
      </c>
      <c r="BN5" s="39" t="s">
        <v>73</v>
      </c>
      <c r="BO5" s="2" t="s">
        <v>1093</v>
      </c>
      <c r="BP5" s="2" t="s">
        <v>991</v>
      </c>
    </row>
    <row r="6" spans="1:74">
      <c r="A6" s="223"/>
      <c r="B6" s="221"/>
      <c r="C6" s="221"/>
      <c r="D6" s="221"/>
      <c r="E6" s="221"/>
      <c r="F6" s="221"/>
      <c r="G6" s="221"/>
      <c r="H6" s="221"/>
      <c r="I6" s="221"/>
      <c r="J6" s="221"/>
      <c r="K6" s="221"/>
      <c r="L6" s="221"/>
      <c r="M6" s="221"/>
      <c r="N6" s="222"/>
      <c r="O6" s="223"/>
      <c r="P6" s="221"/>
      <c r="Q6" s="221"/>
      <c r="R6" s="221"/>
      <c r="S6" s="221"/>
      <c r="T6" s="221"/>
      <c r="U6" s="221"/>
      <c r="V6" s="221"/>
      <c r="W6" s="221"/>
      <c r="X6" s="221"/>
      <c r="Y6" s="221"/>
      <c r="Z6" s="221"/>
      <c r="AA6" s="221"/>
      <c r="AB6" s="222"/>
      <c r="AC6" s="1"/>
      <c r="BL6" s="39" t="s">
        <v>81</v>
      </c>
      <c r="BN6" s="39" t="s">
        <v>74</v>
      </c>
      <c r="BO6" s="2" t="s">
        <v>1094</v>
      </c>
      <c r="BP6" s="2" t="s">
        <v>992</v>
      </c>
    </row>
    <row r="7" spans="1:74">
      <c r="A7" s="223"/>
      <c r="B7" s="221"/>
      <c r="C7" s="221"/>
      <c r="D7" s="221"/>
      <c r="E7" s="221"/>
      <c r="F7" s="221"/>
      <c r="G7" s="221"/>
      <c r="H7" s="221"/>
      <c r="I7" s="221"/>
      <c r="J7" s="221"/>
      <c r="K7" s="221"/>
      <c r="L7" s="221"/>
      <c r="M7" s="221"/>
      <c r="N7" s="222"/>
      <c r="O7" s="223"/>
      <c r="P7" s="221"/>
      <c r="Q7" s="221"/>
      <c r="R7" s="221"/>
      <c r="S7" s="221"/>
      <c r="T7" s="221"/>
      <c r="U7" s="221"/>
      <c r="V7" s="221"/>
      <c r="W7" s="221"/>
      <c r="X7" s="221"/>
      <c r="Y7" s="221"/>
      <c r="Z7" s="221"/>
      <c r="AA7" s="221"/>
      <c r="AB7" s="222"/>
      <c r="AC7" s="1"/>
      <c r="BL7" s="39" t="s">
        <v>82</v>
      </c>
      <c r="BN7" s="39" t="s">
        <v>75</v>
      </c>
      <c r="BO7" s="2" t="s">
        <v>1095</v>
      </c>
      <c r="BP7" s="2" t="s">
        <v>993</v>
      </c>
    </row>
    <row r="8" spans="1:74">
      <c r="A8" s="223"/>
      <c r="B8" s="221"/>
      <c r="C8" s="221"/>
      <c r="D8" s="221"/>
      <c r="E8" s="221"/>
      <c r="F8" s="221"/>
      <c r="G8" s="221"/>
      <c r="H8" s="221"/>
      <c r="I8" s="221"/>
      <c r="J8" s="221"/>
      <c r="K8" s="221"/>
      <c r="L8" s="221"/>
      <c r="M8" s="221"/>
      <c r="N8" s="222"/>
      <c r="O8" s="223"/>
      <c r="P8" s="221"/>
      <c r="Q8" s="221"/>
      <c r="R8" s="221"/>
      <c r="S8" s="221"/>
      <c r="T8" s="221"/>
      <c r="U8" s="221"/>
      <c r="V8" s="221"/>
      <c r="W8" s="221"/>
      <c r="X8" s="221"/>
      <c r="Y8" s="221"/>
      <c r="Z8" s="221"/>
      <c r="AA8" s="221"/>
      <c r="AB8" s="222"/>
      <c r="AC8" s="1"/>
      <c r="BL8" s="39" t="s">
        <v>83</v>
      </c>
      <c r="BN8" s="39" t="s">
        <v>76</v>
      </c>
      <c r="BO8" s="2" t="s">
        <v>1096</v>
      </c>
      <c r="BP8" s="2" t="s">
        <v>994</v>
      </c>
    </row>
    <row r="9" spans="1:74">
      <c r="A9" s="223"/>
      <c r="B9" s="221"/>
      <c r="C9" s="221"/>
      <c r="D9" s="221"/>
      <c r="E9" s="221"/>
      <c r="F9" s="221"/>
      <c r="G9" s="221"/>
      <c r="H9" s="221"/>
      <c r="I9" s="221"/>
      <c r="J9" s="221"/>
      <c r="K9" s="221"/>
      <c r="L9" s="221"/>
      <c r="M9" s="221"/>
      <c r="N9" s="222"/>
      <c r="O9" s="223"/>
      <c r="P9" s="221"/>
      <c r="Q9" s="221"/>
      <c r="R9" s="221"/>
      <c r="S9" s="221"/>
      <c r="T9" s="221"/>
      <c r="U9" s="221"/>
      <c r="V9" s="221"/>
      <c r="W9" s="221"/>
      <c r="X9" s="221"/>
      <c r="Y9" s="221"/>
      <c r="Z9" s="221"/>
      <c r="AA9" s="221"/>
      <c r="AB9" s="222"/>
      <c r="AC9" s="1"/>
      <c r="BL9" s="39" t="s">
        <v>84</v>
      </c>
      <c r="BN9" s="39" t="s">
        <v>77</v>
      </c>
      <c r="BO9" s="2" t="s">
        <v>1097</v>
      </c>
      <c r="BP9" s="2" t="s">
        <v>995</v>
      </c>
    </row>
    <row r="10" spans="1:74">
      <c r="A10" s="223"/>
      <c r="B10" s="221"/>
      <c r="C10" s="221"/>
      <c r="D10" s="221"/>
      <c r="E10" s="221"/>
      <c r="F10" s="221"/>
      <c r="G10" s="221"/>
      <c r="H10" s="221"/>
      <c r="I10" s="221"/>
      <c r="J10" s="221"/>
      <c r="K10" s="221"/>
      <c r="L10" s="221"/>
      <c r="M10" s="221"/>
      <c r="N10" s="222"/>
      <c r="O10" s="223"/>
      <c r="P10" s="221"/>
      <c r="Q10" s="221"/>
      <c r="R10" s="221"/>
      <c r="S10" s="221"/>
      <c r="T10" s="221"/>
      <c r="U10" s="221"/>
      <c r="V10" s="221"/>
      <c r="W10" s="221"/>
      <c r="X10" s="221"/>
      <c r="Y10" s="221"/>
      <c r="Z10" s="221"/>
      <c r="AA10" s="221"/>
      <c r="AB10" s="222"/>
      <c r="AC10" s="1"/>
      <c r="BL10" s="39" t="s">
        <v>85</v>
      </c>
      <c r="BN10" s="39" t="s">
        <v>78</v>
      </c>
      <c r="BO10" s="2" t="s">
        <v>1098</v>
      </c>
      <c r="BP10" s="2" t="s">
        <v>996</v>
      </c>
    </row>
    <row r="11" spans="1:74">
      <c r="A11" s="223"/>
      <c r="B11" s="221"/>
      <c r="C11" s="221"/>
      <c r="D11" s="221"/>
      <c r="E11" s="221"/>
      <c r="F11" s="221"/>
      <c r="G11" s="221"/>
      <c r="H11" s="221"/>
      <c r="I11" s="221"/>
      <c r="J11" s="221"/>
      <c r="K11" s="221"/>
      <c r="L11" s="221"/>
      <c r="M11" s="221"/>
      <c r="N11" s="222"/>
      <c r="O11" s="223"/>
      <c r="P11" s="221"/>
      <c r="Q11" s="221"/>
      <c r="R11" s="221"/>
      <c r="S11" s="221"/>
      <c r="T11" s="221"/>
      <c r="U11" s="221"/>
      <c r="V11" s="221"/>
      <c r="W11" s="221"/>
      <c r="X11" s="221"/>
      <c r="Y11" s="221"/>
      <c r="Z11" s="221"/>
      <c r="AA11" s="221"/>
      <c r="AB11" s="222"/>
      <c r="AC11" s="1"/>
      <c r="BL11" s="39" t="s">
        <v>86</v>
      </c>
      <c r="BN11" s="39" t="s">
        <v>79</v>
      </c>
      <c r="BO11" s="2" t="s">
        <v>1099</v>
      </c>
      <c r="BP11" s="2" t="s">
        <v>1262</v>
      </c>
    </row>
    <row r="12" spans="1:74">
      <c r="A12" s="223"/>
      <c r="B12" s="221"/>
      <c r="C12" s="221"/>
      <c r="D12" s="221"/>
      <c r="E12" s="221"/>
      <c r="F12" s="221"/>
      <c r="G12" s="221"/>
      <c r="H12" s="221"/>
      <c r="I12" s="221"/>
      <c r="J12" s="221"/>
      <c r="K12" s="221"/>
      <c r="L12" s="221"/>
      <c r="M12" s="221"/>
      <c r="N12" s="222"/>
      <c r="O12" s="223"/>
      <c r="P12" s="221"/>
      <c r="Q12" s="221"/>
      <c r="R12" s="221"/>
      <c r="S12" s="221"/>
      <c r="T12" s="221"/>
      <c r="U12" s="221"/>
      <c r="V12" s="221"/>
      <c r="W12" s="221"/>
      <c r="X12" s="221"/>
      <c r="Y12" s="221"/>
      <c r="Z12" s="221"/>
      <c r="AA12" s="221"/>
      <c r="AB12" s="222"/>
      <c r="AC12" s="1"/>
      <c r="BL12" s="39" t="s">
        <v>1240</v>
      </c>
      <c r="BN12" s="39" t="s">
        <v>80</v>
      </c>
      <c r="BO12" s="2" t="s">
        <v>1100</v>
      </c>
      <c r="BP12" s="2" t="s">
        <v>998</v>
      </c>
    </row>
    <row r="13" spans="1:74" ht="30" customHeight="1">
      <c r="A13" s="223"/>
      <c r="B13" s="221"/>
      <c r="C13" s="221"/>
      <c r="D13" s="221"/>
      <c r="E13" s="221"/>
      <c r="F13" s="221"/>
      <c r="G13" s="221"/>
      <c r="H13" s="221"/>
      <c r="I13" s="221"/>
      <c r="J13" s="221"/>
      <c r="K13" s="221"/>
      <c r="L13" s="221"/>
      <c r="M13" s="221"/>
      <c r="N13" s="222"/>
      <c r="O13" s="223"/>
      <c r="P13" s="221"/>
      <c r="Q13" s="221"/>
      <c r="R13" s="221"/>
      <c r="S13" s="221"/>
      <c r="T13" s="221"/>
      <c r="U13" s="221"/>
      <c r="V13" s="221"/>
      <c r="W13" s="221"/>
      <c r="X13" s="221"/>
      <c r="Y13" s="221"/>
      <c r="Z13" s="221"/>
      <c r="AA13" s="221"/>
      <c r="AB13" s="222"/>
      <c r="AC13" s="1"/>
      <c r="BL13" s="2" t="s">
        <v>1242</v>
      </c>
      <c r="BN13" s="2" t="s">
        <v>1243</v>
      </c>
      <c r="BO13" s="2" t="s">
        <v>1244</v>
      </c>
      <c r="BP13" s="2" t="s">
        <v>1245</v>
      </c>
    </row>
    <row r="14" spans="1:74">
      <c r="A14" s="223"/>
      <c r="B14" s="221"/>
      <c r="C14" s="221"/>
      <c r="D14" s="221"/>
      <c r="E14" s="221"/>
      <c r="F14" s="221"/>
      <c r="G14" s="221"/>
      <c r="H14" s="221"/>
      <c r="I14" s="221"/>
      <c r="J14" s="221"/>
      <c r="K14" s="221"/>
      <c r="L14" s="221"/>
      <c r="M14" s="221"/>
      <c r="N14" s="222"/>
      <c r="O14" s="223"/>
      <c r="P14" s="221"/>
      <c r="Q14" s="221"/>
      <c r="R14" s="221"/>
      <c r="S14" s="221"/>
      <c r="T14" s="221"/>
      <c r="U14" s="221"/>
      <c r="V14" s="221"/>
      <c r="W14" s="221"/>
      <c r="X14" s="221"/>
      <c r="Y14" s="221"/>
      <c r="Z14" s="221"/>
      <c r="AA14" s="221"/>
      <c r="AB14" s="222"/>
      <c r="AC14" s="1"/>
    </row>
    <row r="15" spans="1:74">
      <c r="A15" s="223"/>
      <c r="B15" s="221"/>
      <c r="C15" s="221"/>
      <c r="D15" s="221"/>
      <c r="E15" s="221"/>
      <c r="F15" s="221"/>
      <c r="G15" s="221"/>
      <c r="H15" s="221"/>
      <c r="I15" s="221"/>
      <c r="J15" s="221"/>
      <c r="K15" s="221"/>
      <c r="L15" s="221"/>
      <c r="M15" s="221"/>
      <c r="N15" s="222"/>
      <c r="O15" s="223"/>
      <c r="P15" s="221"/>
      <c r="Q15" s="221"/>
      <c r="R15" s="221"/>
      <c r="S15" s="221"/>
      <c r="T15" s="221"/>
      <c r="U15" s="221"/>
      <c r="V15" s="221"/>
      <c r="W15" s="221"/>
      <c r="X15" s="221"/>
      <c r="Y15" s="221"/>
      <c r="Z15" s="221"/>
      <c r="AA15" s="221"/>
      <c r="AB15" s="222"/>
      <c r="AC15" s="1"/>
      <c r="BL15" s="133" t="s">
        <v>1246</v>
      </c>
      <c r="BN15" s="2" t="s">
        <v>49</v>
      </c>
      <c r="BO15" s="2" t="s">
        <v>1601</v>
      </c>
    </row>
    <row r="16" spans="1:74" ht="19.899999999999999" customHeight="1">
      <c r="A16" s="223"/>
      <c r="B16" s="221"/>
      <c r="C16" s="221"/>
      <c r="D16" s="221"/>
      <c r="E16" s="221"/>
      <c r="F16" s="221"/>
      <c r="G16" s="221"/>
      <c r="H16" s="221"/>
      <c r="I16" s="221"/>
      <c r="J16" s="221"/>
      <c r="K16" s="221"/>
      <c r="L16" s="221"/>
      <c r="M16" s="221"/>
      <c r="N16" s="222"/>
      <c r="O16" s="223"/>
      <c r="P16" s="221"/>
      <c r="Q16" s="221"/>
      <c r="R16" s="221"/>
      <c r="S16" s="221"/>
      <c r="T16" s="221"/>
      <c r="U16" s="221"/>
      <c r="V16" s="221"/>
      <c r="W16" s="221"/>
      <c r="X16" s="221"/>
      <c r="Y16" s="221"/>
      <c r="Z16" s="221"/>
      <c r="AA16" s="221"/>
      <c r="AB16" s="222"/>
      <c r="AC16" s="1"/>
      <c r="BL16" s="133" t="s">
        <v>1247</v>
      </c>
      <c r="BN16" s="2" t="s">
        <v>50</v>
      </c>
      <c r="BO16" s="2" t="s">
        <v>1598</v>
      </c>
    </row>
    <row r="17" spans="1:75" ht="19.899999999999999" customHeight="1">
      <c r="A17" s="223"/>
      <c r="B17" s="221"/>
      <c r="C17" s="221"/>
      <c r="D17" s="221"/>
      <c r="E17" s="221"/>
      <c r="F17" s="221"/>
      <c r="G17" s="221"/>
      <c r="H17" s="221"/>
      <c r="I17" s="221"/>
      <c r="J17" s="221"/>
      <c r="K17" s="221"/>
      <c r="L17" s="221"/>
      <c r="M17" s="221"/>
      <c r="N17" s="222"/>
      <c r="O17" s="223"/>
      <c r="P17" s="221"/>
      <c r="Q17" s="221"/>
      <c r="R17" s="221"/>
      <c r="S17" s="221"/>
      <c r="T17" s="221"/>
      <c r="U17" s="221"/>
      <c r="V17" s="221"/>
      <c r="W17" s="221"/>
      <c r="X17" s="221"/>
      <c r="Y17" s="221"/>
      <c r="Z17" s="221"/>
      <c r="AA17" s="221"/>
      <c r="AB17" s="222"/>
      <c r="AC17" s="1"/>
      <c r="BL17" s="133" t="s">
        <v>1248</v>
      </c>
      <c r="BO17" s="2" t="s">
        <v>1602</v>
      </c>
    </row>
    <row r="18" spans="1:75" ht="19.899999999999999" customHeight="1">
      <c r="A18" s="223"/>
      <c r="B18" s="221"/>
      <c r="C18" s="221"/>
      <c r="D18" s="221"/>
      <c r="E18" s="221"/>
      <c r="F18" s="221"/>
      <c r="G18" s="221"/>
      <c r="H18" s="221"/>
      <c r="I18" s="221"/>
      <c r="J18" s="221"/>
      <c r="K18" s="221"/>
      <c r="L18" s="221"/>
      <c r="M18" s="221"/>
      <c r="N18" s="222"/>
      <c r="O18" s="223"/>
      <c r="P18" s="221"/>
      <c r="Q18" s="221"/>
      <c r="R18" s="221"/>
      <c r="S18" s="221"/>
      <c r="T18" s="221"/>
      <c r="U18" s="221"/>
      <c r="V18" s="221"/>
      <c r="W18" s="221"/>
      <c r="X18" s="221"/>
      <c r="Y18" s="221"/>
      <c r="Z18" s="221"/>
      <c r="AA18" s="221"/>
      <c r="AB18" s="222"/>
      <c r="AC18" s="1"/>
      <c r="BL18" s="133" t="s">
        <v>1246</v>
      </c>
      <c r="BO18" s="2" t="s">
        <v>1599</v>
      </c>
    </row>
    <row r="19" spans="1:75" ht="19.899999999999999" customHeight="1">
      <c r="A19" s="223"/>
      <c r="B19" s="221"/>
      <c r="C19" s="221"/>
      <c r="D19" s="221"/>
      <c r="E19" s="221"/>
      <c r="F19" s="221"/>
      <c r="G19" s="221"/>
      <c r="H19" s="221"/>
      <c r="I19" s="221"/>
      <c r="J19" s="221"/>
      <c r="K19" s="221"/>
      <c r="L19" s="221"/>
      <c r="M19" s="221"/>
      <c r="N19" s="222"/>
      <c r="O19" s="223"/>
      <c r="P19" s="221"/>
      <c r="Q19" s="221"/>
      <c r="R19" s="221"/>
      <c r="S19" s="221"/>
      <c r="T19" s="221"/>
      <c r="U19" s="221"/>
      <c r="V19" s="221"/>
      <c r="W19" s="221"/>
      <c r="X19" s="221"/>
      <c r="Y19" s="221"/>
      <c r="Z19" s="221"/>
      <c r="AA19" s="221"/>
      <c r="AB19" s="222"/>
      <c r="AC19" s="1"/>
      <c r="BL19" s="133" t="s">
        <v>1247</v>
      </c>
      <c r="BO19" s="2" t="s">
        <v>1600</v>
      </c>
    </row>
    <row r="20" spans="1:75" ht="19.899999999999999" customHeight="1">
      <c r="A20" s="223"/>
      <c r="B20" s="221"/>
      <c r="C20" s="221"/>
      <c r="D20" s="221"/>
      <c r="E20" s="221"/>
      <c r="F20" s="221"/>
      <c r="G20" s="221"/>
      <c r="H20" s="221"/>
      <c r="I20" s="221"/>
      <c r="J20" s="221"/>
      <c r="K20" s="221"/>
      <c r="L20" s="221"/>
      <c r="M20" s="221"/>
      <c r="N20" s="222"/>
      <c r="O20" s="223"/>
      <c r="P20" s="221"/>
      <c r="Q20" s="221"/>
      <c r="R20" s="221"/>
      <c r="S20" s="221"/>
      <c r="T20" s="221"/>
      <c r="U20" s="221"/>
      <c r="V20" s="221"/>
      <c r="W20" s="221"/>
      <c r="X20" s="221"/>
      <c r="Y20" s="221"/>
      <c r="Z20" s="221"/>
      <c r="AA20" s="221"/>
      <c r="AB20" s="222"/>
      <c r="AC20" s="1"/>
      <c r="BL20" s="133" t="s">
        <v>1249</v>
      </c>
    </row>
    <row r="21" spans="1:75" ht="19.899999999999999" customHeight="1">
      <c r="A21" s="223"/>
      <c r="B21" s="221"/>
      <c r="C21" s="221"/>
      <c r="D21" s="221"/>
      <c r="E21" s="221"/>
      <c r="F21" s="221"/>
      <c r="G21" s="221"/>
      <c r="H21" s="221"/>
      <c r="I21" s="221"/>
      <c r="J21" s="221"/>
      <c r="K21" s="221"/>
      <c r="L21" s="221"/>
      <c r="M21" s="221"/>
      <c r="N21" s="222"/>
      <c r="O21" s="223"/>
      <c r="P21" s="221"/>
      <c r="Q21" s="221"/>
      <c r="R21" s="221"/>
      <c r="S21" s="221"/>
      <c r="T21" s="221"/>
      <c r="U21" s="221"/>
      <c r="V21" s="221"/>
      <c r="W21" s="221"/>
      <c r="X21" s="221"/>
      <c r="Y21" s="221"/>
      <c r="Z21" s="221"/>
      <c r="AA21" s="221"/>
      <c r="AB21" s="222"/>
      <c r="AC21" s="1"/>
    </row>
    <row r="22" spans="1:75" ht="19.899999999999999" customHeight="1">
      <c r="A22" s="223"/>
      <c r="B22" s="221"/>
      <c r="C22" s="221"/>
      <c r="D22" s="221"/>
      <c r="E22" s="221"/>
      <c r="F22" s="221"/>
      <c r="G22" s="221"/>
      <c r="H22" s="221"/>
      <c r="I22" s="221"/>
      <c r="J22" s="221"/>
      <c r="K22" s="221"/>
      <c r="L22" s="221"/>
      <c r="M22" s="221"/>
      <c r="N22" s="222"/>
      <c r="O22" s="223"/>
      <c r="P22" s="221"/>
      <c r="Q22" s="221"/>
      <c r="R22" s="221"/>
      <c r="S22" s="221"/>
      <c r="T22" s="221"/>
      <c r="U22" s="221"/>
      <c r="V22" s="221"/>
      <c r="W22" s="221"/>
      <c r="X22" s="221"/>
      <c r="Y22" s="221"/>
      <c r="Z22" s="221"/>
      <c r="AA22" s="221"/>
      <c r="AB22" s="222"/>
      <c r="AC22" s="1"/>
      <c r="BO22" s="51" t="str">
        <f>BN5</f>
        <v>IMM</v>
      </c>
      <c r="BP22" s="51" t="str">
        <f>BN6</f>
        <v>CLI</v>
      </c>
      <c r="BQ22" s="51" t="str">
        <f>BN7</f>
        <v>GUN</v>
      </c>
      <c r="BR22" s="51" t="str">
        <f>BN8</f>
        <v>ABO</v>
      </c>
      <c r="BS22" s="51" t="str">
        <f>BN9</f>
        <v>HEA</v>
      </c>
      <c r="BT22" s="51" t="str">
        <f>BN10</f>
        <v>CRI</v>
      </c>
      <c r="BU22" s="51" t="str">
        <f>BN11</f>
        <v>ECO</v>
      </c>
      <c r="BV22" s="51" t="str">
        <f>BN12</f>
        <v>RAC</v>
      </c>
      <c r="BW22" s="49" t="s">
        <v>3</v>
      </c>
    </row>
    <row r="23" spans="1:75" ht="19.899999999999999" customHeight="1">
      <c r="A23" s="223"/>
      <c r="B23" s="221"/>
      <c r="C23" s="221"/>
      <c r="D23" s="221"/>
      <c r="E23" s="221"/>
      <c r="F23" s="221"/>
      <c r="G23" s="221"/>
      <c r="H23" s="221"/>
      <c r="I23" s="221"/>
      <c r="J23" s="221"/>
      <c r="K23" s="221"/>
      <c r="L23" s="221"/>
      <c r="M23" s="221"/>
      <c r="N23" s="222"/>
      <c r="O23" s="223"/>
      <c r="P23" s="221"/>
      <c r="Q23" s="221"/>
      <c r="R23" s="221"/>
      <c r="S23" s="221"/>
      <c r="T23" s="221"/>
      <c r="U23" s="221"/>
      <c r="V23" s="221"/>
      <c r="W23" s="221"/>
      <c r="X23" s="221"/>
      <c r="Y23" s="221"/>
      <c r="Z23" s="221"/>
      <c r="AA23" s="221"/>
      <c r="AB23" s="222"/>
      <c r="AC23" s="1"/>
      <c r="BL23" s="2" t="str">
        <f>IF($B$188=BP$5,BO23,IF($B$188=BP$6,BP23,IF($B$188=BP$7,BQ23,IF($B$188=BP$8,BR23,IF($B$188=BP$9,BS23,IF($B$188=BP$10,BT23,IF($B$188=BP$11,BU23,IF($B$188=BP$12,BV23,""))))))))</f>
        <v/>
      </c>
      <c r="BN23" s="50" t="s">
        <v>115</v>
      </c>
      <c r="BO23" s="2" t="s">
        <v>179</v>
      </c>
      <c r="BP23" s="2" t="s">
        <v>197</v>
      </c>
      <c r="BQ23" s="2" t="s">
        <v>207</v>
      </c>
      <c r="BR23" s="2" t="s">
        <v>217</v>
      </c>
      <c r="BS23" s="2" t="s">
        <v>226</v>
      </c>
      <c r="BT23" s="2" t="s">
        <v>236</v>
      </c>
      <c r="BU23" s="2" t="s">
        <v>246</v>
      </c>
      <c r="BV23" s="2" t="s">
        <v>255</v>
      </c>
      <c r="BW23" s="49" t="s">
        <v>3</v>
      </c>
    </row>
    <row r="24" spans="1:75" ht="19.899999999999999" customHeight="1">
      <c r="A24" s="223"/>
      <c r="B24" s="221"/>
      <c r="C24" s="221"/>
      <c r="D24" s="221"/>
      <c r="E24" s="221"/>
      <c r="F24" s="221"/>
      <c r="G24" s="221"/>
      <c r="H24" s="221"/>
      <c r="I24" s="221"/>
      <c r="J24" s="221"/>
      <c r="K24" s="221"/>
      <c r="L24" s="221"/>
      <c r="M24" s="221"/>
      <c r="N24" s="222"/>
      <c r="O24" s="223"/>
      <c r="P24" s="221"/>
      <c r="Q24" s="221"/>
      <c r="R24" s="221"/>
      <c r="S24" s="221"/>
      <c r="T24" s="221"/>
      <c r="U24" s="221"/>
      <c r="V24" s="221"/>
      <c r="W24" s="221"/>
      <c r="X24" s="221"/>
      <c r="Y24" s="221"/>
      <c r="Z24" s="221"/>
      <c r="AA24" s="221"/>
      <c r="AB24" s="222"/>
      <c r="AC24" s="1"/>
      <c r="BL24" s="2" t="str">
        <f>IF($B$188=BP$5,BO24,IF($B$188=BP$6,BP24,IF($B$188=BP$7,BQ24,IF($B$188=BP$8,BR24,IF($B$188=BP$9,BS24,IF($B$188=BP$10,BT24,IF($B$188=BP$11,BU24,IF($B$188=BP$12,BV24,""))))))))</f>
        <v/>
      </c>
      <c r="BN24" s="50" t="s">
        <v>117</v>
      </c>
      <c r="BO24" s="48" t="s">
        <v>180</v>
      </c>
      <c r="BP24" s="2" t="s">
        <v>198</v>
      </c>
      <c r="BQ24" s="2" t="s">
        <v>208</v>
      </c>
      <c r="BR24" s="2" t="s">
        <v>218</v>
      </c>
      <c r="BS24" s="2" t="s">
        <v>229</v>
      </c>
      <c r="BT24" s="2" t="s">
        <v>237</v>
      </c>
      <c r="BU24" s="2" t="s">
        <v>208</v>
      </c>
      <c r="BV24" s="2" t="s">
        <v>256</v>
      </c>
      <c r="BW24" s="49" t="s">
        <v>3</v>
      </c>
    </row>
    <row r="25" spans="1:75" ht="19.899999999999999" customHeight="1">
      <c r="A25" s="223"/>
      <c r="B25" s="221"/>
      <c r="C25" s="221"/>
      <c r="D25" s="221"/>
      <c r="E25" s="221"/>
      <c r="F25" s="221"/>
      <c r="G25" s="221"/>
      <c r="H25" s="221"/>
      <c r="I25" s="221"/>
      <c r="J25" s="221"/>
      <c r="K25" s="221"/>
      <c r="L25" s="221"/>
      <c r="M25" s="221"/>
      <c r="N25" s="222"/>
      <c r="O25" s="223"/>
      <c r="P25" s="221"/>
      <c r="Q25" s="221"/>
      <c r="R25" s="221"/>
      <c r="S25" s="221"/>
      <c r="T25" s="221"/>
      <c r="U25" s="221"/>
      <c r="V25" s="221"/>
      <c r="W25" s="221"/>
      <c r="X25" s="221"/>
      <c r="Y25" s="221"/>
      <c r="Z25" s="221"/>
      <c r="AA25" s="221"/>
      <c r="AB25" s="222"/>
      <c r="AC25" s="1"/>
      <c r="BL25" s="2" t="str">
        <f>IF($B$188=BP$5,BO25,IF($B$188=BP$6,BP25,IF($B$188=BP$7,BQ25,IF($B$188=BP$8,BR25,IF($B$188=BP$9,BS25,IF($B$188=BP$10,BT25,IF($B$188=BP$11,BU25,IF($B$188=BP$12,BV25,""))))))))</f>
        <v/>
      </c>
      <c r="BN25" s="50" t="s">
        <v>118</v>
      </c>
      <c r="BO25" s="2" t="s">
        <v>181</v>
      </c>
      <c r="BP25" s="2" t="s">
        <v>199</v>
      </c>
      <c r="BQ25" s="2" t="s">
        <v>209</v>
      </c>
      <c r="BR25" s="2" t="s">
        <v>219</v>
      </c>
      <c r="BS25" s="2" t="s">
        <v>227</v>
      </c>
      <c r="BT25" s="2" t="s">
        <v>1265</v>
      </c>
      <c r="BU25" s="2" t="s">
        <v>247</v>
      </c>
      <c r="BV25" s="2" t="s">
        <v>257</v>
      </c>
      <c r="BW25" s="49" t="s">
        <v>3</v>
      </c>
    </row>
    <row r="26" spans="1:75" ht="19.899999999999999" customHeight="1">
      <c r="A26" s="223"/>
      <c r="B26" s="221"/>
      <c r="C26" s="221"/>
      <c r="D26" s="221"/>
      <c r="E26" s="221"/>
      <c r="F26" s="221"/>
      <c r="G26" s="221"/>
      <c r="H26" s="221"/>
      <c r="I26" s="221"/>
      <c r="J26" s="221"/>
      <c r="K26" s="221"/>
      <c r="L26" s="221"/>
      <c r="M26" s="221"/>
      <c r="N26" s="222"/>
      <c r="O26" s="223"/>
      <c r="P26" s="221"/>
      <c r="Q26" s="221"/>
      <c r="R26" s="221"/>
      <c r="S26" s="221"/>
      <c r="T26" s="221"/>
      <c r="U26" s="221"/>
      <c r="V26" s="221"/>
      <c r="W26" s="221"/>
      <c r="X26" s="221"/>
      <c r="Y26" s="221"/>
      <c r="Z26" s="221"/>
      <c r="AA26" s="221"/>
      <c r="AB26" s="222"/>
      <c r="AC26" s="1"/>
      <c r="BL26" s="2" t="str">
        <f>IF($B$188=BP$5,BO26,IF($B$188=BP$6,BP26,IF($B$188=BP$7,BQ26,IF($B$188=BP$8,BR26,IF($B$188=BP$9,BS26,IF($B$188=BP$10,BT26,IF($B$188=BP$11,BU26,IF($B$188=BP$12,BV26,""))))))))</f>
        <v/>
      </c>
      <c r="BN26" s="50" t="s">
        <v>116</v>
      </c>
      <c r="BO26" s="2" t="s">
        <v>182</v>
      </c>
      <c r="BP26" s="2" t="s">
        <v>200</v>
      </c>
      <c r="BQ26" s="2" t="s">
        <v>210</v>
      </c>
      <c r="BR26" s="2" t="s">
        <v>220</v>
      </c>
      <c r="BS26" s="2" t="s">
        <v>228</v>
      </c>
      <c r="BT26" s="2" t="s">
        <v>239</v>
      </c>
      <c r="BU26" s="2" t="s">
        <v>248</v>
      </c>
      <c r="BV26" s="2" t="s">
        <v>258</v>
      </c>
    </row>
    <row r="27" spans="1:75" ht="19.899999999999999" customHeight="1">
      <c r="A27" s="223"/>
      <c r="B27" s="221"/>
      <c r="C27" s="221"/>
      <c r="D27" s="221"/>
      <c r="E27" s="221"/>
      <c r="F27" s="221"/>
      <c r="G27" s="221"/>
      <c r="H27" s="221"/>
      <c r="I27" s="221"/>
      <c r="J27" s="221"/>
      <c r="K27" s="221"/>
      <c r="L27" s="221"/>
      <c r="M27" s="221"/>
      <c r="N27" s="222"/>
      <c r="O27" s="223"/>
      <c r="P27" s="221"/>
      <c r="Q27" s="221"/>
      <c r="R27" s="221"/>
      <c r="S27" s="221"/>
      <c r="T27" s="221"/>
      <c r="U27" s="221"/>
      <c r="V27" s="221"/>
      <c r="W27" s="221"/>
      <c r="X27" s="221"/>
      <c r="Y27" s="221"/>
      <c r="Z27" s="221"/>
      <c r="AA27" s="221"/>
      <c r="AB27" s="222"/>
      <c r="AC27" s="1"/>
    </row>
    <row r="28" spans="1:75" ht="19.899999999999999" customHeight="1">
      <c r="A28" s="223"/>
      <c r="B28" s="221"/>
      <c r="C28" s="221"/>
      <c r="D28" s="221"/>
      <c r="E28" s="221"/>
      <c r="F28" s="221"/>
      <c r="G28" s="221"/>
      <c r="H28" s="221"/>
      <c r="I28" s="221"/>
      <c r="J28" s="221"/>
      <c r="K28" s="221"/>
      <c r="L28" s="221"/>
      <c r="M28" s="221"/>
      <c r="N28" s="222"/>
      <c r="O28" s="223"/>
      <c r="P28" s="221"/>
      <c r="Q28" s="221"/>
      <c r="R28" s="221"/>
      <c r="S28" s="221"/>
      <c r="T28" s="221"/>
      <c r="U28" s="221"/>
      <c r="V28" s="221"/>
      <c r="W28" s="221"/>
      <c r="X28" s="221"/>
      <c r="Y28" s="221"/>
      <c r="Z28" s="221"/>
      <c r="AA28" s="221"/>
      <c r="AB28" s="222"/>
      <c r="AC28" s="1"/>
    </row>
    <row r="29" spans="1:75" ht="19.899999999999999" customHeight="1">
      <c r="A29" s="223"/>
      <c r="B29" s="221"/>
      <c r="C29" s="221"/>
      <c r="D29" s="221"/>
      <c r="E29" s="221"/>
      <c r="F29" s="221"/>
      <c r="G29" s="221"/>
      <c r="H29" s="221"/>
      <c r="I29" s="221"/>
      <c r="J29" s="221"/>
      <c r="K29" s="221"/>
      <c r="L29" s="221"/>
      <c r="M29" s="221"/>
      <c r="N29" s="222"/>
      <c r="O29" s="223"/>
      <c r="P29" s="221"/>
      <c r="Q29" s="221"/>
      <c r="R29" s="221"/>
      <c r="S29" s="221"/>
      <c r="T29" s="221"/>
      <c r="U29" s="221"/>
      <c r="V29" s="221"/>
      <c r="W29" s="221"/>
      <c r="X29" s="221"/>
      <c r="Y29" s="221"/>
      <c r="Z29" s="221"/>
      <c r="AA29" s="221"/>
      <c r="AB29" s="222"/>
      <c r="AC29" s="1"/>
    </row>
    <row r="30" spans="1:75" ht="19.899999999999999" customHeight="1">
      <c r="A30" s="223"/>
      <c r="B30" s="221"/>
      <c r="C30" s="221"/>
      <c r="D30" s="221"/>
      <c r="E30" s="221"/>
      <c r="F30" s="221"/>
      <c r="G30" s="221"/>
      <c r="H30" s="221"/>
      <c r="I30" s="221"/>
      <c r="J30" s="221"/>
      <c r="K30" s="221"/>
      <c r="L30" s="221"/>
      <c r="M30" s="221"/>
      <c r="N30" s="222"/>
      <c r="O30" s="223"/>
      <c r="P30" s="221"/>
      <c r="Q30" s="221"/>
      <c r="R30" s="221"/>
      <c r="S30" s="221"/>
      <c r="T30" s="221"/>
      <c r="U30" s="221"/>
      <c r="V30" s="221"/>
      <c r="W30" s="221"/>
      <c r="X30" s="221"/>
      <c r="Y30" s="221"/>
      <c r="Z30" s="221"/>
      <c r="AA30" s="221"/>
      <c r="AB30" s="222"/>
      <c r="AC30" s="1"/>
    </row>
    <row r="31" spans="1:75" ht="19.899999999999999" customHeight="1">
      <c r="A31" s="223"/>
      <c r="B31" s="221"/>
      <c r="C31" s="221"/>
      <c r="D31" s="221"/>
      <c r="E31" s="221"/>
      <c r="F31" s="221"/>
      <c r="G31" s="221"/>
      <c r="H31" s="221"/>
      <c r="I31" s="221"/>
      <c r="J31" s="221"/>
      <c r="K31" s="221"/>
      <c r="L31" s="221"/>
      <c r="M31" s="221"/>
      <c r="N31" s="222"/>
      <c r="O31" s="223"/>
      <c r="P31" s="221"/>
      <c r="Q31" s="221"/>
      <c r="R31" s="221"/>
      <c r="S31" s="221"/>
      <c r="T31" s="221"/>
      <c r="U31" s="221"/>
      <c r="V31" s="221"/>
      <c r="W31" s="221"/>
      <c r="X31" s="221"/>
      <c r="Y31" s="221"/>
      <c r="Z31" s="221"/>
      <c r="AA31" s="221"/>
      <c r="AB31" s="222"/>
      <c r="AC31" s="1"/>
    </row>
    <row r="32" spans="1:75" ht="19.899999999999999" customHeight="1">
      <c r="A32" s="223"/>
      <c r="B32" s="221"/>
      <c r="C32" s="221"/>
      <c r="D32" s="221"/>
      <c r="E32" s="221"/>
      <c r="F32" s="221"/>
      <c r="G32" s="221"/>
      <c r="H32" s="221"/>
      <c r="I32" s="221"/>
      <c r="J32" s="221"/>
      <c r="K32" s="221"/>
      <c r="L32" s="221"/>
      <c r="M32" s="221"/>
      <c r="N32" s="222"/>
      <c r="O32" s="223"/>
      <c r="P32" s="221"/>
      <c r="Q32" s="221"/>
      <c r="R32" s="221"/>
      <c r="S32" s="221"/>
      <c r="T32" s="221"/>
      <c r="U32" s="221"/>
      <c r="V32" s="221"/>
      <c r="W32" s="221"/>
      <c r="X32" s="221"/>
      <c r="Y32" s="221"/>
      <c r="Z32" s="221"/>
      <c r="AA32" s="221"/>
      <c r="AB32" s="222"/>
      <c r="AC32" s="1"/>
    </row>
    <row r="33" spans="1:29" ht="19.899999999999999" customHeight="1">
      <c r="A33" s="223"/>
      <c r="B33" s="221"/>
      <c r="C33" s="221"/>
      <c r="D33" s="221"/>
      <c r="E33" s="221"/>
      <c r="F33" s="221"/>
      <c r="G33" s="221"/>
      <c r="H33" s="221"/>
      <c r="I33" s="221"/>
      <c r="J33" s="221"/>
      <c r="K33" s="221"/>
      <c r="L33" s="221"/>
      <c r="M33" s="221"/>
      <c r="N33" s="222"/>
      <c r="O33" s="223"/>
      <c r="P33" s="221"/>
      <c r="Q33" s="221"/>
      <c r="R33" s="221"/>
      <c r="S33" s="221"/>
      <c r="T33" s="221"/>
      <c r="U33" s="221"/>
      <c r="V33" s="221"/>
      <c r="W33" s="221"/>
      <c r="X33" s="221"/>
      <c r="Y33" s="221"/>
      <c r="Z33" s="221"/>
      <c r="AA33" s="221"/>
      <c r="AB33" s="222"/>
      <c r="AC33" s="1"/>
    </row>
    <row r="34" spans="1:29" ht="19.899999999999999" customHeight="1">
      <c r="A34" s="223"/>
      <c r="B34" s="221"/>
      <c r="C34" s="221"/>
      <c r="D34" s="221"/>
      <c r="E34" s="221"/>
      <c r="F34" s="221"/>
      <c r="G34" s="221"/>
      <c r="H34" s="221"/>
      <c r="I34" s="221"/>
      <c r="J34" s="221"/>
      <c r="K34" s="221"/>
      <c r="L34" s="221"/>
      <c r="M34" s="221"/>
      <c r="N34" s="222"/>
      <c r="O34" s="223"/>
      <c r="P34" s="221"/>
      <c r="Q34" s="221"/>
      <c r="R34" s="221"/>
      <c r="S34" s="221"/>
      <c r="T34" s="221"/>
      <c r="U34" s="221"/>
      <c r="V34" s="221"/>
      <c r="W34" s="221"/>
      <c r="X34" s="221"/>
      <c r="Y34" s="221"/>
      <c r="Z34" s="221"/>
      <c r="AA34" s="221"/>
      <c r="AB34" s="222"/>
      <c r="AC34" s="1"/>
    </row>
    <row r="35" spans="1:29">
      <c r="A35" s="223"/>
      <c r="B35" s="221"/>
      <c r="C35" s="221"/>
      <c r="D35" s="221"/>
      <c r="E35" s="221"/>
      <c r="F35" s="221"/>
      <c r="G35" s="221"/>
      <c r="H35" s="221"/>
      <c r="I35" s="221"/>
      <c r="J35" s="221"/>
      <c r="K35" s="221"/>
      <c r="L35" s="221"/>
      <c r="M35" s="221"/>
      <c r="N35" s="222"/>
      <c r="O35" s="223"/>
      <c r="P35" s="221"/>
      <c r="Q35" s="221"/>
      <c r="R35" s="221"/>
      <c r="S35" s="221"/>
      <c r="T35" s="221"/>
      <c r="U35" s="221"/>
      <c r="V35" s="221"/>
      <c r="W35" s="221"/>
      <c r="X35" s="221"/>
      <c r="Y35" s="221"/>
      <c r="Z35" s="221"/>
      <c r="AA35" s="221"/>
      <c r="AB35" s="222"/>
      <c r="AC35" s="1"/>
    </row>
    <row r="36" spans="1:29">
      <c r="A36" s="242"/>
      <c r="B36" s="243"/>
      <c r="C36" s="243"/>
      <c r="D36" s="243"/>
      <c r="E36" s="243"/>
      <c r="F36" s="243"/>
      <c r="G36" s="243"/>
      <c r="H36" s="243"/>
      <c r="I36" s="243"/>
      <c r="J36" s="243"/>
      <c r="K36" s="243"/>
      <c r="L36" s="243"/>
      <c r="M36" s="243"/>
      <c r="N36" s="244"/>
      <c r="O36" s="242"/>
      <c r="P36" s="243"/>
      <c r="Q36" s="243"/>
      <c r="R36" s="243"/>
      <c r="S36" s="243"/>
      <c r="T36" s="243"/>
      <c r="U36" s="243"/>
      <c r="V36" s="243"/>
      <c r="W36" s="243"/>
      <c r="X36" s="243"/>
      <c r="Y36" s="243"/>
      <c r="Z36" s="243"/>
      <c r="AA36" s="243"/>
      <c r="AB36" s="244"/>
      <c r="AC36" s="1"/>
    </row>
    <row r="37" spans="1:29" ht="30" customHeight="1">
      <c r="A37" s="274" t="s">
        <v>1148</v>
      </c>
      <c r="B37" s="754" t="s">
        <v>1227</v>
      </c>
      <c r="C37" s="754"/>
      <c r="D37" s="754"/>
      <c r="E37" s="754"/>
      <c r="F37" s="754"/>
      <c r="G37" s="754"/>
      <c r="H37" s="754"/>
      <c r="I37" s="754"/>
      <c r="J37" s="754"/>
      <c r="K37" s="754"/>
      <c r="L37" s="754"/>
      <c r="M37" s="238"/>
      <c r="N37" s="276"/>
      <c r="O37" s="274"/>
      <c r="P37" s="754" t="s">
        <v>1382</v>
      </c>
      <c r="Q37" s="754"/>
      <c r="R37" s="754"/>
      <c r="S37" s="754"/>
      <c r="T37" s="754"/>
      <c r="U37" s="754"/>
      <c r="V37" s="754"/>
      <c r="W37" s="754"/>
      <c r="X37" s="754"/>
      <c r="Y37" s="238"/>
      <c r="Z37" s="238"/>
      <c r="AA37" s="238"/>
      <c r="AB37" s="276" t="s">
        <v>1149</v>
      </c>
      <c r="AC37" s="1"/>
    </row>
    <row r="38" spans="1:29">
      <c r="A38" s="233"/>
      <c r="B38" s="25"/>
      <c r="C38" s="25"/>
      <c r="D38" s="25"/>
      <c r="E38" s="25"/>
      <c r="F38" s="25"/>
      <c r="G38" s="25"/>
      <c r="H38" s="25"/>
      <c r="I38" s="25"/>
      <c r="J38" s="25"/>
      <c r="K38" s="25"/>
      <c r="L38" s="25"/>
      <c r="M38" s="25"/>
      <c r="N38" s="234"/>
      <c r="O38" s="233"/>
      <c r="P38" s="25"/>
      <c r="Q38" s="25"/>
      <c r="R38" s="25"/>
      <c r="S38" s="25"/>
      <c r="T38" s="25"/>
      <c r="U38" s="25"/>
      <c r="V38" s="25"/>
      <c r="W38" s="25"/>
      <c r="X38" s="25"/>
      <c r="Y38" s="25"/>
      <c r="Z38" s="25"/>
      <c r="AA38" s="25"/>
      <c r="AB38" s="234"/>
      <c r="AC38" s="1"/>
    </row>
    <row r="39" spans="1:29">
      <c r="A39" s="233"/>
      <c r="B39" s="25"/>
      <c r="C39" s="25"/>
      <c r="D39" s="25"/>
      <c r="E39" s="25"/>
      <c r="F39" s="25"/>
      <c r="G39" s="25"/>
      <c r="H39" s="25"/>
      <c r="I39" s="25"/>
      <c r="J39" s="25"/>
      <c r="K39" s="25"/>
      <c r="L39" s="25"/>
      <c r="M39" s="25"/>
      <c r="N39" s="234"/>
      <c r="O39" s="233"/>
      <c r="P39" s="25"/>
      <c r="Q39" s="25"/>
      <c r="R39" s="25"/>
      <c r="S39" s="25"/>
      <c r="T39" s="25"/>
      <c r="U39" s="25"/>
      <c r="V39" s="25"/>
      <c r="W39" s="25"/>
      <c r="X39" s="25"/>
      <c r="Y39" s="25"/>
      <c r="Z39" s="25"/>
      <c r="AA39" s="25"/>
      <c r="AB39" s="234"/>
      <c r="AC39" s="1"/>
    </row>
    <row r="40" spans="1:29" ht="19.899999999999999" customHeight="1">
      <c r="A40" s="233"/>
      <c r="B40" s="25"/>
      <c r="C40" s="25"/>
      <c r="D40" s="25"/>
      <c r="E40" s="25"/>
      <c r="F40" s="25"/>
      <c r="G40" s="25"/>
      <c r="H40" s="25"/>
      <c r="I40" s="25"/>
      <c r="J40" s="25"/>
      <c r="K40" s="25"/>
      <c r="L40" s="25"/>
      <c r="M40" s="25"/>
      <c r="N40" s="234"/>
      <c r="O40" s="233"/>
      <c r="P40" s="25"/>
      <c r="Q40" s="25"/>
      <c r="R40" s="25"/>
      <c r="S40" s="25"/>
      <c r="T40" s="25"/>
      <c r="U40" s="25"/>
      <c r="V40" s="25"/>
      <c r="W40" s="25"/>
      <c r="X40" s="25"/>
      <c r="Y40" s="25"/>
      <c r="Z40" s="25"/>
      <c r="AA40" s="25"/>
      <c r="AB40" s="234"/>
      <c r="AC40" s="1"/>
    </row>
    <row r="41" spans="1:29" ht="19.899999999999999" customHeight="1">
      <c r="A41" s="233"/>
      <c r="B41" s="25"/>
      <c r="C41" s="25"/>
      <c r="D41" s="25"/>
      <c r="E41" s="25"/>
      <c r="F41" s="25"/>
      <c r="G41" s="25"/>
      <c r="H41" s="25"/>
      <c r="I41" s="25"/>
      <c r="J41" s="25"/>
      <c r="K41" s="25"/>
      <c r="L41" s="25"/>
      <c r="M41" s="25"/>
      <c r="N41" s="234"/>
      <c r="O41" s="233"/>
      <c r="P41" s="25"/>
      <c r="Q41" s="25"/>
      <c r="R41" s="25"/>
      <c r="S41" s="25"/>
      <c r="T41" s="25"/>
      <c r="U41" s="25"/>
      <c r="V41" s="25"/>
      <c r="W41" s="25"/>
      <c r="X41" s="25"/>
      <c r="Y41" s="25"/>
      <c r="Z41" s="25"/>
      <c r="AA41" s="25"/>
      <c r="AB41" s="234"/>
      <c r="AC41" s="1"/>
    </row>
    <row r="42" spans="1:29" ht="19.899999999999999" customHeight="1">
      <c r="A42" s="233"/>
      <c r="B42" s="25"/>
      <c r="C42" s="25"/>
      <c r="D42" s="25"/>
      <c r="E42" s="25"/>
      <c r="F42" s="25"/>
      <c r="G42" s="25"/>
      <c r="H42" s="25"/>
      <c r="I42" s="25"/>
      <c r="J42" s="25"/>
      <c r="K42" s="25"/>
      <c r="L42" s="25"/>
      <c r="M42" s="25"/>
      <c r="N42" s="234"/>
      <c r="O42" s="233"/>
      <c r="P42" s="25"/>
      <c r="Q42" s="25"/>
      <c r="R42" s="25"/>
      <c r="S42" s="25"/>
      <c r="T42" s="25"/>
      <c r="U42" s="25"/>
      <c r="V42" s="25"/>
      <c r="W42" s="25"/>
      <c r="X42" s="25"/>
      <c r="Y42" s="25"/>
      <c r="Z42" s="25"/>
      <c r="AA42" s="25"/>
      <c r="AB42" s="234"/>
      <c r="AC42" s="1"/>
    </row>
    <row r="43" spans="1:29" ht="19.899999999999999" customHeight="1">
      <c r="A43" s="233"/>
      <c r="B43" s="25"/>
      <c r="C43" s="25"/>
      <c r="D43" s="25"/>
      <c r="E43" s="25"/>
      <c r="F43" s="25"/>
      <c r="G43" s="25"/>
      <c r="H43" s="25"/>
      <c r="I43" s="25"/>
      <c r="J43" s="25"/>
      <c r="K43" s="25"/>
      <c r="L43" s="25"/>
      <c r="M43" s="25"/>
      <c r="N43" s="234"/>
      <c r="O43" s="233"/>
      <c r="P43" s="25"/>
      <c r="Q43" s="25"/>
      <c r="R43" s="25"/>
      <c r="S43" s="25"/>
      <c r="T43" s="25"/>
      <c r="U43" s="25"/>
      <c r="V43" s="25"/>
      <c r="W43" s="25"/>
      <c r="X43" s="25"/>
      <c r="Y43" s="25"/>
      <c r="Z43" s="25"/>
      <c r="AA43" s="25"/>
      <c r="AB43" s="234"/>
      <c r="AC43" s="1"/>
    </row>
    <row r="44" spans="1:29" ht="19.899999999999999" customHeight="1">
      <c r="A44" s="233"/>
      <c r="B44" s="25"/>
      <c r="C44" s="25"/>
      <c r="D44" s="25"/>
      <c r="E44" s="25"/>
      <c r="F44" s="25"/>
      <c r="G44" s="25"/>
      <c r="H44" s="25"/>
      <c r="I44" s="25"/>
      <c r="J44" s="25"/>
      <c r="K44" s="25"/>
      <c r="L44" s="25"/>
      <c r="M44" s="25"/>
      <c r="N44" s="234"/>
      <c r="O44" s="233"/>
      <c r="P44" s="25"/>
      <c r="Q44" s="25"/>
      <c r="R44" s="25"/>
      <c r="S44" s="25"/>
      <c r="T44" s="25"/>
      <c r="U44" s="25"/>
      <c r="V44" s="25"/>
      <c r="W44" s="25"/>
      <c r="X44" s="25"/>
      <c r="Y44" s="25"/>
      <c r="Z44" s="25"/>
      <c r="AA44" s="25"/>
      <c r="AB44" s="234"/>
      <c r="AC44" s="1"/>
    </row>
    <row r="45" spans="1:29" ht="19.899999999999999" customHeight="1">
      <c r="A45" s="233"/>
      <c r="B45" s="25"/>
      <c r="C45" s="25"/>
      <c r="D45" s="25"/>
      <c r="E45" s="25"/>
      <c r="F45" s="25"/>
      <c r="G45" s="25"/>
      <c r="H45" s="25"/>
      <c r="I45" s="25"/>
      <c r="J45" s="25"/>
      <c r="K45" s="25"/>
      <c r="L45" s="25"/>
      <c r="M45" s="25"/>
      <c r="N45" s="234"/>
      <c r="O45" s="233"/>
      <c r="P45" s="25"/>
      <c r="Q45" s="25"/>
      <c r="R45" s="25"/>
      <c r="S45" s="25"/>
      <c r="T45" s="25"/>
      <c r="U45" s="25"/>
      <c r="V45" s="25"/>
      <c r="W45" s="25"/>
      <c r="X45" s="25"/>
      <c r="Y45" s="25"/>
      <c r="Z45" s="25"/>
      <c r="AA45" s="25"/>
      <c r="AB45" s="234"/>
      <c r="AC45" s="1"/>
    </row>
    <row r="46" spans="1:29" ht="19.899999999999999" customHeight="1">
      <c r="A46" s="233"/>
      <c r="B46" s="25"/>
      <c r="C46" s="25"/>
      <c r="D46" s="25"/>
      <c r="E46" s="25"/>
      <c r="F46" s="25"/>
      <c r="G46" s="25"/>
      <c r="H46" s="25"/>
      <c r="I46" s="25"/>
      <c r="J46" s="25"/>
      <c r="K46" s="25"/>
      <c r="L46" s="25"/>
      <c r="M46" s="25"/>
      <c r="N46" s="234"/>
      <c r="O46" s="233"/>
      <c r="P46" s="25"/>
      <c r="Q46" s="25"/>
      <c r="R46" s="25"/>
      <c r="S46" s="25"/>
      <c r="T46" s="25"/>
      <c r="U46" s="25"/>
      <c r="V46" s="25"/>
      <c r="W46" s="25"/>
      <c r="X46" s="25"/>
      <c r="Y46" s="25"/>
      <c r="Z46" s="25"/>
      <c r="AA46" s="25"/>
      <c r="AB46" s="234"/>
      <c r="AC46" s="1"/>
    </row>
    <row r="47" spans="1:29" ht="19.899999999999999" customHeight="1">
      <c r="A47" s="233"/>
      <c r="B47" s="25"/>
      <c r="C47" s="25"/>
      <c r="D47" s="25"/>
      <c r="E47" s="25"/>
      <c r="F47" s="25"/>
      <c r="G47" s="25"/>
      <c r="H47" s="25"/>
      <c r="I47" s="25"/>
      <c r="J47" s="25"/>
      <c r="K47" s="25"/>
      <c r="L47" s="25"/>
      <c r="M47" s="25"/>
      <c r="N47" s="234"/>
      <c r="O47" s="233"/>
      <c r="P47" s="25"/>
      <c r="Q47" s="25"/>
      <c r="R47" s="25"/>
      <c r="S47" s="25"/>
      <c r="T47" s="25"/>
      <c r="U47" s="25"/>
      <c r="V47" s="25"/>
      <c r="W47" s="25"/>
      <c r="X47" s="25"/>
      <c r="Y47" s="25"/>
      <c r="Z47" s="25"/>
      <c r="AA47" s="25"/>
      <c r="AB47" s="234"/>
      <c r="AC47" s="1"/>
    </row>
    <row r="48" spans="1:29" ht="19.899999999999999" customHeight="1">
      <c r="A48" s="233"/>
      <c r="B48" s="25"/>
      <c r="C48" s="25"/>
      <c r="D48" s="25"/>
      <c r="E48" s="25"/>
      <c r="F48" s="25"/>
      <c r="G48" s="25"/>
      <c r="H48" s="25"/>
      <c r="I48" s="25"/>
      <c r="J48" s="25"/>
      <c r="K48" s="25"/>
      <c r="L48" s="25"/>
      <c r="M48" s="25"/>
      <c r="N48" s="234"/>
      <c r="O48" s="233"/>
      <c r="P48" s="25"/>
      <c r="Q48" s="25"/>
      <c r="R48" s="25"/>
      <c r="S48" s="25"/>
      <c r="T48" s="25"/>
      <c r="U48" s="25"/>
      <c r="V48" s="25"/>
      <c r="W48" s="25"/>
      <c r="X48" s="25"/>
      <c r="Y48" s="25"/>
      <c r="Z48" s="25"/>
      <c r="AA48" s="25"/>
      <c r="AB48" s="234"/>
      <c r="AC48" s="1"/>
    </row>
    <row r="49" spans="1:29" ht="19.899999999999999" customHeight="1">
      <c r="A49" s="233"/>
      <c r="B49" s="25"/>
      <c r="C49" s="25"/>
      <c r="D49" s="25"/>
      <c r="E49" s="25"/>
      <c r="F49" s="25"/>
      <c r="G49" s="25"/>
      <c r="H49" s="25"/>
      <c r="I49" s="25"/>
      <c r="J49" s="25"/>
      <c r="K49" s="25"/>
      <c r="L49" s="25"/>
      <c r="M49" s="25"/>
      <c r="N49" s="234"/>
      <c r="O49" s="233"/>
      <c r="P49" s="25"/>
      <c r="Q49" s="25"/>
      <c r="R49" s="25"/>
      <c r="S49" s="25"/>
      <c r="T49" s="25"/>
      <c r="U49" s="25"/>
      <c r="V49" s="25"/>
      <c r="W49" s="25"/>
      <c r="X49" s="25"/>
      <c r="Y49" s="25"/>
      <c r="Z49" s="25"/>
      <c r="AA49" s="25"/>
      <c r="AB49" s="234"/>
      <c r="AC49" s="1"/>
    </row>
    <row r="50" spans="1:29" ht="19.899999999999999" customHeight="1">
      <c r="A50" s="233"/>
      <c r="B50" s="25"/>
      <c r="C50" s="25"/>
      <c r="D50" s="25"/>
      <c r="E50" s="25"/>
      <c r="F50" s="25"/>
      <c r="G50" s="25"/>
      <c r="H50" s="25"/>
      <c r="I50" s="25"/>
      <c r="J50" s="25"/>
      <c r="K50" s="25"/>
      <c r="L50" s="25"/>
      <c r="M50" s="25"/>
      <c r="N50" s="234"/>
      <c r="O50" s="233"/>
      <c r="P50" s="25"/>
      <c r="Q50" s="25"/>
      <c r="R50" s="25"/>
      <c r="S50" s="25"/>
      <c r="T50" s="25"/>
      <c r="U50" s="25"/>
      <c r="V50" s="25"/>
      <c r="W50" s="25"/>
      <c r="X50" s="25"/>
      <c r="Y50" s="25"/>
      <c r="Z50" s="25"/>
      <c r="AA50" s="25"/>
      <c r="AB50" s="234"/>
      <c r="AC50" s="1"/>
    </row>
    <row r="51" spans="1:29" ht="19.899999999999999" customHeight="1">
      <c r="A51" s="233"/>
      <c r="B51" s="25"/>
      <c r="C51" s="25"/>
      <c r="D51" s="25"/>
      <c r="E51" s="25"/>
      <c r="F51" s="25"/>
      <c r="G51" s="25"/>
      <c r="H51" s="25"/>
      <c r="I51" s="25"/>
      <c r="J51" s="25"/>
      <c r="K51" s="25"/>
      <c r="L51" s="25"/>
      <c r="M51" s="25"/>
      <c r="N51" s="234"/>
      <c r="O51" s="233"/>
      <c r="P51" s="25"/>
      <c r="Q51" s="25"/>
      <c r="R51" s="25"/>
      <c r="S51" s="25"/>
      <c r="T51" s="25"/>
      <c r="U51" s="25"/>
      <c r="V51" s="25"/>
      <c r="W51" s="25"/>
      <c r="X51" s="25"/>
      <c r="Y51" s="25"/>
      <c r="Z51" s="25"/>
      <c r="AA51" s="25"/>
      <c r="AB51" s="234"/>
      <c r="AC51" s="1"/>
    </row>
    <row r="52" spans="1:29" ht="19.899999999999999" customHeight="1">
      <c r="A52" s="233"/>
      <c r="B52" s="25"/>
      <c r="C52" s="25"/>
      <c r="D52" s="25"/>
      <c r="E52" s="25"/>
      <c r="F52" s="25"/>
      <c r="G52" s="25"/>
      <c r="H52" s="25"/>
      <c r="I52" s="25"/>
      <c r="J52" s="25"/>
      <c r="K52" s="25"/>
      <c r="L52" s="25"/>
      <c r="M52" s="25"/>
      <c r="N52" s="234"/>
      <c r="O52" s="233"/>
      <c r="P52" s="25"/>
      <c r="Q52" s="25"/>
      <c r="R52" s="25"/>
      <c r="S52" s="25"/>
      <c r="T52" s="25"/>
      <c r="U52" s="25"/>
      <c r="V52" s="25"/>
      <c r="W52" s="25"/>
      <c r="X52" s="25"/>
      <c r="Y52" s="25"/>
      <c r="Z52" s="25"/>
      <c r="AA52" s="25"/>
      <c r="AB52" s="234"/>
      <c r="AC52" s="1"/>
    </row>
    <row r="53" spans="1:29" ht="19.899999999999999" customHeight="1">
      <c r="A53" s="233"/>
      <c r="B53" s="25"/>
      <c r="C53" s="25"/>
      <c r="D53" s="25"/>
      <c r="E53" s="25"/>
      <c r="F53" s="25"/>
      <c r="G53" s="25"/>
      <c r="H53" s="25"/>
      <c r="I53" s="25"/>
      <c r="J53" s="25"/>
      <c r="K53" s="25"/>
      <c r="L53" s="25"/>
      <c r="M53" s="25"/>
      <c r="N53" s="234"/>
      <c r="O53" s="233"/>
      <c r="P53" s="25"/>
      <c r="Q53" s="25"/>
      <c r="R53" s="25"/>
      <c r="S53" s="25"/>
      <c r="T53" s="25"/>
      <c r="U53" s="25"/>
      <c r="V53" s="25"/>
      <c r="W53" s="25"/>
      <c r="X53" s="25"/>
      <c r="Y53" s="25"/>
      <c r="Z53" s="25"/>
      <c r="AA53" s="25"/>
      <c r="AB53" s="234"/>
      <c r="AC53" s="1"/>
    </row>
    <row r="54" spans="1:29" ht="19.899999999999999" customHeight="1">
      <c r="A54" s="233"/>
      <c r="B54" s="25"/>
      <c r="C54" s="25"/>
      <c r="D54" s="25"/>
      <c r="E54" s="25"/>
      <c r="F54" s="25"/>
      <c r="G54" s="25"/>
      <c r="H54" s="25"/>
      <c r="I54" s="25"/>
      <c r="J54" s="25"/>
      <c r="K54" s="25"/>
      <c r="L54" s="25"/>
      <c r="M54" s="25"/>
      <c r="N54" s="234"/>
      <c r="O54" s="233"/>
      <c r="P54" s="25"/>
      <c r="Q54" s="25"/>
      <c r="R54" s="25"/>
      <c r="S54" s="25"/>
      <c r="T54" s="25"/>
      <c r="U54" s="25"/>
      <c r="V54" s="25"/>
      <c r="W54" s="25"/>
      <c r="X54" s="25"/>
      <c r="Y54" s="25"/>
      <c r="Z54" s="25"/>
      <c r="AA54" s="25"/>
      <c r="AB54" s="234"/>
      <c r="AC54" s="1"/>
    </row>
    <row r="55" spans="1:29" ht="19.899999999999999" customHeight="1">
      <c r="A55" s="233"/>
      <c r="B55" s="25"/>
      <c r="C55" s="25"/>
      <c r="D55" s="25"/>
      <c r="E55" s="25"/>
      <c r="F55" s="25"/>
      <c r="G55" s="25"/>
      <c r="H55" s="25"/>
      <c r="I55" s="25"/>
      <c r="J55" s="25"/>
      <c r="K55" s="25"/>
      <c r="L55" s="25"/>
      <c r="M55" s="25"/>
      <c r="N55" s="234"/>
      <c r="O55" s="233"/>
      <c r="P55" s="25"/>
      <c r="Q55" s="25"/>
      <c r="R55" s="25"/>
      <c r="S55" s="25"/>
      <c r="T55" s="25"/>
      <c r="U55" s="25"/>
      <c r="V55" s="25"/>
      <c r="W55" s="25"/>
      <c r="X55" s="25"/>
      <c r="Y55" s="25"/>
      <c r="Z55" s="25"/>
      <c r="AA55" s="25"/>
      <c r="AB55" s="234"/>
      <c r="AC55" s="1"/>
    </row>
    <row r="56" spans="1:29" ht="19.899999999999999" customHeight="1">
      <c r="A56" s="233"/>
      <c r="B56" s="25"/>
      <c r="C56" s="25"/>
      <c r="D56" s="25"/>
      <c r="E56" s="25"/>
      <c r="F56" s="25"/>
      <c r="G56" s="25"/>
      <c r="H56" s="25"/>
      <c r="I56" s="25"/>
      <c r="J56" s="25"/>
      <c r="K56" s="25"/>
      <c r="L56" s="25"/>
      <c r="M56" s="25"/>
      <c r="N56" s="234"/>
      <c r="O56" s="233"/>
      <c r="P56" s="25"/>
      <c r="Q56" s="25"/>
      <c r="R56" s="25"/>
      <c r="S56" s="25"/>
      <c r="T56" s="25"/>
      <c r="U56" s="25"/>
      <c r="V56" s="25"/>
      <c r="W56" s="25"/>
      <c r="X56" s="25"/>
      <c r="Y56" s="25"/>
      <c r="Z56" s="25"/>
      <c r="AA56" s="25"/>
      <c r="AB56" s="234"/>
      <c r="AC56" s="1"/>
    </row>
    <row r="57" spans="1:29" ht="19.899999999999999" customHeight="1">
      <c r="A57" s="233"/>
      <c r="B57" s="25"/>
      <c r="C57" s="25"/>
      <c r="D57" s="25"/>
      <c r="E57" s="25"/>
      <c r="F57" s="25"/>
      <c r="G57" s="25"/>
      <c r="H57" s="25"/>
      <c r="I57" s="25"/>
      <c r="J57" s="25"/>
      <c r="K57" s="25"/>
      <c r="L57" s="25"/>
      <c r="M57" s="25"/>
      <c r="N57" s="234"/>
      <c r="O57" s="233"/>
      <c r="P57" s="25"/>
      <c r="Q57" s="25"/>
      <c r="R57" s="25"/>
      <c r="S57" s="25"/>
      <c r="T57" s="25"/>
      <c r="U57" s="25"/>
      <c r="V57" s="25"/>
      <c r="W57" s="25"/>
      <c r="X57" s="25"/>
      <c r="Y57" s="25"/>
      <c r="Z57" s="25"/>
      <c r="AA57" s="25"/>
      <c r="AB57" s="234"/>
      <c r="AC57" s="1"/>
    </row>
    <row r="58" spans="1:29" ht="19.899999999999999" customHeight="1">
      <c r="A58" s="233"/>
      <c r="B58" s="25"/>
      <c r="C58" s="25"/>
      <c r="D58" s="25"/>
      <c r="E58" s="25"/>
      <c r="F58" s="25"/>
      <c r="G58" s="25"/>
      <c r="H58" s="25"/>
      <c r="I58" s="25"/>
      <c r="J58" s="25"/>
      <c r="K58" s="25"/>
      <c r="L58" s="25"/>
      <c r="M58" s="25"/>
      <c r="N58" s="234"/>
      <c r="O58" s="233"/>
      <c r="P58" s="25"/>
      <c r="Q58" s="25"/>
      <c r="R58" s="25"/>
      <c r="S58" s="25"/>
      <c r="T58" s="25"/>
      <c r="U58" s="25"/>
      <c r="V58" s="25"/>
      <c r="W58" s="25"/>
      <c r="X58" s="25"/>
      <c r="Y58" s="25"/>
      <c r="Z58" s="25"/>
      <c r="AA58" s="25"/>
      <c r="AB58" s="234"/>
      <c r="AC58" s="1"/>
    </row>
    <row r="59" spans="1:29" ht="19.899999999999999" customHeight="1">
      <c r="A59" s="233"/>
      <c r="B59" s="25"/>
      <c r="C59" s="25"/>
      <c r="D59" s="25"/>
      <c r="E59" s="25"/>
      <c r="F59" s="25"/>
      <c r="G59" s="25"/>
      <c r="H59" s="25"/>
      <c r="I59" s="25"/>
      <c r="J59" s="25"/>
      <c r="K59" s="25"/>
      <c r="L59" s="25"/>
      <c r="M59" s="25"/>
      <c r="N59" s="234"/>
      <c r="O59" s="233"/>
      <c r="P59" s="25"/>
      <c r="Q59" s="25"/>
      <c r="R59" s="25"/>
      <c r="S59" s="25"/>
      <c r="T59" s="25"/>
      <c r="U59" s="25"/>
      <c r="V59" s="25"/>
      <c r="W59" s="25"/>
      <c r="X59" s="25"/>
      <c r="Y59" s="25"/>
      <c r="Z59" s="25"/>
      <c r="AA59" s="25"/>
      <c r="AB59" s="234"/>
      <c r="AC59" s="1"/>
    </row>
    <row r="60" spans="1:29" ht="19.899999999999999" customHeight="1">
      <c r="A60" s="233"/>
      <c r="B60" s="25"/>
      <c r="C60" s="25"/>
      <c r="D60" s="25"/>
      <c r="E60" s="25"/>
      <c r="F60" s="25"/>
      <c r="G60" s="25"/>
      <c r="H60" s="25"/>
      <c r="I60" s="25"/>
      <c r="J60" s="25"/>
      <c r="K60" s="25"/>
      <c r="L60" s="25"/>
      <c r="M60" s="25"/>
      <c r="N60" s="234"/>
      <c r="O60" s="233"/>
      <c r="P60" s="25"/>
      <c r="Q60" s="25"/>
      <c r="R60" s="25"/>
      <c r="S60" s="25"/>
      <c r="T60" s="25"/>
      <c r="U60" s="25"/>
      <c r="V60" s="25"/>
      <c r="W60" s="25"/>
      <c r="X60" s="25"/>
      <c r="Y60" s="25"/>
      <c r="Z60" s="25"/>
      <c r="AA60" s="25"/>
      <c r="AB60" s="234"/>
      <c r="AC60" s="1"/>
    </row>
    <row r="61" spans="1:29" ht="19.899999999999999" customHeight="1">
      <c r="A61" s="233"/>
      <c r="B61" s="25"/>
      <c r="C61" s="25"/>
      <c r="D61" s="25"/>
      <c r="E61" s="25"/>
      <c r="F61" s="25"/>
      <c r="G61" s="25"/>
      <c r="H61" s="25"/>
      <c r="I61" s="25"/>
      <c r="J61" s="25"/>
      <c r="K61" s="25"/>
      <c r="L61" s="25"/>
      <c r="M61" s="25"/>
      <c r="N61" s="234"/>
      <c r="O61" s="233"/>
      <c r="P61" s="25"/>
      <c r="Q61" s="25"/>
      <c r="R61" s="25"/>
      <c r="S61" s="25"/>
      <c r="T61" s="25"/>
      <c r="U61" s="25"/>
      <c r="V61" s="25"/>
      <c r="W61" s="25"/>
      <c r="X61" s="25"/>
      <c r="Y61" s="25"/>
      <c r="Z61" s="25"/>
      <c r="AA61" s="25"/>
      <c r="AB61" s="234"/>
      <c r="AC61" s="1"/>
    </row>
    <row r="62" spans="1:29" ht="19.899999999999999" customHeight="1">
      <c r="A62" s="233"/>
      <c r="B62" s="25"/>
      <c r="C62" s="25"/>
      <c r="D62" s="25"/>
      <c r="E62" s="25"/>
      <c r="F62" s="25"/>
      <c r="G62" s="25"/>
      <c r="H62" s="25"/>
      <c r="I62" s="25"/>
      <c r="J62" s="25"/>
      <c r="K62" s="25"/>
      <c r="L62" s="25"/>
      <c r="M62" s="25"/>
      <c r="N62" s="234"/>
      <c r="O62" s="233"/>
      <c r="P62" s="25"/>
      <c r="Q62" s="25"/>
      <c r="R62" s="25"/>
      <c r="S62" s="25"/>
      <c r="T62" s="25"/>
      <c r="U62" s="25"/>
      <c r="V62" s="25"/>
      <c r="W62" s="25"/>
      <c r="X62" s="25"/>
      <c r="Y62" s="25"/>
      <c r="Z62" s="25"/>
      <c r="AA62" s="25"/>
      <c r="AB62" s="234"/>
      <c r="AC62" s="1"/>
    </row>
    <row r="63" spans="1:29">
      <c r="A63" s="233"/>
      <c r="B63" s="25"/>
      <c r="C63" s="25"/>
      <c r="D63" s="25"/>
      <c r="E63" s="25"/>
      <c r="F63" s="25"/>
      <c r="G63" s="25"/>
      <c r="H63" s="25"/>
      <c r="I63" s="25"/>
      <c r="J63" s="25"/>
      <c r="K63" s="25"/>
      <c r="L63" s="25"/>
      <c r="M63" s="25"/>
      <c r="N63" s="234"/>
      <c r="O63" s="233"/>
      <c r="P63" s="25"/>
      <c r="Q63" s="25"/>
      <c r="R63" s="25"/>
      <c r="S63" s="25"/>
      <c r="T63" s="25"/>
      <c r="U63" s="25"/>
      <c r="V63" s="25"/>
      <c r="W63" s="25"/>
      <c r="X63" s="25"/>
      <c r="Y63" s="25"/>
      <c r="Z63" s="25"/>
      <c r="AA63" s="25"/>
      <c r="AB63" s="234"/>
      <c r="AC63" s="1"/>
    </row>
    <row r="64" spans="1:29">
      <c r="A64" s="233"/>
      <c r="B64" s="25"/>
      <c r="C64" s="25"/>
      <c r="D64" s="25"/>
      <c r="E64" s="25"/>
      <c r="F64" s="25"/>
      <c r="G64" s="25"/>
      <c r="H64" s="25"/>
      <c r="I64" s="25"/>
      <c r="J64" s="25"/>
      <c r="K64" s="25"/>
      <c r="L64" s="25"/>
      <c r="M64" s="25"/>
      <c r="N64" s="234"/>
      <c r="O64" s="233"/>
      <c r="P64" s="25"/>
      <c r="Q64" s="25"/>
      <c r="R64" s="25"/>
      <c r="S64" s="25"/>
      <c r="T64" s="25"/>
      <c r="U64" s="25"/>
      <c r="V64" s="25"/>
      <c r="W64" s="25"/>
      <c r="X64" s="25"/>
      <c r="Y64" s="25"/>
      <c r="Z64" s="25"/>
      <c r="AA64" s="25"/>
      <c r="AB64" s="234"/>
      <c r="AC64" s="1"/>
    </row>
    <row r="65" spans="1:29">
      <c r="A65" s="233"/>
      <c r="B65" s="25"/>
      <c r="C65" s="25"/>
      <c r="D65" s="25"/>
      <c r="E65" s="25"/>
      <c r="F65" s="25"/>
      <c r="G65" s="25"/>
      <c r="H65" s="25"/>
      <c r="I65" s="25"/>
      <c r="J65" s="25"/>
      <c r="K65" s="25"/>
      <c r="L65" s="25"/>
      <c r="M65" s="25"/>
      <c r="N65" s="234"/>
      <c r="O65" s="233"/>
      <c r="P65" s="25"/>
      <c r="Q65" s="25"/>
      <c r="R65" s="25"/>
      <c r="S65" s="25"/>
      <c r="T65" s="25"/>
      <c r="U65" s="25"/>
      <c r="V65" s="25"/>
      <c r="W65" s="25"/>
      <c r="X65" s="25"/>
      <c r="Y65" s="25"/>
      <c r="Z65" s="25"/>
      <c r="AA65" s="25"/>
      <c r="AB65" s="234"/>
      <c r="AC65" s="1"/>
    </row>
    <row r="66" spans="1:29">
      <c r="A66" s="233"/>
      <c r="B66" s="25"/>
      <c r="C66" s="25"/>
      <c r="D66" s="25"/>
      <c r="E66" s="25"/>
      <c r="F66" s="25"/>
      <c r="G66" s="25"/>
      <c r="H66" s="25"/>
      <c r="I66" s="25"/>
      <c r="J66" s="25"/>
      <c r="K66" s="25"/>
      <c r="L66" s="25"/>
      <c r="M66" s="25"/>
      <c r="N66" s="234"/>
      <c r="O66" s="233"/>
      <c r="P66" s="25"/>
      <c r="Q66" s="25"/>
      <c r="R66" s="25"/>
      <c r="S66" s="25"/>
      <c r="T66" s="25"/>
      <c r="U66" s="25"/>
      <c r="V66" s="25"/>
      <c r="W66" s="25"/>
      <c r="X66" s="25"/>
      <c r="Y66" s="25"/>
      <c r="Z66" s="25"/>
      <c r="AA66" s="25"/>
      <c r="AB66" s="234"/>
      <c r="AC66" s="1"/>
    </row>
    <row r="67" spans="1:29">
      <c r="A67" s="233"/>
      <c r="B67" s="25"/>
      <c r="C67" s="25"/>
      <c r="D67" s="25"/>
      <c r="E67" s="25"/>
      <c r="F67" s="25"/>
      <c r="G67" s="25"/>
      <c r="H67" s="25"/>
      <c r="I67" s="25"/>
      <c r="J67" s="25"/>
      <c r="K67" s="25"/>
      <c r="L67" s="25"/>
      <c r="M67" s="25"/>
      <c r="N67" s="234"/>
      <c r="O67" s="233"/>
      <c r="P67" s="25"/>
      <c r="Q67" s="25"/>
      <c r="R67" s="25"/>
      <c r="S67" s="25"/>
      <c r="T67" s="25"/>
      <c r="U67" s="25"/>
      <c r="V67" s="25"/>
      <c r="W67" s="25"/>
      <c r="X67" s="25"/>
      <c r="Y67" s="25"/>
      <c r="Z67" s="25"/>
      <c r="AA67" s="25"/>
      <c r="AB67" s="234"/>
      <c r="AC67" s="1"/>
    </row>
    <row r="68" spans="1:29">
      <c r="A68" s="233"/>
      <c r="B68" s="25"/>
      <c r="C68" s="25"/>
      <c r="D68" s="25"/>
      <c r="E68" s="25"/>
      <c r="F68" s="25"/>
      <c r="G68" s="25"/>
      <c r="H68" s="25"/>
      <c r="I68" s="25"/>
      <c r="J68" s="25"/>
      <c r="K68" s="25"/>
      <c r="L68" s="25"/>
      <c r="M68" s="25"/>
      <c r="N68" s="234"/>
      <c r="O68" s="233"/>
      <c r="P68" s="25"/>
      <c r="Q68" s="25"/>
      <c r="R68" s="25"/>
      <c r="S68" s="25"/>
      <c r="T68" s="25"/>
      <c r="U68" s="25"/>
      <c r="V68" s="25"/>
      <c r="W68" s="25"/>
      <c r="X68" s="25"/>
      <c r="Y68" s="25"/>
      <c r="Z68" s="25"/>
      <c r="AA68" s="25"/>
      <c r="AB68" s="234"/>
      <c r="AC68" s="1"/>
    </row>
    <row r="69" spans="1:29">
      <c r="A69" s="233"/>
      <c r="B69" s="25"/>
      <c r="C69" s="25"/>
      <c r="D69" s="25"/>
      <c r="E69" s="25"/>
      <c r="F69" s="25"/>
      <c r="G69" s="25"/>
      <c r="H69" s="25"/>
      <c r="I69" s="25"/>
      <c r="J69" s="25"/>
      <c r="K69" s="25"/>
      <c r="L69" s="25"/>
      <c r="M69" s="25"/>
      <c r="N69" s="234"/>
      <c r="O69" s="233"/>
      <c r="P69" s="25"/>
      <c r="Q69" s="25"/>
      <c r="R69" s="25"/>
      <c r="S69" s="25"/>
      <c r="T69" s="25"/>
      <c r="U69" s="25"/>
      <c r="V69" s="25"/>
      <c r="W69" s="25"/>
      <c r="X69" s="25"/>
      <c r="Y69" s="25"/>
      <c r="Z69" s="25"/>
      <c r="AA69" s="25"/>
      <c r="AB69" s="234"/>
      <c r="AC69" s="1"/>
    </row>
    <row r="70" spans="1:29">
      <c r="A70" s="233"/>
      <c r="B70" s="25"/>
      <c r="C70" s="25"/>
      <c r="D70" s="25"/>
      <c r="E70" s="25"/>
      <c r="F70" s="25"/>
      <c r="G70" s="25"/>
      <c r="H70" s="25"/>
      <c r="I70" s="25"/>
      <c r="J70" s="25"/>
      <c r="K70" s="25"/>
      <c r="L70" s="25"/>
      <c r="M70" s="25"/>
      <c r="N70" s="234"/>
      <c r="O70" s="233"/>
      <c r="P70" s="25"/>
      <c r="Q70" s="25"/>
      <c r="R70" s="25"/>
      <c r="S70" s="25"/>
      <c r="T70" s="25"/>
      <c r="U70" s="25"/>
      <c r="V70" s="25"/>
      <c r="W70" s="25"/>
      <c r="X70" s="25"/>
      <c r="Y70" s="25"/>
      <c r="Z70" s="25"/>
      <c r="AA70" s="25"/>
      <c r="AB70" s="234"/>
      <c r="AC70" s="1"/>
    </row>
    <row r="71" spans="1:29">
      <c r="A71" s="233"/>
      <c r="B71" s="25"/>
      <c r="C71" s="25"/>
      <c r="D71" s="25"/>
      <c r="E71" s="25"/>
      <c r="F71" s="25"/>
      <c r="G71" s="25"/>
      <c r="H71" s="25"/>
      <c r="I71" s="25"/>
      <c r="J71" s="25"/>
      <c r="K71" s="25"/>
      <c r="L71" s="25"/>
      <c r="M71" s="25"/>
      <c r="N71" s="234"/>
      <c r="O71" s="233"/>
      <c r="P71" s="25"/>
      <c r="Q71" s="25"/>
      <c r="R71" s="25"/>
      <c r="S71" s="25"/>
      <c r="T71" s="25"/>
      <c r="U71" s="25"/>
      <c r="V71" s="25"/>
      <c r="W71" s="25"/>
      <c r="X71" s="25"/>
      <c r="Y71" s="25"/>
      <c r="Z71" s="25"/>
      <c r="AA71" s="25"/>
      <c r="AB71" s="234"/>
      <c r="AC71" s="1"/>
    </row>
    <row r="72" spans="1:29">
      <c r="A72" s="233"/>
      <c r="B72" s="25"/>
      <c r="C72" s="25"/>
      <c r="D72" s="25"/>
      <c r="E72" s="25"/>
      <c r="F72" s="25"/>
      <c r="G72" s="25"/>
      <c r="H72" s="25"/>
      <c r="I72" s="25"/>
      <c r="J72" s="25"/>
      <c r="K72" s="25"/>
      <c r="L72" s="25"/>
      <c r="M72" s="25"/>
      <c r="N72" s="234"/>
      <c r="O72" s="233"/>
      <c r="P72" s="25"/>
      <c r="Q72" s="25"/>
      <c r="R72" s="25"/>
      <c r="S72" s="25"/>
      <c r="T72" s="25"/>
      <c r="U72" s="25"/>
      <c r="V72" s="25"/>
      <c r="W72" s="25"/>
      <c r="X72" s="25"/>
      <c r="Y72" s="25"/>
      <c r="Z72" s="25"/>
      <c r="AA72" s="25"/>
      <c r="AB72" s="234"/>
      <c r="AC72" s="1"/>
    </row>
    <row r="73" spans="1:29">
      <c r="A73" s="235"/>
      <c r="B73" s="236"/>
      <c r="C73" s="236"/>
      <c r="D73" s="236"/>
      <c r="E73" s="236"/>
      <c r="F73" s="236"/>
      <c r="G73" s="236"/>
      <c r="H73" s="236"/>
      <c r="I73" s="236"/>
      <c r="J73" s="236"/>
      <c r="K73" s="236"/>
      <c r="L73" s="236"/>
      <c r="M73" s="236"/>
      <c r="N73" s="237"/>
      <c r="O73" s="235"/>
      <c r="P73" s="236"/>
      <c r="Q73" s="236"/>
      <c r="R73" s="236"/>
      <c r="S73" s="236"/>
      <c r="T73" s="236"/>
      <c r="U73" s="236"/>
      <c r="V73" s="236"/>
      <c r="W73" s="236"/>
      <c r="X73" s="236"/>
      <c r="Y73" s="236"/>
      <c r="Z73" s="236"/>
      <c r="AA73" s="236"/>
      <c r="AB73" s="237"/>
      <c r="AC73" s="1"/>
    </row>
    <row r="74" spans="1:29" ht="30" customHeight="1">
      <c r="A74" s="274" t="s">
        <v>1148</v>
      </c>
      <c r="B74" s="755" t="s">
        <v>1228</v>
      </c>
      <c r="C74" s="755"/>
      <c r="D74" s="755"/>
      <c r="E74" s="755"/>
      <c r="F74" s="755"/>
      <c r="G74" s="755"/>
      <c r="H74" s="755"/>
      <c r="I74" s="755"/>
      <c r="J74" s="755"/>
      <c r="K74" s="755"/>
      <c r="L74" s="755"/>
      <c r="M74" s="232"/>
      <c r="N74" s="276"/>
      <c r="O74" s="274"/>
      <c r="P74" s="755" t="s">
        <v>1234</v>
      </c>
      <c r="Q74" s="755"/>
      <c r="R74" s="755"/>
      <c r="S74" s="755"/>
      <c r="T74" s="755"/>
      <c r="U74" s="755"/>
      <c r="V74" s="755"/>
      <c r="W74" s="755"/>
      <c r="X74" s="755"/>
      <c r="Y74" s="232"/>
      <c r="Z74" s="232"/>
      <c r="AA74" s="232"/>
      <c r="AB74" s="276" t="s">
        <v>1149</v>
      </c>
    </row>
    <row r="75" spans="1:29">
      <c r="A75" s="233"/>
      <c r="B75" s="25"/>
      <c r="C75" s="25"/>
      <c r="D75" s="25"/>
      <c r="E75" s="25"/>
      <c r="F75" s="25"/>
      <c r="G75" s="25"/>
      <c r="H75" s="25"/>
      <c r="I75" s="25"/>
      <c r="J75" s="25"/>
      <c r="K75" s="25"/>
      <c r="L75" s="25"/>
      <c r="M75" s="25"/>
      <c r="N75" s="234"/>
      <c r="O75" s="233"/>
      <c r="P75" s="25"/>
      <c r="Q75" s="25"/>
      <c r="R75" s="25"/>
      <c r="S75" s="25"/>
      <c r="T75" s="25"/>
      <c r="U75" s="25"/>
      <c r="V75" s="25"/>
      <c r="W75" s="25"/>
      <c r="X75" s="25"/>
      <c r="Y75" s="25"/>
      <c r="Z75" s="25"/>
      <c r="AA75" s="25"/>
      <c r="AB75" s="234"/>
    </row>
    <row r="76" spans="1:29">
      <c r="A76" s="233"/>
      <c r="B76" s="25"/>
      <c r="C76" s="25"/>
      <c r="D76" s="25"/>
      <c r="E76" s="25"/>
      <c r="F76" s="25"/>
      <c r="G76" s="25"/>
      <c r="H76" s="25"/>
      <c r="I76" s="25"/>
      <c r="J76" s="25"/>
      <c r="K76" s="25"/>
      <c r="L76" s="25"/>
      <c r="M76" s="25"/>
      <c r="N76" s="234"/>
      <c r="O76" s="233"/>
      <c r="P76" s="25"/>
      <c r="Q76" s="25"/>
      <c r="R76" s="25"/>
      <c r="S76" s="25"/>
      <c r="T76" s="25"/>
      <c r="U76" s="25"/>
      <c r="V76" s="25"/>
      <c r="W76" s="25"/>
      <c r="X76" s="25"/>
      <c r="Y76" s="25"/>
      <c r="Z76" s="25"/>
      <c r="AA76" s="25"/>
      <c r="AB76" s="234"/>
    </row>
    <row r="77" spans="1:29">
      <c r="A77" s="233"/>
      <c r="B77" s="25"/>
      <c r="C77" s="25"/>
      <c r="D77" s="25"/>
      <c r="E77" s="25"/>
      <c r="F77" s="25"/>
      <c r="G77" s="25"/>
      <c r="H77" s="25"/>
      <c r="I77" s="25"/>
      <c r="J77" s="25"/>
      <c r="K77" s="25"/>
      <c r="L77" s="25"/>
      <c r="M77" s="25"/>
      <c r="N77" s="234"/>
      <c r="O77" s="233"/>
      <c r="P77" s="25"/>
      <c r="Q77" s="25"/>
      <c r="R77" s="25"/>
      <c r="S77" s="25"/>
      <c r="T77" s="25"/>
      <c r="U77" s="25"/>
      <c r="V77" s="25"/>
      <c r="W77" s="25"/>
      <c r="X77" s="25"/>
      <c r="Y77" s="25"/>
      <c r="Z77" s="25"/>
      <c r="AA77" s="25"/>
      <c r="AB77" s="234"/>
    </row>
    <row r="78" spans="1:29">
      <c r="A78" s="233"/>
      <c r="B78" s="25"/>
      <c r="C78" s="25"/>
      <c r="D78" s="25"/>
      <c r="E78" s="25"/>
      <c r="F78" s="25"/>
      <c r="G78" s="25"/>
      <c r="H78" s="25"/>
      <c r="I78" s="25"/>
      <c r="J78" s="25"/>
      <c r="K78" s="25"/>
      <c r="L78" s="25"/>
      <c r="M78" s="25"/>
      <c r="N78" s="234"/>
      <c r="O78" s="233"/>
      <c r="P78" s="25"/>
      <c r="Q78" s="25"/>
      <c r="R78" s="25"/>
      <c r="S78" s="25"/>
      <c r="T78" s="25"/>
      <c r="U78" s="25"/>
      <c r="V78" s="25"/>
      <c r="W78" s="25"/>
      <c r="X78" s="25"/>
      <c r="Y78" s="25"/>
      <c r="Z78" s="25"/>
      <c r="AA78" s="25"/>
      <c r="AB78" s="234"/>
    </row>
    <row r="79" spans="1:29">
      <c r="A79" s="233"/>
      <c r="B79" s="25"/>
      <c r="C79" s="25"/>
      <c r="D79" s="25"/>
      <c r="E79" s="25"/>
      <c r="F79" s="25"/>
      <c r="G79" s="25"/>
      <c r="H79" s="25"/>
      <c r="I79" s="25"/>
      <c r="J79" s="25"/>
      <c r="K79" s="25"/>
      <c r="L79" s="25"/>
      <c r="M79" s="25"/>
      <c r="N79" s="234"/>
      <c r="O79" s="233"/>
      <c r="P79" s="25"/>
      <c r="Q79" s="25"/>
      <c r="R79" s="25"/>
      <c r="S79" s="25"/>
      <c r="T79" s="25"/>
      <c r="U79" s="25"/>
      <c r="V79" s="25"/>
      <c r="W79" s="25"/>
      <c r="X79" s="25"/>
      <c r="Y79" s="25"/>
      <c r="Z79" s="25"/>
      <c r="AA79" s="25"/>
      <c r="AB79" s="234"/>
    </row>
    <row r="80" spans="1:29">
      <c r="A80" s="233"/>
      <c r="B80" s="25"/>
      <c r="C80" s="25"/>
      <c r="D80" s="25"/>
      <c r="E80" s="25"/>
      <c r="F80" s="25"/>
      <c r="G80" s="25"/>
      <c r="H80" s="25"/>
      <c r="I80" s="25"/>
      <c r="J80" s="25"/>
      <c r="K80" s="25"/>
      <c r="L80" s="25"/>
      <c r="M80" s="25"/>
      <c r="N80" s="234"/>
      <c r="O80" s="233"/>
      <c r="P80" s="25"/>
      <c r="Q80" s="25"/>
      <c r="R80" s="25"/>
      <c r="S80" s="25"/>
      <c r="T80" s="25"/>
      <c r="U80" s="25"/>
      <c r="V80" s="25"/>
      <c r="W80" s="25"/>
      <c r="X80" s="25"/>
      <c r="Y80" s="25"/>
      <c r="Z80" s="25"/>
      <c r="AA80" s="25"/>
      <c r="AB80" s="234"/>
    </row>
    <row r="81" spans="1:28">
      <c r="A81" s="233"/>
      <c r="B81" s="25"/>
      <c r="C81" s="25"/>
      <c r="D81" s="25"/>
      <c r="E81" s="25"/>
      <c r="F81" s="25"/>
      <c r="G81" s="25"/>
      <c r="H81" s="25"/>
      <c r="I81" s="25"/>
      <c r="J81" s="25"/>
      <c r="K81" s="25"/>
      <c r="L81" s="25"/>
      <c r="M81" s="25"/>
      <c r="N81" s="234"/>
      <c r="O81" s="233"/>
      <c r="P81" s="25"/>
      <c r="Q81" s="25"/>
      <c r="R81" s="25"/>
      <c r="S81" s="25"/>
      <c r="T81" s="25"/>
      <c r="U81" s="25"/>
      <c r="V81" s="25"/>
      <c r="W81" s="25"/>
      <c r="X81" s="25"/>
      <c r="Y81" s="25"/>
      <c r="Z81" s="25"/>
      <c r="AA81" s="25"/>
      <c r="AB81" s="234"/>
    </row>
    <row r="82" spans="1:28">
      <c r="A82" s="233"/>
      <c r="B82" s="25"/>
      <c r="C82" s="25"/>
      <c r="D82" s="25"/>
      <c r="E82" s="25"/>
      <c r="F82" s="25"/>
      <c r="G82" s="25"/>
      <c r="H82" s="25"/>
      <c r="I82" s="25"/>
      <c r="J82" s="25"/>
      <c r="K82" s="25"/>
      <c r="L82" s="25"/>
      <c r="M82" s="25"/>
      <c r="N82" s="234"/>
      <c r="O82" s="233"/>
      <c r="P82" s="25"/>
      <c r="Q82" s="25"/>
      <c r="R82" s="25"/>
      <c r="S82" s="25"/>
      <c r="T82" s="25"/>
      <c r="U82" s="25"/>
      <c r="V82" s="25"/>
      <c r="W82" s="25"/>
      <c r="X82" s="25"/>
      <c r="Y82" s="25"/>
      <c r="Z82" s="25"/>
      <c r="AA82" s="25"/>
      <c r="AB82" s="234"/>
    </row>
    <row r="83" spans="1:28">
      <c r="A83" s="233"/>
      <c r="B83" s="25"/>
      <c r="C83" s="25"/>
      <c r="D83" s="25"/>
      <c r="E83" s="25"/>
      <c r="F83" s="25"/>
      <c r="G83" s="25"/>
      <c r="H83" s="25"/>
      <c r="I83" s="25"/>
      <c r="J83" s="25"/>
      <c r="K83" s="25"/>
      <c r="L83" s="25"/>
      <c r="M83" s="25"/>
      <c r="N83" s="234"/>
      <c r="O83" s="233"/>
      <c r="P83" s="25"/>
      <c r="Q83" s="25"/>
      <c r="R83" s="25"/>
      <c r="S83" s="25"/>
      <c r="T83" s="25"/>
      <c r="U83" s="25"/>
      <c r="V83" s="25"/>
      <c r="W83" s="25"/>
      <c r="X83" s="25"/>
      <c r="Y83" s="25"/>
      <c r="Z83" s="25"/>
      <c r="AA83" s="25"/>
      <c r="AB83" s="234"/>
    </row>
    <row r="84" spans="1:28" ht="30" customHeight="1">
      <c r="A84" s="233"/>
      <c r="B84" s="25"/>
      <c r="C84" s="25"/>
      <c r="D84" s="25"/>
      <c r="E84" s="25"/>
      <c r="F84" s="25"/>
      <c r="G84" s="25"/>
      <c r="H84" s="25"/>
      <c r="I84" s="25"/>
      <c r="J84" s="25"/>
      <c r="K84" s="25"/>
      <c r="L84" s="25"/>
      <c r="M84" s="25"/>
      <c r="N84" s="234"/>
      <c r="O84" s="233"/>
      <c r="P84" s="25"/>
      <c r="Q84" s="25"/>
      <c r="R84" s="25"/>
      <c r="S84" s="25"/>
      <c r="T84" s="25"/>
      <c r="U84" s="25"/>
      <c r="V84" s="25"/>
      <c r="W84" s="25"/>
      <c r="X84" s="25"/>
      <c r="Y84" s="25"/>
      <c r="Z84" s="25"/>
      <c r="AA84" s="25"/>
      <c r="AB84" s="234"/>
    </row>
    <row r="85" spans="1:28" ht="30" customHeight="1">
      <c r="A85" s="233"/>
      <c r="B85" s="25"/>
      <c r="C85" s="25"/>
      <c r="D85" s="25"/>
      <c r="E85" s="25"/>
      <c r="F85" s="25"/>
      <c r="G85" s="25"/>
      <c r="H85" s="25"/>
      <c r="I85" s="25"/>
      <c r="J85" s="25"/>
      <c r="K85" s="25"/>
      <c r="L85" s="25"/>
      <c r="M85" s="25"/>
      <c r="N85" s="234"/>
      <c r="O85" s="233"/>
      <c r="P85" s="25"/>
      <c r="Q85" s="25"/>
      <c r="R85" s="25"/>
      <c r="S85" s="25"/>
      <c r="T85" s="25"/>
      <c r="U85" s="25"/>
      <c r="V85" s="25"/>
      <c r="W85" s="25"/>
      <c r="X85" s="25"/>
      <c r="Y85" s="25"/>
      <c r="Z85" s="25"/>
      <c r="AA85" s="25"/>
      <c r="AB85" s="234"/>
    </row>
    <row r="86" spans="1:28" ht="30" customHeight="1">
      <c r="A86" s="233"/>
      <c r="B86" s="25"/>
      <c r="C86" s="25"/>
      <c r="D86" s="25"/>
      <c r="E86" s="25"/>
      <c r="F86" s="25"/>
      <c r="G86" s="25"/>
      <c r="H86" s="25"/>
      <c r="I86" s="25"/>
      <c r="J86" s="25"/>
      <c r="K86" s="25"/>
      <c r="L86" s="25"/>
      <c r="M86" s="25"/>
      <c r="N86" s="234"/>
      <c r="O86" s="233"/>
      <c r="P86" s="25"/>
      <c r="Q86" s="25"/>
      <c r="R86" s="25"/>
      <c r="S86" s="25"/>
      <c r="T86" s="25"/>
      <c r="U86" s="25"/>
      <c r="V86" s="25"/>
      <c r="W86" s="25"/>
      <c r="X86" s="25"/>
      <c r="Y86" s="25"/>
      <c r="Z86" s="25"/>
      <c r="AA86" s="25"/>
      <c r="AB86" s="234"/>
    </row>
    <row r="87" spans="1:28" ht="4.9000000000000004" customHeight="1">
      <c r="A87" s="233"/>
      <c r="B87" s="25"/>
      <c r="C87" s="25"/>
      <c r="D87" s="25"/>
      <c r="E87" s="25"/>
      <c r="F87" s="25"/>
      <c r="G87" s="25"/>
      <c r="H87" s="25"/>
      <c r="I87" s="25"/>
      <c r="J87" s="25"/>
      <c r="K87" s="25"/>
      <c r="L87" s="25"/>
      <c r="M87" s="25"/>
      <c r="N87" s="234"/>
      <c r="O87" s="233"/>
      <c r="P87" s="25"/>
      <c r="Q87" s="25"/>
      <c r="R87" s="25"/>
      <c r="S87" s="25"/>
      <c r="T87" s="25"/>
      <c r="U87" s="25"/>
      <c r="V87" s="25"/>
      <c r="W87" s="25"/>
      <c r="X87" s="25"/>
      <c r="Y87" s="25"/>
      <c r="Z87" s="25"/>
      <c r="AA87" s="25"/>
      <c r="AB87" s="234"/>
    </row>
    <row r="88" spans="1:28" ht="15" customHeight="1">
      <c r="A88" s="233"/>
      <c r="B88" s="25"/>
      <c r="C88" s="25"/>
      <c r="D88" s="25"/>
      <c r="E88" s="25"/>
      <c r="F88" s="25"/>
      <c r="G88" s="25"/>
      <c r="H88" s="25"/>
      <c r="I88" s="25"/>
      <c r="J88" s="25"/>
      <c r="K88" s="25"/>
      <c r="L88" s="25"/>
      <c r="M88" s="25"/>
      <c r="N88" s="234"/>
      <c r="O88" s="233"/>
      <c r="P88" s="25"/>
      <c r="Q88" s="25"/>
      <c r="R88" s="25"/>
      <c r="S88" s="25"/>
      <c r="T88" s="25"/>
      <c r="U88" s="25"/>
      <c r="V88" s="25"/>
      <c r="W88" s="25"/>
      <c r="X88" s="25"/>
      <c r="Y88" s="25"/>
      <c r="Z88" s="25"/>
      <c r="AA88" s="25"/>
      <c r="AB88" s="234"/>
    </row>
    <row r="89" spans="1:28" ht="25.15" customHeight="1">
      <c r="A89" s="233"/>
      <c r="B89" s="25"/>
      <c r="C89" s="25"/>
      <c r="D89" s="25"/>
      <c r="E89" s="25"/>
      <c r="F89" s="25"/>
      <c r="G89" s="25"/>
      <c r="H89" s="25"/>
      <c r="I89" s="25"/>
      <c r="J89" s="25"/>
      <c r="K89" s="25"/>
      <c r="L89" s="25"/>
      <c r="M89" s="25"/>
      <c r="N89" s="234"/>
      <c r="O89" s="233"/>
      <c r="P89" s="25"/>
      <c r="Q89" s="25"/>
      <c r="R89" s="25"/>
      <c r="S89" s="25"/>
      <c r="T89" s="25"/>
      <c r="U89" s="25"/>
      <c r="V89" s="25"/>
      <c r="W89" s="25"/>
      <c r="X89" s="25"/>
      <c r="Y89" s="25"/>
      <c r="Z89" s="25"/>
      <c r="AA89" s="25"/>
      <c r="AB89" s="234"/>
    </row>
    <row r="90" spans="1:28" ht="15" customHeight="1">
      <c r="A90" s="233"/>
      <c r="B90" s="25"/>
      <c r="C90" s="25"/>
      <c r="D90" s="25"/>
      <c r="E90" s="25"/>
      <c r="F90" s="25"/>
      <c r="G90" s="25"/>
      <c r="H90" s="25"/>
      <c r="I90" s="25"/>
      <c r="J90" s="25"/>
      <c r="K90" s="25"/>
      <c r="L90" s="25"/>
      <c r="M90" s="25"/>
      <c r="N90" s="234"/>
      <c r="O90" s="233"/>
      <c r="P90" s="25"/>
      <c r="Q90" s="25"/>
      <c r="R90" s="25"/>
      <c r="S90" s="25"/>
      <c r="T90" s="25"/>
      <c r="U90" s="25"/>
      <c r="V90" s="25"/>
      <c r="W90" s="25"/>
      <c r="X90" s="25"/>
      <c r="Y90" s="25"/>
      <c r="Z90" s="25"/>
      <c r="AA90" s="25"/>
      <c r="AB90" s="234"/>
    </row>
    <row r="91" spans="1:28" ht="14.45" customHeight="1">
      <c r="A91" s="233"/>
      <c r="B91" s="25"/>
      <c r="C91" s="25"/>
      <c r="D91" s="25"/>
      <c r="E91" s="25"/>
      <c r="F91" s="25"/>
      <c r="G91" s="25"/>
      <c r="H91" s="25"/>
      <c r="I91" s="25"/>
      <c r="J91" s="25"/>
      <c r="K91" s="25"/>
      <c r="L91" s="25"/>
      <c r="M91" s="25"/>
      <c r="N91" s="234"/>
      <c r="O91" s="233"/>
      <c r="P91" s="25"/>
      <c r="Q91" s="25"/>
      <c r="R91" s="25"/>
      <c r="S91" s="25"/>
      <c r="T91" s="25"/>
      <c r="U91" s="25"/>
      <c r="V91" s="25"/>
      <c r="W91" s="25"/>
      <c r="X91" s="25"/>
      <c r="Y91" s="25"/>
      <c r="Z91" s="25"/>
      <c r="AA91" s="25"/>
      <c r="AB91" s="234"/>
    </row>
    <row r="92" spans="1:28" ht="14.45" customHeight="1">
      <c r="A92" s="233"/>
      <c r="B92" s="25"/>
      <c r="C92" s="25"/>
      <c r="D92" s="25"/>
      <c r="E92" s="25"/>
      <c r="F92" s="25"/>
      <c r="G92" s="25"/>
      <c r="H92" s="25"/>
      <c r="I92" s="25"/>
      <c r="J92" s="25"/>
      <c r="K92" s="25"/>
      <c r="L92" s="25"/>
      <c r="M92" s="25"/>
      <c r="N92" s="234"/>
      <c r="O92" s="233"/>
      <c r="P92" s="25"/>
      <c r="Q92" s="25"/>
      <c r="R92" s="25"/>
      <c r="S92" s="25"/>
      <c r="T92" s="25"/>
      <c r="U92" s="25"/>
      <c r="V92" s="25"/>
      <c r="W92" s="25"/>
      <c r="X92" s="25"/>
      <c r="Y92" s="25"/>
      <c r="Z92" s="25"/>
      <c r="AA92" s="25"/>
      <c r="AB92" s="234"/>
    </row>
    <row r="93" spans="1:28" ht="14.45" customHeight="1">
      <c r="A93" s="233"/>
      <c r="B93" s="25"/>
      <c r="C93" s="25"/>
      <c r="D93" s="25"/>
      <c r="E93" s="25"/>
      <c r="F93" s="25"/>
      <c r="G93" s="25"/>
      <c r="H93" s="25"/>
      <c r="I93" s="25"/>
      <c r="J93" s="25"/>
      <c r="K93" s="25"/>
      <c r="L93" s="25"/>
      <c r="M93" s="25"/>
      <c r="N93" s="234"/>
      <c r="O93" s="233"/>
      <c r="P93" s="25"/>
      <c r="Q93" s="25"/>
      <c r="R93" s="25"/>
      <c r="S93" s="25"/>
      <c r="T93" s="25"/>
      <c r="U93" s="25"/>
      <c r="V93" s="25"/>
      <c r="W93" s="25"/>
      <c r="X93" s="25"/>
      <c r="Y93" s="25"/>
      <c r="Z93" s="25"/>
      <c r="AA93" s="25"/>
      <c r="AB93" s="234"/>
    </row>
    <row r="94" spans="1:28" ht="14.45" customHeight="1">
      <c r="A94" s="233"/>
      <c r="B94" s="25"/>
      <c r="C94" s="25"/>
      <c r="D94" s="25"/>
      <c r="E94" s="25"/>
      <c r="F94" s="25"/>
      <c r="G94" s="25"/>
      <c r="H94" s="25"/>
      <c r="I94" s="25"/>
      <c r="J94" s="25"/>
      <c r="K94" s="25"/>
      <c r="L94" s="25"/>
      <c r="M94" s="25"/>
      <c r="N94" s="234"/>
      <c r="O94" s="233"/>
      <c r="P94" s="25"/>
      <c r="Q94" s="25"/>
      <c r="R94" s="25"/>
      <c r="S94" s="25"/>
      <c r="T94" s="25"/>
      <c r="U94" s="25"/>
      <c r="V94" s="25"/>
      <c r="W94" s="25"/>
      <c r="X94" s="25"/>
      <c r="Y94" s="25"/>
      <c r="Z94" s="25"/>
      <c r="AA94" s="25"/>
      <c r="AB94" s="234"/>
    </row>
    <row r="95" spans="1:28" ht="14.45" customHeight="1">
      <c r="A95" s="233"/>
      <c r="B95" s="25"/>
      <c r="C95" s="25"/>
      <c r="D95" s="25"/>
      <c r="E95" s="25"/>
      <c r="F95" s="25"/>
      <c r="G95" s="25"/>
      <c r="H95" s="25"/>
      <c r="I95" s="25"/>
      <c r="J95" s="25"/>
      <c r="K95" s="25"/>
      <c r="L95" s="25"/>
      <c r="M95" s="25"/>
      <c r="N95" s="234"/>
      <c r="O95" s="233"/>
      <c r="P95" s="25"/>
      <c r="Q95" s="25"/>
      <c r="R95" s="25"/>
      <c r="S95" s="25"/>
      <c r="T95" s="25"/>
      <c r="U95" s="25"/>
      <c r="V95" s="25"/>
      <c r="W95" s="25"/>
      <c r="X95" s="25"/>
      <c r="Y95" s="25"/>
      <c r="Z95" s="25"/>
      <c r="AA95" s="25"/>
      <c r="AB95" s="234"/>
    </row>
    <row r="96" spans="1:28" ht="14.45" customHeight="1">
      <c r="A96" s="233"/>
      <c r="B96" s="25"/>
      <c r="C96" s="25"/>
      <c r="D96" s="25"/>
      <c r="E96" s="25"/>
      <c r="F96" s="25"/>
      <c r="G96" s="25"/>
      <c r="H96" s="25"/>
      <c r="I96" s="25"/>
      <c r="J96" s="25"/>
      <c r="K96" s="25"/>
      <c r="L96" s="25"/>
      <c r="M96" s="25"/>
      <c r="N96" s="234"/>
      <c r="O96" s="233"/>
      <c r="P96" s="25"/>
      <c r="Q96" s="25"/>
      <c r="R96" s="25"/>
      <c r="S96" s="25"/>
      <c r="T96" s="25"/>
      <c r="U96" s="25"/>
      <c r="V96" s="25"/>
      <c r="W96" s="25"/>
      <c r="X96" s="25"/>
      <c r="Y96" s="25"/>
      <c r="Z96" s="25"/>
      <c r="AA96" s="25"/>
      <c r="AB96" s="234"/>
    </row>
    <row r="97" spans="1:28" ht="15" customHeight="1">
      <c r="A97" s="233"/>
      <c r="B97" s="25"/>
      <c r="C97" s="25"/>
      <c r="D97" s="25"/>
      <c r="E97" s="25"/>
      <c r="F97" s="25"/>
      <c r="G97" s="25"/>
      <c r="H97" s="25"/>
      <c r="I97" s="25"/>
      <c r="J97" s="25"/>
      <c r="K97" s="25"/>
      <c r="L97" s="25"/>
      <c r="M97" s="25"/>
      <c r="N97" s="234"/>
      <c r="O97" s="233"/>
      <c r="P97" s="25"/>
      <c r="Q97" s="25"/>
      <c r="R97" s="25"/>
      <c r="S97" s="25"/>
      <c r="T97" s="25"/>
      <c r="U97" s="25"/>
      <c r="V97" s="25"/>
      <c r="W97" s="25"/>
      <c r="X97" s="25"/>
      <c r="Y97" s="25"/>
      <c r="Z97" s="25"/>
      <c r="AA97" s="25"/>
      <c r="AB97" s="234"/>
    </row>
    <row r="98" spans="1:28" ht="25.15" customHeight="1">
      <c r="A98" s="233"/>
      <c r="B98" s="25"/>
      <c r="C98" s="25"/>
      <c r="D98" s="25"/>
      <c r="E98" s="25"/>
      <c r="F98" s="25"/>
      <c r="G98" s="25"/>
      <c r="H98" s="25"/>
      <c r="I98" s="25"/>
      <c r="J98" s="25"/>
      <c r="K98" s="25"/>
      <c r="L98" s="25"/>
      <c r="M98" s="25"/>
      <c r="N98" s="234"/>
      <c r="O98" s="233"/>
      <c r="P98" s="25"/>
      <c r="Q98" s="25"/>
      <c r="R98" s="25"/>
      <c r="S98" s="25"/>
      <c r="T98" s="25"/>
      <c r="U98" s="25"/>
      <c r="V98" s="25"/>
      <c r="W98" s="25"/>
      <c r="X98" s="25"/>
      <c r="Y98" s="25"/>
      <c r="Z98" s="25"/>
      <c r="AA98" s="25"/>
      <c r="AB98" s="234"/>
    </row>
    <row r="99" spans="1:28">
      <c r="A99" s="233"/>
      <c r="B99" s="25"/>
      <c r="C99" s="25"/>
      <c r="D99" s="25"/>
      <c r="E99" s="25"/>
      <c r="F99" s="25"/>
      <c r="G99" s="25"/>
      <c r="H99" s="25"/>
      <c r="I99" s="25"/>
      <c r="J99" s="25"/>
      <c r="K99" s="25"/>
      <c r="L99" s="25"/>
      <c r="M99" s="25"/>
      <c r="N99" s="234"/>
      <c r="O99" s="233"/>
      <c r="P99" s="25"/>
      <c r="Q99" s="25"/>
      <c r="R99" s="25"/>
      <c r="S99" s="25"/>
      <c r="T99" s="25"/>
      <c r="U99" s="25"/>
      <c r="V99" s="25"/>
      <c r="W99" s="25"/>
      <c r="X99" s="25"/>
      <c r="Y99" s="25"/>
      <c r="Z99" s="25"/>
      <c r="AA99" s="25"/>
      <c r="AB99" s="234"/>
    </row>
    <row r="100" spans="1:28">
      <c r="A100" s="233"/>
      <c r="B100" s="25"/>
      <c r="C100" s="25"/>
      <c r="D100" s="25"/>
      <c r="E100" s="25"/>
      <c r="F100" s="25"/>
      <c r="G100" s="25"/>
      <c r="H100" s="25"/>
      <c r="I100" s="25"/>
      <c r="J100" s="25"/>
      <c r="K100" s="25"/>
      <c r="L100" s="25"/>
      <c r="M100" s="25"/>
      <c r="N100" s="234"/>
      <c r="O100" s="233"/>
      <c r="P100" s="25"/>
      <c r="Q100" s="25"/>
      <c r="R100" s="25"/>
      <c r="S100" s="25"/>
      <c r="T100" s="25"/>
      <c r="U100" s="25"/>
      <c r="V100" s="25"/>
      <c r="W100" s="25"/>
      <c r="X100" s="25"/>
      <c r="Y100" s="25"/>
      <c r="Z100" s="25"/>
      <c r="AA100" s="25"/>
      <c r="AB100" s="234"/>
    </row>
    <row r="101" spans="1:28">
      <c r="A101" s="233"/>
      <c r="B101" s="25"/>
      <c r="C101" s="25"/>
      <c r="D101" s="25"/>
      <c r="E101" s="25"/>
      <c r="F101" s="25"/>
      <c r="G101" s="25"/>
      <c r="H101" s="25"/>
      <c r="I101" s="25"/>
      <c r="J101" s="25"/>
      <c r="K101" s="25"/>
      <c r="L101" s="25"/>
      <c r="M101" s="25"/>
      <c r="N101" s="234"/>
      <c r="O101" s="233"/>
      <c r="P101" s="25"/>
      <c r="Q101" s="25"/>
      <c r="R101" s="25"/>
      <c r="S101" s="25"/>
      <c r="T101" s="25"/>
      <c r="U101" s="25"/>
      <c r="V101" s="25"/>
      <c r="W101" s="25"/>
      <c r="X101" s="25"/>
      <c r="Y101" s="25"/>
      <c r="Z101" s="25"/>
      <c r="AA101" s="25"/>
      <c r="AB101" s="234"/>
    </row>
    <row r="102" spans="1:28">
      <c r="A102" s="233"/>
      <c r="B102" s="25"/>
      <c r="C102" s="25"/>
      <c r="D102" s="25"/>
      <c r="E102" s="25"/>
      <c r="F102" s="25"/>
      <c r="G102" s="25"/>
      <c r="H102" s="25"/>
      <c r="I102" s="25"/>
      <c r="J102" s="25"/>
      <c r="K102" s="25"/>
      <c r="L102" s="25"/>
      <c r="M102" s="25"/>
      <c r="N102" s="234"/>
      <c r="O102" s="233"/>
      <c r="P102" s="25"/>
      <c r="Q102" s="25"/>
      <c r="R102" s="25"/>
      <c r="S102" s="25"/>
      <c r="T102" s="25"/>
      <c r="U102" s="25"/>
      <c r="V102" s="25"/>
      <c r="W102" s="25"/>
      <c r="X102" s="25"/>
      <c r="Y102" s="25"/>
      <c r="Z102" s="25"/>
      <c r="AA102" s="25"/>
      <c r="AB102" s="234"/>
    </row>
    <row r="103" spans="1:28">
      <c r="A103" s="233"/>
      <c r="B103" s="25"/>
      <c r="C103" s="25"/>
      <c r="D103" s="25"/>
      <c r="E103" s="25"/>
      <c r="F103" s="25"/>
      <c r="G103" s="25"/>
      <c r="H103" s="25"/>
      <c r="I103" s="25"/>
      <c r="J103" s="25"/>
      <c r="K103" s="25"/>
      <c r="L103" s="25"/>
      <c r="M103" s="25"/>
      <c r="N103" s="234"/>
      <c r="O103" s="233"/>
      <c r="P103" s="25"/>
      <c r="Q103" s="25"/>
      <c r="R103" s="25"/>
      <c r="S103" s="25"/>
      <c r="T103" s="25"/>
      <c r="U103" s="25"/>
      <c r="V103" s="25"/>
      <c r="W103" s="25"/>
      <c r="X103" s="25"/>
      <c r="Y103" s="25"/>
      <c r="Z103" s="25"/>
      <c r="AA103" s="25"/>
      <c r="AB103" s="234"/>
    </row>
    <row r="104" spans="1:28">
      <c r="A104" s="233"/>
      <c r="B104" s="25"/>
      <c r="C104" s="25"/>
      <c r="D104" s="25"/>
      <c r="E104" s="25"/>
      <c r="F104" s="25"/>
      <c r="G104" s="25"/>
      <c r="H104" s="25"/>
      <c r="I104" s="25"/>
      <c r="J104" s="25"/>
      <c r="K104" s="25"/>
      <c r="L104" s="25"/>
      <c r="M104" s="25"/>
      <c r="N104" s="234"/>
      <c r="O104" s="233"/>
      <c r="P104" s="25"/>
      <c r="Q104" s="25"/>
      <c r="R104" s="25"/>
      <c r="S104" s="25"/>
      <c r="T104" s="25"/>
      <c r="U104" s="25"/>
      <c r="V104" s="25"/>
      <c r="W104" s="25"/>
      <c r="X104" s="25"/>
      <c r="Y104" s="25"/>
      <c r="Z104" s="25"/>
      <c r="AA104" s="25"/>
      <c r="AB104" s="234"/>
    </row>
    <row r="105" spans="1:28">
      <c r="A105" s="233"/>
      <c r="B105" s="25"/>
      <c r="C105" s="25"/>
      <c r="D105" s="25"/>
      <c r="E105" s="25"/>
      <c r="F105" s="25"/>
      <c r="G105" s="25"/>
      <c r="H105" s="25"/>
      <c r="I105" s="25"/>
      <c r="J105" s="25"/>
      <c r="K105" s="25"/>
      <c r="L105" s="25"/>
      <c r="M105" s="25"/>
      <c r="N105" s="234"/>
      <c r="O105" s="233"/>
      <c r="P105" s="25"/>
      <c r="Q105" s="25"/>
      <c r="R105" s="25"/>
      <c r="S105" s="25"/>
      <c r="T105" s="25"/>
      <c r="U105" s="25"/>
      <c r="V105" s="25"/>
      <c r="W105" s="25"/>
      <c r="X105" s="25"/>
      <c r="Y105" s="25"/>
      <c r="Z105" s="25"/>
      <c r="AA105" s="25"/>
      <c r="AB105" s="234"/>
    </row>
    <row r="106" spans="1:28">
      <c r="A106" s="233"/>
      <c r="B106" s="25"/>
      <c r="C106" s="25"/>
      <c r="D106" s="25"/>
      <c r="E106" s="25"/>
      <c r="F106" s="25"/>
      <c r="G106" s="25"/>
      <c r="H106" s="25"/>
      <c r="I106" s="25"/>
      <c r="J106" s="25"/>
      <c r="K106" s="25"/>
      <c r="L106" s="25"/>
      <c r="M106" s="25"/>
      <c r="N106" s="234"/>
      <c r="O106" s="233"/>
      <c r="P106" s="25"/>
      <c r="Q106" s="25"/>
      <c r="R106" s="25"/>
      <c r="S106" s="25"/>
      <c r="T106" s="25"/>
      <c r="U106" s="25"/>
      <c r="V106" s="25"/>
      <c r="W106" s="25"/>
      <c r="X106" s="25"/>
      <c r="Y106" s="25"/>
      <c r="Z106" s="25"/>
      <c r="AA106" s="25"/>
      <c r="AB106" s="234"/>
    </row>
    <row r="107" spans="1:28">
      <c r="A107" s="233"/>
      <c r="B107" s="25"/>
      <c r="C107" s="25"/>
      <c r="D107" s="25"/>
      <c r="E107" s="25"/>
      <c r="F107" s="25"/>
      <c r="G107" s="25"/>
      <c r="H107" s="25"/>
      <c r="I107" s="25"/>
      <c r="J107" s="25"/>
      <c r="K107" s="25"/>
      <c r="L107" s="25"/>
      <c r="M107" s="25"/>
      <c r="N107" s="234"/>
      <c r="O107" s="233"/>
      <c r="P107" s="25"/>
      <c r="Q107" s="25"/>
      <c r="R107" s="25"/>
      <c r="S107" s="25"/>
      <c r="T107" s="25"/>
      <c r="U107" s="25"/>
      <c r="V107" s="25"/>
      <c r="W107" s="25"/>
      <c r="X107" s="25"/>
      <c r="Y107" s="25"/>
      <c r="Z107" s="25"/>
      <c r="AA107" s="25"/>
      <c r="AB107" s="234"/>
    </row>
    <row r="108" spans="1:28">
      <c r="A108" s="233"/>
      <c r="B108" s="25"/>
      <c r="C108" s="25"/>
      <c r="D108" s="25"/>
      <c r="E108" s="25"/>
      <c r="F108" s="25"/>
      <c r="G108" s="25"/>
      <c r="H108" s="25"/>
      <c r="I108" s="25"/>
      <c r="J108" s="25"/>
      <c r="K108" s="25"/>
      <c r="L108" s="25"/>
      <c r="M108" s="25"/>
      <c r="N108" s="234"/>
      <c r="O108" s="233"/>
      <c r="P108" s="25"/>
      <c r="Q108" s="25"/>
      <c r="R108" s="25"/>
      <c r="S108" s="25"/>
      <c r="T108" s="25"/>
      <c r="U108" s="25"/>
      <c r="V108" s="25"/>
      <c r="W108" s="25"/>
      <c r="X108" s="25"/>
      <c r="Y108" s="25"/>
      <c r="Z108" s="25"/>
      <c r="AA108" s="25"/>
      <c r="AB108" s="234"/>
    </row>
    <row r="109" spans="1:28">
      <c r="A109" s="233"/>
      <c r="B109" s="25"/>
      <c r="C109" s="25"/>
      <c r="D109" s="25"/>
      <c r="E109" s="25"/>
      <c r="F109" s="25"/>
      <c r="G109" s="25"/>
      <c r="H109" s="25"/>
      <c r="I109" s="25"/>
      <c r="J109" s="25"/>
      <c r="K109" s="25"/>
      <c r="L109" s="25"/>
      <c r="M109" s="25"/>
      <c r="N109" s="234"/>
      <c r="O109" s="233"/>
      <c r="P109" s="25"/>
      <c r="Q109" s="25"/>
      <c r="R109" s="25"/>
      <c r="S109" s="25"/>
      <c r="T109" s="25"/>
      <c r="U109" s="25"/>
      <c r="V109" s="25"/>
      <c r="W109" s="25"/>
      <c r="X109" s="25"/>
      <c r="Y109" s="25"/>
      <c r="Z109" s="25"/>
      <c r="AA109" s="25"/>
      <c r="AB109" s="234"/>
    </row>
    <row r="110" spans="1:28">
      <c r="A110" s="233"/>
      <c r="B110" s="25"/>
      <c r="C110" s="25"/>
      <c r="D110" s="25"/>
      <c r="E110" s="25"/>
      <c r="F110" s="25"/>
      <c r="G110" s="25"/>
      <c r="H110" s="25"/>
      <c r="I110" s="25"/>
      <c r="J110" s="25"/>
      <c r="K110" s="25"/>
      <c r="L110" s="25"/>
      <c r="M110" s="25"/>
      <c r="N110" s="234"/>
      <c r="O110" s="233"/>
      <c r="P110" s="25"/>
      <c r="Q110" s="25"/>
      <c r="R110" s="25"/>
      <c r="S110" s="25"/>
      <c r="T110" s="25"/>
      <c r="U110" s="25"/>
      <c r="V110" s="25"/>
      <c r="W110" s="25"/>
      <c r="X110" s="25"/>
      <c r="Y110" s="25"/>
      <c r="Z110" s="25"/>
      <c r="AA110" s="25"/>
      <c r="AB110" s="234"/>
    </row>
    <row r="111" spans="1:28">
      <c r="A111" s="233"/>
      <c r="B111" s="25"/>
      <c r="C111" s="25"/>
      <c r="D111" s="25"/>
      <c r="E111" s="25"/>
      <c r="F111" s="25"/>
      <c r="G111" s="25"/>
      <c r="H111" s="25"/>
      <c r="I111" s="25"/>
      <c r="J111" s="25"/>
      <c r="K111" s="25"/>
      <c r="L111" s="25"/>
      <c r="M111" s="25"/>
      <c r="N111" s="234"/>
      <c r="O111" s="233"/>
      <c r="P111" s="25"/>
      <c r="Q111" s="25"/>
      <c r="R111" s="25"/>
      <c r="S111" s="25"/>
      <c r="T111" s="25"/>
      <c r="U111" s="25"/>
      <c r="V111" s="25"/>
      <c r="W111" s="25"/>
      <c r="X111" s="25"/>
      <c r="Y111" s="25"/>
      <c r="Z111" s="25"/>
      <c r="AA111" s="25"/>
      <c r="AB111" s="234"/>
    </row>
    <row r="112" spans="1:28">
      <c r="A112" s="233"/>
      <c r="B112" s="25"/>
      <c r="C112" s="25"/>
      <c r="D112" s="25"/>
      <c r="E112" s="25"/>
      <c r="F112" s="25"/>
      <c r="G112" s="25"/>
      <c r="H112" s="25"/>
      <c r="I112" s="25"/>
      <c r="J112" s="25"/>
      <c r="K112" s="25"/>
      <c r="L112" s="25"/>
      <c r="M112" s="25"/>
      <c r="N112" s="234"/>
      <c r="O112" s="233"/>
      <c r="P112" s="25"/>
      <c r="Q112" s="25"/>
      <c r="R112" s="25"/>
      <c r="S112" s="25"/>
      <c r="T112" s="25"/>
      <c r="U112" s="25"/>
      <c r="V112" s="25"/>
      <c r="W112" s="25"/>
      <c r="X112" s="25"/>
      <c r="Y112" s="25"/>
      <c r="Z112" s="25"/>
      <c r="AA112" s="25"/>
      <c r="AB112" s="234"/>
    </row>
    <row r="113" spans="1:28">
      <c r="A113" s="233"/>
      <c r="B113" s="25"/>
      <c r="C113" s="25"/>
      <c r="D113" s="25"/>
      <c r="E113" s="25"/>
      <c r="F113" s="25"/>
      <c r="G113" s="25"/>
      <c r="H113" s="25"/>
      <c r="I113" s="25"/>
      <c r="J113" s="25"/>
      <c r="K113" s="25"/>
      <c r="L113" s="25"/>
      <c r="M113" s="25"/>
      <c r="N113" s="234"/>
      <c r="O113" s="233"/>
      <c r="P113" s="25"/>
      <c r="Q113" s="25"/>
      <c r="R113" s="25"/>
      <c r="S113" s="25"/>
      <c r="T113" s="25"/>
      <c r="U113" s="25"/>
      <c r="V113" s="25"/>
      <c r="W113" s="25"/>
      <c r="X113" s="25"/>
      <c r="Y113" s="25"/>
      <c r="Z113" s="25"/>
      <c r="AA113" s="25"/>
      <c r="AB113" s="234"/>
    </row>
    <row r="114" spans="1:28">
      <c r="A114" s="233"/>
      <c r="B114" s="25"/>
      <c r="C114" s="25"/>
      <c r="D114" s="25"/>
      <c r="E114" s="25"/>
      <c r="F114" s="25"/>
      <c r="G114" s="25"/>
      <c r="H114" s="25"/>
      <c r="I114" s="25"/>
      <c r="J114" s="25"/>
      <c r="K114" s="25"/>
      <c r="L114" s="25"/>
      <c r="M114" s="25"/>
      <c r="N114" s="234"/>
      <c r="O114" s="233"/>
      <c r="P114" s="25"/>
      <c r="Q114" s="25"/>
      <c r="R114" s="25"/>
      <c r="S114" s="25"/>
      <c r="T114" s="25"/>
      <c r="U114" s="25"/>
      <c r="V114" s="25"/>
      <c r="W114" s="25"/>
      <c r="X114" s="25"/>
      <c r="Y114" s="25"/>
      <c r="Z114" s="25"/>
      <c r="AA114" s="25"/>
      <c r="AB114" s="234"/>
    </row>
    <row r="115" spans="1:28">
      <c r="A115" s="235"/>
      <c r="B115" s="236"/>
      <c r="C115" s="236"/>
      <c r="D115" s="236"/>
      <c r="E115" s="236"/>
      <c r="F115" s="236"/>
      <c r="G115" s="236"/>
      <c r="H115" s="236"/>
      <c r="I115" s="236"/>
      <c r="J115" s="236"/>
      <c r="K115" s="236"/>
      <c r="L115" s="236"/>
      <c r="M115" s="236"/>
      <c r="N115" s="237"/>
      <c r="O115" s="235"/>
      <c r="P115" s="236"/>
      <c r="Q115" s="236"/>
      <c r="R115" s="236"/>
      <c r="S115" s="236"/>
      <c r="T115" s="236"/>
      <c r="U115" s="236"/>
      <c r="V115" s="236"/>
      <c r="W115" s="236"/>
      <c r="X115" s="236"/>
      <c r="Y115" s="236"/>
      <c r="Z115" s="236"/>
      <c r="AA115" s="236"/>
      <c r="AB115" s="237"/>
    </row>
    <row r="116" spans="1:28" ht="30" customHeight="1">
      <c r="A116" s="274" t="s">
        <v>1148</v>
      </c>
      <c r="B116" s="755" t="s">
        <v>1229</v>
      </c>
      <c r="C116" s="755"/>
      <c r="D116" s="755"/>
      <c r="E116" s="755"/>
      <c r="F116" s="755"/>
      <c r="G116" s="755"/>
      <c r="H116" s="755"/>
      <c r="I116" s="755"/>
      <c r="J116" s="755"/>
      <c r="K116" s="755"/>
      <c r="L116" s="755"/>
      <c r="M116" s="232"/>
      <c r="N116" s="276"/>
      <c r="O116" s="274"/>
      <c r="P116" s="755" t="s">
        <v>1235</v>
      </c>
      <c r="Q116" s="755"/>
      <c r="R116" s="755"/>
      <c r="S116" s="755"/>
      <c r="T116" s="755"/>
      <c r="U116" s="755"/>
      <c r="V116" s="755"/>
      <c r="W116" s="755"/>
      <c r="X116" s="755"/>
      <c r="Y116" s="232"/>
      <c r="Z116" s="232"/>
      <c r="AA116" s="232"/>
      <c r="AB116" s="276" t="s">
        <v>1149</v>
      </c>
    </row>
    <row r="117" spans="1:28">
      <c r="A117" s="233"/>
      <c r="B117" s="25"/>
      <c r="C117" s="25"/>
      <c r="D117" s="25"/>
      <c r="E117" s="25"/>
      <c r="F117" s="25"/>
      <c r="G117" s="25"/>
      <c r="H117" s="25"/>
      <c r="I117" s="25"/>
      <c r="J117" s="25"/>
      <c r="K117" s="25"/>
      <c r="L117" s="25"/>
      <c r="M117" s="25"/>
      <c r="N117" s="234"/>
      <c r="O117" s="233"/>
      <c r="P117" s="25"/>
      <c r="Q117" s="25"/>
      <c r="R117" s="25"/>
      <c r="S117" s="25"/>
      <c r="T117" s="25"/>
      <c r="U117" s="25"/>
      <c r="V117" s="25"/>
      <c r="W117" s="25"/>
      <c r="X117" s="25"/>
      <c r="Y117" s="25"/>
      <c r="Z117" s="25"/>
      <c r="AA117" s="25"/>
      <c r="AB117" s="234"/>
    </row>
    <row r="118" spans="1:28">
      <c r="A118" s="233"/>
      <c r="B118" s="25"/>
      <c r="C118" s="25"/>
      <c r="D118" s="25"/>
      <c r="E118" s="25"/>
      <c r="F118" s="25"/>
      <c r="G118" s="25"/>
      <c r="H118" s="25"/>
      <c r="I118" s="25"/>
      <c r="J118" s="25"/>
      <c r="K118" s="25"/>
      <c r="L118" s="25"/>
      <c r="M118" s="25"/>
      <c r="N118" s="234"/>
      <c r="O118" s="233"/>
      <c r="P118" s="25"/>
      <c r="Q118" s="25"/>
      <c r="R118" s="25"/>
      <c r="S118" s="25"/>
      <c r="T118" s="25"/>
      <c r="U118" s="25"/>
      <c r="V118" s="25"/>
      <c r="W118" s="25"/>
      <c r="X118" s="25"/>
      <c r="Y118" s="25"/>
      <c r="Z118" s="25"/>
      <c r="AA118" s="25"/>
      <c r="AB118" s="234"/>
    </row>
    <row r="119" spans="1:28">
      <c r="A119" s="233"/>
      <c r="B119" s="25"/>
      <c r="C119" s="25"/>
      <c r="D119" s="25"/>
      <c r="E119" s="25"/>
      <c r="F119" s="25"/>
      <c r="G119" s="25"/>
      <c r="H119" s="25"/>
      <c r="I119" s="25"/>
      <c r="J119" s="25"/>
      <c r="K119" s="25"/>
      <c r="L119" s="25"/>
      <c r="M119" s="25"/>
      <c r="N119" s="234"/>
      <c r="O119" s="233"/>
      <c r="P119" s="25"/>
      <c r="Q119" s="25"/>
      <c r="R119" s="25"/>
      <c r="S119" s="25"/>
      <c r="T119" s="25"/>
      <c r="U119" s="25"/>
      <c r="V119" s="25"/>
      <c r="W119" s="25"/>
      <c r="X119" s="25"/>
      <c r="Y119" s="25"/>
      <c r="Z119" s="25"/>
      <c r="AA119" s="25"/>
      <c r="AB119" s="234"/>
    </row>
    <row r="120" spans="1:28">
      <c r="A120" s="233"/>
      <c r="B120" s="25"/>
      <c r="C120" s="25"/>
      <c r="D120" s="25"/>
      <c r="E120" s="25"/>
      <c r="F120" s="25"/>
      <c r="G120" s="25"/>
      <c r="H120" s="25"/>
      <c r="I120" s="25"/>
      <c r="J120" s="25"/>
      <c r="K120" s="25"/>
      <c r="L120" s="25"/>
      <c r="M120" s="25"/>
      <c r="N120" s="234"/>
      <c r="O120" s="233"/>
      <c r="P120" s="25"/>
      <c r="Q120" s="25"/>
      <c r="R120" s="25"/>
      <c r="S120" s="25"/>
      <c r="T120" s="25"/>
      <c r="U120" s="25"/>
      <c r="V120" s="25"/>
      <c r="W120" s="25"/>
      <c r="X120" s="25"/>
      <c r="Y120" s="25"/>
      <c r="Z120" s="25"/>
      <c r="AA120" s="25"/>
      <c r="AB120" s="234"/>
    </row>
    <row r="121" spans="1:28">
      <c r="A121" s="233"/>
      <c r="B121" s="25"/>
      <c r="C121" s="25"/>
      <c r="D121" s="25"/>
      <c r="E121" s="25"/>
      <c r="F121" s="25"/>
      <c r="G121" s="25"/>
      <c r="H121" s="25"/>
      <c r="I121" s="25"/>
      <c r="J121" s="25"/>
      <c r="K121" s="25"/>
      <c r="L121" s="25"/>
      <c r="M121" s="25"/>
      <c r="N121" s="234"/>
      <c r="O121" s="233"/>
      <c r="P121" s="25"/>
      <c r="Q121" s="25"/>
      <c r="R121" s="25"/>
      <c r="S121" s="25"/>
      <c r="T121" s="25"/>
      <c r="U121" s="25"/>
      <c r="V121" s="25"/>
      <c r="W121" s="25"/>
      <c r="X121" s="25"/>
      <c r="Y121" s="25"/>
      <c r="Z121" s="25"/>
      <c r="AA121" s="25"/>
      <c r="AB121" s="234"/>
    </row>
    <row r="122" spans="1:28">
      <c r="A122" s="233"/>
      <c r="B122" s="25"/>
      <c r="C122" s="25"/>
      <c r="D122" s="25"/>
      <c r="E122" s="25"/>
      <c r="F122" s="25"/>
      <c r="G122" s="25"/>
      <c r="H122" s="25"/>
      <c r="I122" s="25"/>
      <c r="J122" s="25"/>
      <c r="K122" s="25"/>
      <c r="L122" s="25"/>
      <c r="M122" s="25"/>
      <c r="N122" s="234"/>
      <c r="O122" s="233"/>
      <c r="P122" s="25"/>
      <c r="Q122" s="25"/>
      <c r="R122" s="25"/>
      <c r="S122" s="25"/>
      <c r="T122" s="25"/>
      <c r="U122" s="25"/>
      <c r="V122" s="25"/>
      <c r="W122" s="25"/>
      <c r="X122" s="25"/>
      <c r="Y122" s="25"/>
      <c r="Z122" s="25"/>
      <c r="AA122" s="25"/>
      <c r="AB122" s="234"/>
    </row>
    <row r="123" spans="1:28">
      <c r="A123" s="233"/>
      <c r="B123" s="25"/>
      <c r="C123" s="25"/>
      <c r="D123" s="25"/>
      <c r="E123" s="25"/>
      <c r="F123" s="25"/>
      <c r="G123" s="25"/>
      <c r="H123" s="25"/>
      <c r="I123" s="25"/>
      <c r="J123" s="25"/>
      <c r="K123" s="25"/>
      <c r="L123" s="25"/>
      <c r="M123" s="25"/>
      <c r="N123" s="234"/>
      <c r="O123" s="233"/>
      <c r="P123" s="25"/>
      <c r="Q123" s="25"/>
      <c r="R123" s="25"/>
      <c r="S123" s="25"/>
      <c r="T123" s="25"/>
      <c r="U123" s="25"/>
      <c r="V123" s="25"/>
      <c r="W123" s="25"/>
      <c r="X123" s="25"/>
      <c r="Y123" s="25"/>
      <c r="Z123" s="25"/>
      <c r="AA123" s="25"/>
      <c r="AB123" s="234"/>
    </row>
    <row r="124" spans="1:28">
      <c r="A124" s="233"/>
      <c r="B124" s="25"/>
      <c r="C124" s="25"/>
      <c r="D124" s="25"/>
      <c r="E124" s="25"/>
      <c r="F124" s="25"/>
      <c r="G124" s="25"/>
      <c r="H124" s="25"/>
      <c r="I124" s="25"/>
      <c r="J124" s="25"/>
      <c r="K124" s="25"/>
      <c r="L124" s="25"/>
      <c r="M124" s="25"/>
      <c r="N124" s="234"/>
      <c r="O124" s="233"/>
      <c r="P124" s="25"/>
      <c r="Q124" s="25"/>
      <c r="R124" s="25"/>
      <c r="S124" s="25"/>
      <c r="T124" s="25"/>
      <c r="U124" s="25"/>
      <c r="V124" s="25"/>
      <c r="W124" s="25"/>
      <c r="X124" s="25"/>
      <c r="Y124" s="25"/>
      <c r="Z124" s="25"/>
      <c r="AA124" s="25"/>
      <c r="AB124" s="234"/>
    </row>
    <row r="125" spans="1:28">
      <c r="A125" s="233"/>
      <c r="B125" s="25"/>
      <c r="C125" s="25"/>
      <c r="D125" s="25"/>
      <c r="E125" s="25"/>
      <c r="F125" s="25"/>
      <c r="G125" s="25"/>
      <c r="H125" s="25"/>
      <c r="I125" s="25"/>
      <c r="J125" s="25"/>
      <c r="K125" s="25"/>
      <c r="L125" s="25"/>
      <c r="M125" s="25"/>
      <c r="N125" s="234"/>
      <c r="O125" s="233"/>
      <c r="P125" s="25"/>
      <c r="Q125" s="25"/>
      <c r="R125" s="25"/>
      <c r="S125" s="25"/>
      <c r="T125" s="25"/>
      <c r="U125" s="25"/>
      <c r="V125" s="25"/>
      <c r="W125" s="25"/>
      <c r="X125" s="25"/>
      <c r="Y125" s="25"/>
      <c r="Z125" s="25"/>
      <c r="AA125" s="25"/>
      <c r="AB125" s="234"/>
    </row>
    <row r="126" spans="1:28" ht="19.899999999999999" customHeight="1">
      <c r="A126" s="233"/>
      <c r="B126" s="25"/>
      <c r="C126" s="25"/>
      <c r="D126" s="25"/>
      <c r="E126" s="25"/>
      <c r="F126" s="25"/>
      <c r="G126" s="25"/>
      <c r="H126" s="25"/>
      <c r="I126" s="25"/>
      <c r="J126" s="25"/>
      <c r="K126" s="25"/>
      <c r="L126" s="25"/>
      <c r="M126" s="25"/>
      <c r="N126" s="234"/>
      <c r="O126" s="233"/>
      <c r="P126" s="25"/>
      <c r="Q126" s="25"/>
      <c r="R126" s="25"/>
      <c r="S126" s="25"/>
      <c r="T126" s="25"/>
      <c r="U126" s="25"/>
      <c r="V126" s="25"/>
      <c r="W126" s="25"/>
      <c r="X126" s="25"/>
      <c r="Y126" s="25"/>
      <c r="Z126" s="25"/>
      <c r="AA126" s="25"/>
      <c r="AB126" s="234"/>
    </row>
    <row r="127" spans="1:28" ht="19.899999999999999" customHeight="1">
      <c r="A127" s="233"/>
      <c r="B127" s="25"/>
      <c r="C127" s="25"/>
      <c r="D127" s="25"/>
      <c r="E127" s="25"/>
      <c r="F127" s="25"/>
      <c r="G127" s="25"/>
      <c r="H127" s="25"/>
      <c r="I127" s="25"/>
      <c r="J127" s="25"/>
      <c r="K127" s="25"/>
      <c r="L127" s="25"/>
      <c r="M127" s="25"/>
      <c r="N127" s="234"/>
      <c r="O127" s="233"/>
      <c r="P127" s="25"/>
      <c r="Q127" s="25"/>
      <c r="R127" s="25"/>
      <c r="S127" s="25"/>
      <c r="T127" s="25"/>
      <c r="U127" s="25"/>
      <c r="V127" s="25"/>
      <c r="W127" s="25"/>
      <c r="X127" s="25"/>
      <c r="Y127" s="25"/>
      <c r="Z127" s="25"/>
      <c r="AA127" s="25"/>
      <c r="AB127" s="234"/>
    </row>
    <row r="128" spans="1:28" ht="19.899999999999999" customHeight="1">
      <c r="A128" s="233"/>
      <c r="B128" s="25"/>
      <c r="C128" s="25"/>
      <c r="D128" s="25"/>
      <c r="E128" s="25"/>
      <c r="F128" s="25"/>
      <c r="G128" s="25"/>
      <c r="H128" s="25"/>
      <c r="I128" s="25"/>
      <c r="J128" s="25"/>
      <c r="K128" s="25"/>
      <c r="L128" s="25"/>
      <c r="M128" s="25"/>
      <c r="N128" s="234"/>
      <c r="O128" s="233"/>
      <c r="P128" s="25"/>
      <c r="Q128" s="25"/>
      <c r="R128" s="25"/>
      <c r="S128" s="25"/>
      <c r="T128" s="25"/>
      <c r="U128" s="25"/>
      <c r="V128" s="25"/>
      <c r="W128" s="25"/>
      <c r="X128" s="25"/>
      <c r="Y128" s="25"/>
      <c r="Z128" s="25"/>
      <c r="AA128" s="25"/>
      <c r="AB128" s="234"/>
    </row>
    <row r="129" spans="1:69" ht="19.899999999999999" customHeight="1">
      <c r="A129" s="233"/>
      <c r="B129" s="25"/>
      <c r="C129" s="25"/>
      <c r="D129" s="25"/>
      <c r="E129" s="25"/>
      <c r="F129" s="25"/>
      <c r="G129" s="25"/>
      <c r="H129" s="25"/>
      <c r="I129" s="25"/>
      <c r="J129" s="25"/>
      <c r="K129" s="25"/>
      <c r="L129" s="25"/>
      <c r="M129" s="25"/>
      <c r="N129" s="234"/>
      <c r="O129" s="233"/>
      <c r="P129" s="25"/>
      <c r="Q129" s="25"/>
      <c r="R129" s="25"/>
      <c r="S129" s="25"/>
      <c r="T129" s="25"/>
      <c r="U129" s="25"/>
      <c r="V129" s="25"/>
      <c r="W129" s="25"/>
      <c r="X129" s="25"/>
      <c r="Y129" s="25"/>
      <c r="Z129" s="25"/>
      <c r="AA129" s="25"/>
      <c r="AB129" s="234"/>
    </row>
    <row r="130" spans="1:69" ht="19.899999999999999" customHeight="1">
      <c r="A130" s="233"/>
      <c r="B130" s="25"/>
      <c r="C130" s="25"/>
      <c r="D130" s="25"/>
      <c r="E130" s="25"/>
      <c r="F130" s="25"/>
      <c r="G130" s="25"/>
      <c r="H130" s="25"/>
      <c r="I130" s="25"/>
      <c r="J130" s="25"/>
      <c r="K130" s="25"/>
      <c r="L130" s="25"/>
      <c r="M130" s="25"/>
      <c r="N130" s="234"/>
      <c r="O130" s="233"/>
      <c r="P130" s="25"/>
      <c r="Q130" s="25"/>
      <c r="R130" s="25"/>
      <c r="S130" s="25"/>
      <c r="T130" s="25"/>
      <c r="U130" s="25"/>
      <c r="V130" s="25"/>
      <c r="W130" s="25"/>
      <c r="X130" s="25"/>
      <c r="Y130" s="25"/>
      <c r="Z130" s="25"/>
      <c r="AA130" s="25"/>
      <c r="AB130" s="234"/>
    </row>
    <row r="131" spans="1:69" ht="19.899999999999999" customHeight="1">
      <c r="A131" s="233"/>
      <c r="B131" s="25"/>
      <c r="C131" s="25"/>
      <c r="D131" s="25"/>
      <c r="E131" s="25"/>
      <c r="F131" s="25"/>
      <c r="G131" s="25"/>
      <c r="H131" s="25"/>
      <c r="I131" s="25"/>
      <c r="J131" s="25"/>
      <c r="K131" s="25"/>
      <c r="L131" s="25"/>
      <c r="M131" s="25"/>
      <c r="N131" s="234"/>
      <c r="O131" s="233"/>
      <c r="P131" s="25"/>
      <c r="Q131" s="25"/>
      <c r="R131" s="25"/>
      <c r="S131" s="25"/>
      <c r="T131" s="25"/>
      <c r="U131" s="25"/>
      <c r="V131" s="25"/>
      <c r="W131" s="25"/>
      <c r="X131" s="25"/>
      <c r="Y131" s="25"/>
      <c r="Z131" s="25"/>
      <c r="AA131" s="25"/>
      <c r="AB131" s="234"/>
    </row>
    <row r="132" spans="1:69" ht="19.899999999999999" customHeight="1">
      <c r="A132" s="233"/>
      <c r="B132" s="25"/>
      <c r="C132" s="25"/>
      <c r="D132" s="25"/>
      <c r="E132" s="25"/>
      <c r="F132" s="25"/>
      <c r="G132" s="25"/>
      <c r="H132" s="25"/>
      <c r="I132" s="25"/>
      <c r="J132" s="25"/>
      <c r="K132" s="25"/>
      <c r="L132" s="25"/>
      <c r="M132" s="25"/>
      <c r="N132" s="234"/>
      <c r="O132" s="233"/>
      <c r="P132" s="25"/>
      <c r="Q132" s="25"/>
      <c r="R132" s="25"/>
      <c r="S132" s="25"/>
      <c r="T132" s="25"/>
      <c r="U132" s="25"/>
      <c r="V132" s="25"/>
      <c r="W132" s="25"/>
      <c r="X132" s="25"/>
      <c r="Y132" s="25"/>
      <c r="Z132" s="25"/>
      <c r="AA132" s="25"/>
      <c r="AB132" s="234"/>
    </row>
    <row r="133" spans="1:69" ht="19.899999999999999" customHeight="1">
      <c r="A133" s="233"/>
      <c r="B133" s="25"/>
      <c r="C133" s="25"/>
      <c r="D133" s="25"/>
      <c r="E133" s="25"/>
      <c r="F133" s="25"/>
      <c r="G133" s="25"/>
      <c r="H133" s="25"/>
      <c r="I133" s="25"/>
      <c r="J133" s="25"/>
      <c r="K133" s="25"/>
      <c r="L133" s="25"/>
      <c r="M133" s="25"/>
      <c r="N133" s="234"/>
      <c r="O133" s="233"/>
      <c r="P133" s="25"/>
      <c r="Q133" s="25"/>
      <c r="R133" s="25"/>
      <c r="S133" s="25"/>
      <c r="T133" s="25"/>
      <c r="U133" s="25"/>
      <c r="V133" s="25"/>
      <c r="W133" s="25"/>
      <c r="X133" s="25"/>
      <c r="Y133" s="25"/>
      <c r="Z133" s="25"/>
      <c r="AA133" s="25"/>
      <c r="AB133" s="234"/>
    </row>
    <row r="134" spans="1:69" ht="19.899999999999999" customHeight="1">
      <c r="A134" s="233"/>
      <c r="B134" s="25"/>
      <c r="C134" s="25"/>
      <c r="D134" s="25"/>
      <c r="E134" s="25"/>
      <c r="F134" s="25"/>
      <c r="G134" s="25"/>
      <c r="H134" s="25"/>
      <c r="I134" s="25"/>
      <c r="J134" s="25"/>
      <c r="K134" s="25"/>
      <c r="L134" s="25"/>
      <c r="M134" s="25"/>
      <c r="N134" s="234"/>
      <c r="O134" s="233"/>
      <c r="P134" s="25"/>
      <c r="Q134" s="25"/>
      <c r="R134" s="25"/>
      <c r="S134" s="25"/>
      <c r="T134" s="25"/>
      <c r="U134" s="25"/>
      <c r="V134" s="25"/>
      <c r="W134" s="25"/>
      <c r="X134" s="25"/>
      <c r="Y134" s="25"/>
      <c r="Z134" s="25"/>
      <c r="AA134" s="25"/>
      <c r="AB134" s="234"/>
    </row>
    <row r="135" spans="1:69" ht="19.899999999999999" customHeight="1">
      <c r="A135" s="233"/>
      <c r="B135" s="25"/>
      <c r="C135" s="25"/>
      <c r="D135" s="25"/>
      <c r="E135" s="25"/>
      <c r="F135" s="25"/>
      <c r="G135" s="25"/>
      <c r="H135" s="25"/>
      <c r="I135" s="25"/>
      <c r="J135" s="25"/>
      <c r="K135" s="25"/>
      <c r="L135" s="25"/>
      <c r="M135" s="25"/>
      <c r="N135" s="234"/>
      <c r="O135" s="233"/>
      <c r="P135" s="25"/>
      <c r="Q135" s="25"/>
      <c r="R135" s="25"/>
      <c r="S135" s="25"/>
      <c r="T135" s="25"/>
      <c r="U135" s="25"/>
      <c r="V135" s="25"/>
      <c r="W135" s="25"/>
      <c r="X135" s="25"/>
      <c r="Y135" s="25"/>
      <c r="Z135" s="25"/>
      <c r="AA135" s="25"/>
      <c r="AB135" s="234"/>
    </row>
    <row r="136" spans="1:69" ht="19.899999999999999" customHeight="1">
      <c r="A136" s="233"/>
      <c r="B136" s="25"/>
      <c r="C136" s="25"/>
      <c r="D136" s="25"/>
      <c r="E136" s="25"/>
      <c r="F136" s="25"/>
      <c r="G136" s="25"/>
      <c r="H136" s="25"/>
      <c r="I136" s="25"/>
      <c r="J136" s="25"/>
      <c r="K136" s="25"/>
      <c r="L136" s="25"/>
      <c r="M136" s="25"/>
      <c r="N136" s="234"/>
      <c r="O136" s="233"/>
      <c r="P136" s="25"/>
      <c r="Q136" s="25"/>
      <c r="R136" s="25"/>
      <c r="S136" s="25"/>
      <c r="T136" s="25"/>
      <c r="U136" s="25"/>
      <c r="V136" s="25"/>
      <c r="W136" s="25"/>
      <c r="X136" s="25"/>
      <c r="Y136" s="25"/>
      <c r="Z136" s="25"/>
      <c r="AA136" s="25"/>
      <c r="AB136" s="234"/>
    </row>
    <row r="137" spans="1:69" ht="19.899999999999999" customHeight="1" thickBot="1">
      <c r="A137" s="233"/>
      <c r="B137" s="25"/>
      <c r="C137" s="25"/>
      <c r="D137" s="25"/>
      <c r="E137" s="25"/>
      <c r="F137" s="25"/>
      <c r="G137" s="25"/>
      <c r="H137" s="25"/>
      <c r="I137" s="25"/>
      <c r="J137" s="25"/>
      <c r="K137" s="25"/>
      <c r="L137" s="25"/>
      <c r="M137" s="25"/>
      <c r="N137" s="234"/>
      <c r="O137" s="233"/>
      <c r="P137" s="25"/>
      <c r="Q137" s="25"/>
      <c r="R137" s="25"/>
      <c r="S137" s="25"/>
      <c r="T137" s="25"/>
      <c r="U137" s="25"/>
      <c r="V137" s="25"/>
      <c r="W137" s="25"/>
      <c r="X137" s="25"/>
      <c r="Y137" s="25"/>
      <c r="Z137" s="25"/>
      <c r="AA137" s="25"/>
      <c r="AB137" s="234"/>
    </row>
    <row r="138" spans="1:69" ht="19.899999999999999" customHeight="1" thickBot="1">
      <c r="A138" s="233"/>
      <c r="B138" s="25"/>
      <c r="C138" s="25"/>
      <c r="D138" s="25"/>
      <c r="E138" s="25"/>
      <c r="F138" s="25"/>
      <c r="G138" s="25"/>
      <c r="H138" s="25"/>
      <c r="I138" s="25"/>
      <c r="J138" s="25"/>
      <c r="K138" s="25"/>
      <c r="L138" s="25"/>
      <c r="M138" s="25"/>
      <c r="N138" s="234"/>
      <c r="O138" s="233"/>
      <c r="P138" s="25"/>
      <c r="Q138" s="25"/>
      <c r="R138" s="25"/>
      <c r="S138" s="25"/>
      <c r="T138" s="25"/>
      <c r="U138" s="25"/>
      <c r="V138" s="25"/>
      <c r="W138" s="395" t="s">
        <v>1541</v>
      </c>
      <c r="X138" s="798" t="s">
        <v>1240</v>
      </c>
      <c r="Y138" s="799"/>
      <c r="Z138" s="799"/>
      <c r="AA138" s="800"/>
      <c r="AB138" s="234"/>
    </row>
    <row r="139" spans="1:69" ht="19.899999999999999" customHeight="1">
      <c r="A139" s="233"/>
      <c r="B139" s="25"/>
      <c r="C139" s="25"/>
      <c r="D139" s="25"/>
      <c r="E139" s="25"/>
      <c r="F139" s="25"/>
      <c r="G139" s="25"/>
      <c r="H139" s="25"/>
      <c r="I139" s="25"/>
      <c r="J139" s="25"/>
      <c r="K139" s="25"/>
      <c r="L139" s="25"/>
      <c r="M139" s="25"/>
      <c r="N139" s="234"/>
      <c r="O139" s="233"/>
      <c r="P139" s="25"/>
      <c r="Q139" s="25"/>
      <c r="R139" s="431" t="str">
        <f>BI140</f>
        <v>Before learning about Harmony Politics, I like anyone took sides on political issues. After learning each side expresses unchangeable needs, I now appreciate both sides of polItical issues. For example, I can now appreciate the needs behind the systemic-and-common and the personal-and-rare stances on racism. I trust you can empathize with both as well, no matter which side you lean. Now I want to know if you're open to partnering my cause to speak this truth to political leaders. It can potentially earn an income for us both. It does cost some investment upfront. I can share more in the days to come. What do you think?</v>
      </c>
      <c r="S139" s="431"/>
      <c r="T139" s="431"/>
      <c r="U139" s="431"/>
      <c r="V139" s="431"/>
      <c r="W139" s="431"/>
      <c r="X139" s="431"/>
      <c r="Y139" s="431"/>
      <c r="Z139" s="431"/>
      <c r="AA139" s="431"/>
      <c r="AB139" s="234"/>
    </row>
    <row r="140" spans="1:69" ht="12.75" customHeight="1">
      <c r="A140" s="233"/>
      <c r="B140" s="25"/>
      <c r="C140" s="25"/>
      <c r="D140" s="25"/>
      <c r="E140" s="25"/>
      <c r="F140" s="25"/>
      <c r="G140" s="25"/>
      <c r="H140" s="25"/>
      <c r="I140" s="25"/>
      <c r="J140" s="25"/>
      <c r="K140" s="25"/>
      <c r="L140" s="25"/>
      <c r="M140" s="25"/>
      <c r="N140" s="234"/>
      <c r="O140" s="233"/>
      <c r="P140" s="25"/>
      <c r="Q140" s="25"/>
      <c r="R140" s="431"/>
      <c r="S140" s="431"/>
      <c r="T140" s="431"/>
      <c r="U140" s="431"/>
      <c r="V140" s="431"/>
      <c r="W140" s="431"/>
      <c r="X140" s="431"/>
      <c r="Y140" s="431"/>
      <c r="Z140" s="431"/>
      <c r="AA140" s="431"/>
      <c r="AB140" s="234"/>
      <c r="BI140" s="39" t="str">
        <f>CONCATENATE(BJ141,BK141,BL141,BM141,BN141,BO141,BP141,BJ142)</f>
        <v>Before learning about Harmony Politics, I like anyone took sides on political issues. After learning each side expresses unchangeable needs, I now appreciate both sides of polItical issues. For example, I can now appreciate the needs behind the systemic-and-common and the personal-and-rare stances on racism. I trust you can empathize with both as well, no matter which side you lean. Now I want to know if you're open to partnering my cause to speak this truth to political leaders. It can potentially earn an income for us both. It does cost some investment upfront. I can share more in the days to come. What do you think?</v>
      </c>
    </row>
    <row r="141" spans="1:69" ht="12.75" customHeight="1">
      <c r="A141" s="233"/>
      <c r="B141" s="25"/>
      <c r="C141" s="25"/>
      <c r="D141" s="25"/>
      <c r="E141" s="25"/>
      <c r="F141" s="25"/>
      <c r="G141" s="25"/>
      <c r="H141" s="25"/>
      <c r="I141" s="25"/>
      <c r="J141" s="25"/>
      <c r="K141" s="25"/>
      <c r="L141" s="25"/>
      <c r="M141" s="25"/>
      <c r="N141" s="234"/>
      <c r="O141" s="233"/>
      <c r="P141" s="25"/>
      <c r="Q141" s="25"/>
      <c r="R141" s="431"/>
      <c r="S141" s="431"/>
      <c r="T141" s="431"/>
      <c r="U141" s="431"/>
      <c r="V141" s="431"/>
      <c r="W141" s="431"/>
      <c r="X141" s="431"/>
      <c r="Y141" s="431"/>
      <c r="Z141" s="431"/>
      <c r="AA141" s="431"/>
      <c r="AB141" s="234"/>
      <c r="BJ141" s="2" t="s">
        <v>1545</v>
      </c>
      <c r="BK141" s="2" t="str">
        <f>IF($X$138=$BL$5,$BO2,IF($X$138=$BL$6,$BP2,IF($X$138=$BL$7,$BQ2,IF($X$138=$BL$8,$BR2,IF($X$138=$BL$9,$BS2,IF($X$138=$BL$10,$BT2,IF($X$138=$BL$11,$BU2,IF($X$138=$BL$12,$BV2,"liberal"))))))))</f>
        <v>systemic-and-common</v>
      </c>
      <c r="BL141" s="2" t="s">
        <v>1542</v>
      </c>
      <c r="BM141" s="2" t="str">
        <f>IF($X$138=$BL$5,$BO3,IF($X$138=$BL$6,$BP3,IF($X$138=$BL$7,$BQ3,IF($X$138=$BL$8,$BR3,IF($X$138=$BL$9,$BS3,IF($X$138=$BL$10,$BT3,IF($X$138=$BL$11,$BU3,IF($X$138=$BL$12,$BV3,"conservative"))))))))</f>
        <v>personal-and-rare</v>
      </c>
      <c r="BN141" s="2" t="s">
        <v>1543</v>
      </c>
      <c r="BO141" s="2" t="str">
        <f>BQ141</f>
        <v>racism</v>
      </c>
      <c r="BP141" s="2" t="s">
        <v>1022</v>
      </c>
      <c r="BQ141" s="396" t="str">
        <f>IF(X138=BL5,BP5,IF(X138=BL6,BP6,IF(X138=BL7,BP7,IF(X138=BL8,BP8,IF(X138=BL9,BP9,IF(X138=BL10,BP10,IF(X138=BL11,BP11,IF(X138=BL12,BP12,"any issue"))))))))</f>
        <v>racism</v>
      </c>
    </row>
    <row r="142" spans="1:69" ht="12.75" customHeight="1">
      <c r="A142" s="233"/>
      <c r="B142" s="25"/>
      <c r="C142" s="25"/>
      <c r="D142" s="25"/>
      <c r="E142" s="25"/>
      <c r="F142" s="25"/>
      <c r="G142" s="25"/>
      <c r="H142" s="25"/>
      <c r="I142" s="25"/>
      <c r="J142" s="25"/>
      <c r="K142" s="25"/>
      <c r="L142" s="25"/>
      <c r="M142" s="25"/>
      <c r="N142" s="234"/>
      <c r="O142" s="233"/>
      <c r="P142" s="25"/>
      <c r="Q142" s="25"/>
      <c r="R142" s="431"/>
      <c r="S142" s="431"/>
      <c r="T142" s="431"/>
      <c r="U142" s="431"/>
      <c r="V142" s="431"/>
      <c r="W142" s="431"/>
      <c r="X142" s="431"/>
      <c r="Y142" s="431"/>
      <c r="Z142" s="431"/>
      <c r="AA142" s="431"/>
      <c r="AB142" s="234"/>
      <c r="BJ142" s="2" t="s">
        <v>1544</v>
      </c>
    </row>
    <row r="143" spans="1:69" ht="12.75" customHeight="1">
      <c r="A143" s="233"/>
      <c r="B143" s="25"/>
      <c r="C143" s="25"/>
      <c r="D143" s="25"/>
      <c r="E143" s="25"/>
      <c r="F143" s="25"/>
      <c r="G143" s="25"/>
      <c r="H143" s="25"/>
      <c r="I143" s="25"/>
      <c r="J143" s="25"/>
      <c r="K143" s="25"/>
      <c r="L143" s="25"/>
      <c r="M143" s="25"/>
      <c r="N143" s="234"/>
      <c r="O143" s="233"/>
      <c r="P143" s="25"/>
      <c r="Q143" s="25"/>
      <c r="R143" s="431"/>
      <c r="S143" s="431"/>
      <c r="T143" s="431"/>
      <c r="U143" s="431"/>
      <c r="V143" s="431"/>
      <c r="W143" s="431"/>
      <c r="X143" s="431"/>
      <c r="Y143" s="431"/>
      <c r="Z143" s="431"/>
      <c r="AA143" s="431"/>
      <c r="AB143" s="234"/>
    </row>
    <row r="144" spans="1:69" ht="12.75" customHeight="1">
      <c r="A144" s="233"/>
      <c r="B144" s="25"/>
      <c r="C144" s="25"/>
      <c r="D144" s="25"/>
      <c r="E144" s="25"/>
      <c r="F144" s="25"/>
      <c r="G144" s="25"/>
      <c r="H144" s="25"/>
      <c r="I144" s="25"/>
      <c r="J144" s="25"/>
      <c r="K144" s="25"/>
      <c r="L144" s="25"/>
      <c r="M144" s="25"/>
      <c r="N144" s="234"/>
      <c r="O144" s="233"/>
      <c r="P144" s="25"/>
      <c r="Q144" s="25"/>
      <c r="R144" s="431"/>
      <c r="S144" s="431"/>
      <c r="T144" s="431"/>
      <c r="U144" s="431"/>
      <c r="V144" s="431"/>
      <c r="W144" s="431"/>
      <c r="X144" s="431"/>
      <c r="Y144" s="431"/>
      <c r="Z144" s="431"/>
      <c r="AA144" s="431"/>
      <c r="AB144" s="234"/>
    </row>
    <row r="145" spans="1:73" ht="12.75" customHeight="1">
      <c r="A145" s="233"/>
      <c r="B145" s="25"/>
      <c r="C145" s="25"/>
      <c r="D145" s="25"/>
      <c r="E145" s="25"/>
      <c r="F145" s="25"/>
      <c r="G145" s="25"/>
      <c r="H145" s="25"/>
      <c r="I145" s="25"/>
      <c r="J145" s="25"/>
      <c r="K145" s="25"/>
      <c r="L145" s="25"/>
      <c r="M145" s="25"/>
      <c r="N145" s="234"/>
      <c r="O145" s="233"/>
      <c r="P145" s="25"/>
      <c r="Q145" s="25"/>
      <c r="R145" s="431"/>
      <c r="S145" s="431"/>
      <c r="T145" s="431"/>
      <c r="U145" s="431"/>
      <c r="V145" s="431"/>
      <c r="W145" s="431"/>
      <c r="X145" s="431"/>
      <c r="Y145" s="431"/>
      <c r="Z145" s="431"/>
      <c r="AA145" s="431"/>
      <c r="AB145" s="234"/>
    </row>
    <row r="146" spans="1:73" ht="12.75" customHeight="1">
      <c r="A146" s="233"/>
      <c r="B146" s="25"/>
      <c r="C146" s="25"/>
      <c r="D146" s="25"/>
      <c r="E146" s="25"/>
      <c r="F146" s="25"/>
      <c r="G146" s="25"/>
      <c r="H146" s="25"/>
      <c r="I146" s="25"/>
      <c r="J146" s="25"/>
      <c r="K146" s="25"/>
      <c r="L146" s="25"/>
      <c r="M146" s="25"/>
      <c r="N146" s="234"/>
      <c r="O146" s="233"/>
      <c r="P146" s="25"/>
      <c r="Q146" s="25"/>
      <c r="R146" s="431"/>
      <c r="S146" s="431"/>
      <c r="T146" s="431"/>
      <c r="U146" s="431"/>
      <c r="V146" s="431"/>
      <c r="W146" s="431"/>
      <c r="X146" s="431"/>
      <c r="Y146" s="431"/>
      <c r="Z146" s="431"/>
      <c r="AA146" s="431"/>
      <c r="AB146" s="234"/>
    </row>
    <row r="147" spans="1:73" ht="12.75" customHeight="1">
      <c r="A147" s="233"/>
      <c r="B147" s="25"/>
      <c r="C147" s="25"/>
      <c r="D147" s="25"/>
      <c r="E147" s="25"/>
      <c r="F147" s="25"/>
      <c r="G147" s="25"/>
      <c r="H147" s="25"/>
      <c r="I147" s="25"/>
      <c r="J147" s="25"/>
      <c r="K147" s="25"/>
      <c r="L147" s="25"/>
      <c r="M147" s="25"/>
      <c r="N147" s="234"/>
      <c r="O147" s="233"/>
      <c r="P147" s="25"/>
      <c r="Q147" s="25"/>
      <c r="R147" s="431"/>
      <c r="S147" s="431"/>
      <c r="T147" s="431"/>
      <c r="U147" s="431"/>
      <c r="V147" s="431"/>
      <c r="W147" s="431"/>
      <c r="X147" s="431"/>
      <c r="Y147" s="431"/>
      <c r="Z147" s="431"/>
      <c r="AA147" s="431"/>
      <c r="AB147" s="234"/>
    </row>
    <row r="148" spans="1:73" ht="12.75" customHeight="1">
      <c r="A148" s="233"/>
      <c r="B148" s="25"/>
      <c r="C148" s="25"/>
      <c r="D148" s="25"/>
      <c r="E148" s="25"/>
      <c r="F148" s="25"/>
      <c r="G148" s="25"/>
      <c r="H148" s="25"/>
      <c r="I148" s="25"/>
      <c r="J148" s="25"/>
      <c r="K148" s="25"/>
      <c r="L148" s="25"/>
      <c r="M148" s="25"/>
      <c r="N148" s="234"/>
      <c r="O148" s="233"/>
      <c r="P148" s="25"/>
      <c r="Q148" s="25"/>
      <c r="R148" s="431"/>
      <c r="S148" s="431"/>
      <c r="T148" s="431"/>
      <c r="U148" s="431"/>
      <c r="V148" s="431"/>
      <c r="W148" s="431"/>
      <c r="X148" s="431"/>
      <c r="Y148" s="431"/>
      <c r="Z148" s="431"/>
      <c r="AA148" s="431"/>
      <c r="AB148" s="234"/>
    </row>
    <row r="149" spans="1:73" ht="12.75" customHeight="1">
      <c r="A149" s="233"/>
      <c r="B149" s="25"/>
      <c r="C149" s="25"/>
      <c r="D149" s="25"/>
      <c r="E149" s="25"/>
      <c r="F149" s="25"/>
      <c r="G149" s="25"/>
      <c r="H149" s="25"/>
      <c r="I149" s="25"/>
      <c r="J149" s="25"/>
      <c r="K149" s="25"/>
      <c r="L149" s="25"/>
      <c r="M149" s="25"/>
      <c r="N149" s="234"/>
      <c r="O149" s="233"/>
      <c r="P149" s="25"/>
      <c r="Q149" s="25"/>
      <c r="R149" s="431"/>
      <c r="S149" s="431"/>
      <c r="T149" s="431"/>
      <c r="U149" s="431"/>
      <c r="V149" s="431"/>
      <c r="W149" s="431"/>
      <c r="X149" s="431"/>
      <c r="Y149" s="431"/>
      <c r="Z149" s="431"/>
      <c r="AA149" s="431"/>
      <c r="AB149" s="234"/>
    </row>
    <row r="150" spans="1:73">
      <c r="A150" s="233"/>
      <c r="B150" s="25"/>
      <c r="C150" s="25"/>
      <c r="D150" s="25"/>
      <c r="E150" s="25"/>
      <c r="F150" s="25"/>
      <c r="G150" s="25"/>
      <c r="H150" s="25"/>
      <c r="I150" s="25"/>
      <c r="J150" s="25"/>
      <c r="K150" s="25"/>
      <c r="L150" s="25"/>
      <c r="M150" s="25"/>
      <c r="N150" s="234"/>
      <c r="O150" s="233"/>
      <c r="P150" s="25"/>
      <c r="Q150" s="25"/>
      <c r="R150" s="431"/>
      <c r="S150" s="431"/>
      <c r="T150" s="431"/>
      <c r="U150" s="431"/>
      <c r="V150" s="431"/>
      <c r="W150" s="431"/>
      <c r="X150" s="431"/>
      <c r="Y150" s="431"/>
      <c r="Z150" s="431"/>
      <c r="AA150" s="431"/>
      <c r="AB150" s="234"/>
    </row>
    <row r="151" spans="1:73">
      <c r="A151" s="233"/>
      <c r="B151" s="25"/>
      <c r="C151" s="25"/>
      <c r="D151" s="25"/>
      <c r="E151" s="25"/>
      <c r="F151" s="25"/>
      <c r="G151" s="25"/>
      <c r="H151" s="25"/>
      <c r="I151" s="25"/>
      <c r="J151" s="25"/>
      <c r="K151" s="25"/>
      <c r="L151" s="25"/>
      <c r="M151" s="25"/>
      <c r="N151" s="234"/>
      <c r="O151" s="233"/>
      <c r="P151" s="25"/>
      <c r="Q151" s="25"/>
      <c r="R151" s="25"/>
      <c r="S151" s="25"/>
      <c r="T151" s="25"/>
      <c r="U151" s="25"/>
      <c r="V151" s="25"/>
      <c r="W151" s="25"/>
      <c r="X151" s="25"/>
      <c r="Y151" s="25"/>
      <c r="Z151" s="25"/>
      <c r="AA151" s="25"/>
      <c r="AB151" s="234"/>
    </row>
    <row r="152" spans="1:73">
      <c r="A152" s="233"/>
      <c r="B152" s="25"/>
      <c r="C152" s="25"/>
      <c r="D152" s="25"/>
      <c r="E152" s="25"/>
      <c r="F152" s="25"/>
      <c r="G152" s="25"/>
      <c r="H152" s="25"/>
      <c r="I152" s="25"/>
      <c r="J152" s="25"/>
      <c r="K152" s="25"/>
      <c r="L152" s="25"/>
      <c r="M152" s="25"/>
      <c r="N152" s="234"/>
      <c r="O152" s="233"/>
      <c r="P152" s="25"/>
      <c r="Q152" s="25"/>
      <c r="R152" s="25"/>
      <c r="S152" s="25"/>
      <c r="T152" s="25"/>
      <c r="U152" s="25"/>
      <c r="V152" s="25"/>
      <c r="W152" s="25"/>
      <c r="X152" s="25"/>
      <c r="Y152" s="25"/>
      <c r="Z152" s="25"/>
      <c r="AA152" s="25"/>
      <c r="AB152" s="234"/>
    </row>
    <row r="153" spans="1:73">
      <c r="A153" s="233"/>
      <c r="B153" s="25"/>
      <c r="C153" s="25"/>
      <c r="D153" s="25"/>
      <c r="E153" s="25"/>
      <c r="F153" s="25"/>
      <c r="G153" s="25"/>
      <c r="H153" s="25"/>
      <c r="I153" s="25"/>
      <c r="J153" s="25"/>
      <c r="K153" s="25"/>
      <c r="L153" s="25"/>
      <c r="M153" s="25"/>
      <c r="N153" s="234"/>
      <c r="O153" s="233"/>
      <c r="P153" s="25"/>
      <c r="Q153" s="25"/>
      <c r="R153" s="25"/>
      <c r="S153" s="25"/>
      <c r="T153" s="25"/>
      <c r="U153" s="25"/>
      <c r="V153" s="25"/>
      <c r="W153" s="25"/>
      <c r="X153" s="25"/>
      <c r="Y153" s="25"/>
      <c r="Z153" s="25"/>
      <c r="AA153" s="25"/>
      <c r="AB153" s="234"/>
    </row>
    <row r="154" spans="1:73">
      <c r="A154" s="233"/>
      <c r="B154" s="25"/>
      <c r="C154" s="25"/>
      <c r="D154" s="25"/>
      <c r="E154" s="25"/>
      <c r="F154" s="25"/>
      <c r="G154" s="25"/>
      <c r="H154" s="25"/>
      <c r="I154" s="25"/>
      <c r="J154" s="25"/>
      <c r="K154" s="25"/>
      <c r="L154" s="25"/>
      <c r="M154" s="25"/>
      <c r="N154" s="234"/>
      <c r="O154" s="233"/>
      <c r="P154" s="25"/>
      <c r="Q154" s="25"/>
      <c r="R154" s="25"/>
      <c r="S154" s="25"/>
      <c r="T154" s="25"/>
      <c r="U154" s="25"/>
      <c r="V154" s="25"/>
      <c r="W154" s="25"/>
      <c r="X154" s="25"/>
      <c r="Y154" s="25"/>
      <c r="Z154" s="25"/>
      <c r="AA154" s="25"/>
      <c r="AB154" s="234"/>
    </row>
    <row r="155" spans="1:73">
      <c r="A155" s="233"/>
      <c r="B155" s="25"/>
      <c r="C155" s="25"/>
      <c r="D155" s="25"/>
      <c r="E155" s="25"/>
      <c r="F155" s="25"/>
      <c r="G155" s="25"/>
      <c r="H155" s="25"/>
      <c r="I155" s="25"/>
      <c r="J155" s="25"/>
      <c r="K155" s="25"/>
      <c r="L155" s="25"/>
      <c r="M155" s="25"/>
      <c r="N155" s="234"/>
      <c r="O155" s="233"/>
      <c r="P155" s="25"/>
      <c r="Q155" s="25"/>
      <c r="R155" s="25"/>
      <c r="S155" s="25"/>
      <c r="T155" s="25"/>
      <c r="U155" s="25"/>
      <c r="V155" s="25"/>
      <c r="W155" s="25"/>
      <c r="X155" s="25"/>
      <c r="Y155" s="25"/>
      <c r="Z155" s="25"/>
      <c r="AA155" s="25"/>
      <c r="AB155" s="234"/>
    </row>
    <row r="156" spans="1:73">
      <c r="A156" s="235"/>
      <c r="B156" s="236"/>
      <c r="C156" s="236"/>
      <c r="D156" s="236"/>
      <c r="E156" s="236"/>
      <c r="F156" s="236"/>
      <c r="G156" s="236"/>
      <c r="H156" s="236"/>
      <c r="I156" s="236"/>
      <c r="J156" s="236"/>
      <c r="K156" s="236"/>
      <c r="L156" s="236"/>
      <c r="M156" s="236"/>
      <c r="N156" s="234"/>
      <c r="O156" s="233"/>
      <c r="P156" s="236"/>
      <c r="Q156" s="236"/>
      <c r="R156" s="236"/>
      <c r="S156" s="236"/>
      <c r="T156" s="236"/>
      <c r="U156" s="236"/>
      <c r="V156" s="236"/>
      <c r="W156" s="236"/>
      <c r="X156" s="236"/>
      <c r="Y156" s="236"/>
      <c r="Z156" s="236"/>
      <c r="AA156" s="236"/>
      <c r="AB156" s="237"/>
    </row>
    <row r="157" spans="1:73" ht="30" customHeight="1">
      <c r="A157" s="386" t="s">
        <v>1148</v>
      </c>
      <c r="B157" s="756" t="s">
        <v>1230</v>
      </c>
      <c r="C157" s="756"/>
      <c r="D157" s="756"/>
      <c r="E157" s="756"/>
      <c r="F157" s="756"/>
      <c r="G157" s="756"/>
      <c r="H157" s="756"/>
      <c r="I157" s="756"/>
      <c r="J157" s="756"/>
      <c r="K157" s="756"/>
      <c r="L157" s="756"/>
      <c r="M157" s="267"/>
      <c r="N157" s="385"/>
      <c r="O157" s="386"/>
      <c r="P157" s="756" t="s">
        <v>1556</v>
      </c>
      <c r="Q157" s="756"/>
      <c r="R157" s="756"/>
      <c r="S157" s="756"/>
      <c r="T157" s="756"/>
      <c r="U157" s="756"/>
      <c r="V157" s="756"/>
      <c r="W157" s="756"/>
      <c r="X157" s="756"/>
      <c r="Y157" s="756"/>
      <c r="Z157" s="268"/>
      <c r="AA157" s="268"/>
      <c r="AB157" s="385" t="s">
        <v>1149</v>
      </c>
    </row>
    <row r="158" spans="1:73" ht="10.15" customHeight="1">
      <c r="A158" s="260"/>
      <c r="B158" s="246"/>
      <c r="C158" s="246"/>
      <c r="D158" s="246"/>
      <c r="E158" s="246"/>
      <c r="F158" s="246"/>
      <c r="G158" s="246"/>
      <c r="H158" s="246"/>
      <c r="I158" s="246"/>
      <c r="J158" s="246"/>
      <c r="K158" s="246"/>
      <c r="L158" s="246"/>
      <c r="M158" s="246"/>
      <c r="N158" s="269"/>
      <c r="O158" s="270"/>
      <c r="P158" s="30"/>
      <c r="Q158" s="30"/>
      <c r="R158" s="30"/>
      <c r="S158" s="30"/>
      <c r="T158" s="30"/>
      <c r="U158" s="30"/>
      <c r="V158" s="30"/>
      <c r="W158" s="30"/>
      <c r="X158" s="30"/>
      <c r="Y158" s="30"/>
      <c r="Z158" s="30"/>
      <c r="AA158" s="30"/>
      <c r="AB158" s="261"/>
    </row>
    <row r="159" spans="1:73" ht="16.899999999999999" customHeight="1">
      <c r="A159" s="260"/>
      <c r="B159" s="246"/>
      <c r="C159" s="246"/>
      <c r="D159" s="246"/>
      <c r="E159" s="246"/>
      <c r="F159" s="246"/>
      <c r="G159" s="246"/>
      <c r="H159" s="246"/>
      <c r="I159" s="246"/>
      <c r="J159" s="246"/>
      <c r="K159" s="246"/>
      <c r="L159" s="246"/>
      <c r="M159" s="246"/>
      <c r="N159" s="269"/>
      <c r="O159" s="270"/>
      <c r="P159" s="247" t="s">
        <v>1276</v>
      </c>
      <c r="Q159" s="809" t="str">
        <f>IF(B184="","",B184)</f>
        <v>John Smith</v>
      </c>
      <c r="R159" s="809"/>
      <c r="S159" s="809"/>
      <c r="T159" s="809"/>
      <c r="U159" s="809"/>
      <c r="V159" s="809"/>
      <c r="W159" s="809"/>
      <c r="X159" s="809"/>
      <c r="Y159" s="809"/>
      <c r="Z159" s="809"/>
      <c r="AA159" s="809"/>
      <c r="AB159" s="261"/>
      <c r="BL159" s="2" t="s">
        <v>1250</v>
      </c>
      <c r="BT159" s="49" t="s">
        <v>3</v>
      </c>
      <c r="BU159" s="2" t="s">
        <v>1227</v>
      </c>
    </row>
    <row r="160" spans="1:73" ht="19.899999999999999" customHeight="1">
      <c r="A160" s="260"/>
      <c r="B160" s="246"/>
      <c r="C160" s="246"/>
      <c r="D160" s="246"/>
      <c r="E160" s="246"/>
      <c r="F160" s="246"/>
      <c r="G160" s="246"/>
      <c r="H160" s="246"/>
      <c r="I160" s="246"/>
      <c r="J160" s="246"/>
      <c r="K160" s="246"/>
      <c r="L160" s="246"/>
      <c r="M160" s="246"/>
      <c r="N160" s="269"/>
      <c r="O160" s="270"/>
      <c r="P160" s="247" t="s">
        <v>1273</v>
      </c>
      <c r="Q160" s="809" t="str">
        <f>IF(H184="","",H184)</f>
        <v>Jane Doe</v>
      </c>
      <c r="R160" s="809"/>
      <c r="S160" s="809"/>
      <c r="T160" s="809"/>
      <c r="U160" s="809"/>
      <c r="V160" s="809"/>
      <c r="W160" s="809"/>
      <c r="X160" s="809"/>
      <c r="Y160" s="809"/>
      <c r="Z160" s="809"/>
      <c r="AA160" s="809"/>
      <c r="AB160" s="261"/>
      <c r="BT160" s="49" t="s">
        <v>3</v>
      </c>
      <c r="BU160" s="2" t="s">
        <v>1277</v>
      </c>
    </row>
    <row r="161" spans="1:73" ht="19.899999999999999" customHeight="1">
      <c r="A161" s="260"/>
      <c r="B161" s="246"/>
      <c r="C161" s="246"/>
      <c r="D161" s="246"/>
      <c r="E161" s="246"/>
      <c r="F161" s="246"/>
      <c r="G161" s="246"/>
      <c r="H161" s="246"/>
      <c r="I161" s="246"/>
      <c r="J161" s="246"/>
      <c r="K161" s="246"/>
      <c r="L161" s="246"/>
      <c r="M161" s="246"/>
      <c r="N161" s="269"/>
      <c r="O161" s="270"/>
      <c r="P161" s="247" t="s">
        <v>1274</v>
      </c>
      <c r="Q161" s="810">
        <f ca="1">L186</f>
        <v>43972</v>
      </c>
      <c r="R161" s="810"/>
      <c r="S161" s="810"/>
      <c r="T161" s="810"/>
      <c r="U161" s="810"/>
      <c r="V161" s="810"/>
      <c r="W161" s="810"/>
      <c r="X161" s="810"/>
      <c r="Y161" s="810"/>
      <c r="Z161" s="810"/>
      <c r="AA161" s="810"/>
      <c r="AB161" s="261"/>
      <c r="BI161" s="39" t="s">
        <v>1259</v>
      </c>
      <c r="BT161" s="49" t="s">
        <v>3</v>
      </c>
      <c r="BU161" s="2" t="s">
        <v>1278</v>
      </c>
    </row>
    <row r="162" spans="1:73" ht="19.899999999999999" customHeight="1">
      <c r="A162" s="260"/>
      <c r="B162" s="246"/>
      <c r="C162" s="246"/>
      <c r="D162" s="246"/>
      <c r="E162" s="246"/>
      <c r="F162" s="246"/>
      <c r="G162" s="246"/>
      <c r="H162" s="246"/>
      <c r="I162" s="246"/>
      <c r="J162" s="246"/>
      <c r="K162" s="246"/>
      <c r="L162" s="246"/>
      <c r="M162" s="246"/>
      <c r="N162" s="269"/>
      <c r="O162" s="270"/>
      <c r="P162" s="247" t="s">
        <v>1275</v>
      </c>
      <c r="Q162" s="809" t="str">
        <f>IF(B186="",BU159,B186)</f>
        <v>Introducing Harmony Politics</v>
      </c>
      <c r="R162" s="809"/>
      <c r="S162" s="809"/>
      <c r="T162" s="809"/>
      <c r="U162" s="809"/>
      <c r="V162" s="809"/>
      <c r="W162" s="809"/>
      <c r="X162" s="809"/>
      <c r="Y162" s="809"/>
      <c r="Z162" s="809"/>
      <c r="AA162" s="809"/>
      <c r="AB162" s="261"/>
      <c r="BJ162" s="2" t="str">
        <f>IF(B188=BP13,BL159,"")</f>
        <v/>
      </c>
      <c r="BT162" s="49" t="s">
        <v>3</v>
      </c>
      <c r="BU162" s="2" t="s">
        <v>1279</v>
      </c>
    </row>
    <row r="163" spans="1:73" ht="19.899999999999999" customHeight="1">
      <c r="A163" s="260"/>
      <c r="B163" s="246"/>
      <c r="C163" s="246"/>
      <c r="D163" s="246"/>
      <c r="E163" s="246"/>
      <c r="F163" s="246"/>
      <c r="G163" s="246"/>
      <c r="H163" s="246"/>
      <c r="I163" s="246"/>
      <c r="J163" s="246"/>
      <c r="K163" s="246"/>
      <c r="L163" s="246"/>
      <c r="M163" s="246"/>
      <c r="N163" s="269"/>
      <c r="O163" s="270"/>
      <c r="P163" s="761" t="str">
        <f>BI161</f>
        <v>I want to talk to you personally about something that we typically avoid: politics. This time, however, I'm using politics as a bridge to better understand our diverse needs. No debates. No arguing. No hostilities. Instead, a newfound path to harmony between us all.</v>
      </c>
      <c r="Q163" s="761"/>
      <c r="R163" s="761"/>
      <c r="S163" s="761"/>
      <c r="T163" s="761"/>
      <c r="U163" s="761"/>
      <c r="V163" s="761"/>
      <c r="W163" s="761"/>
      <c r="X163" s="761"/>
      <c r="Y163" s="761"/>
      <c r="Z163" s="761"/>
      <c r="AA163" s="761"/>
      <c r="AB163" s="261"/>
      <c r="BI163" s="39" t="str">
        <f>CONCATENATE(BJ164,BJ165)</f>
        <v xml:space="preserve">Previously, I may have agreed with your stance on a political issue. We still may have some minor disagreements. The more we agreed on an issue, the easier it was to ignore the other side. But now I realize they were trying to express their need for love and understanding beyond political generalizing. And I wasn't really listening. </v>
      </c>
      <c r="BT163" s="49" t="s">
        <v>3</v>
      </c>
      <c r="BU163" s="2" t="s">
        <v>1280</v>
      </c>
    </row>
    <row r="164" spans="1:73" ht="19.899999999999999" customHeight="1">
      <c r="A164" s="260"/>
      <c r="B164" s="246"/>
      <c r="C164" s="246"/>
      <c r="D164" s="246"/>
      <c r="E164" s="246"/>
      <c r="F164" s="246"/>
      <c r="G164" s="246"/>
      <c r="H164" s="246"/>
      <c r="I164" s="246"/>
      <c r="J164" s="246"/>
      <c r="K164" s="246"/>
      <c r="L164" s="246"/>
      <c r="M164" s="246"/>
      <c r="N164" s="269"/>
      <c r="O164" s="270"/>
      <c r="P164" s="761"/>
      <c r="Q164" s="761"/>
      <c r="R164" s="761"/>
      <c r="S164" s="761"/>
      <c r="T164" s="761"/>
      <c r="U164" s="761"/>
      <c r="V164" s="761"/>
      <c r="W164" s="761"/>
      <c r="X164" s="761"/>
      <c r="Y164" s="761"/>
      <c r="Z164" s="761"/>
      <c r="AA164" s="761"/>
      <c r="AB164" s="261"/>
      <c r="BJ164" s="2" t="str">
        <f>CONCATENATE(BL164,BM164,BN164,BO164,BP164)</f>
        <v xml:space="preserve">Previously, I may have agreed with your stance on a political issue. </v>
      </c>
      <c r="BL164" s="2" t="s">
        <v>1258</v>
      </c>
      <c r="BM164" s="2" t="str">
        <f>BQ164</f>
        <v>agreed</v>
      </c>
      <c r="BN164" s="2" t="s">
        <v>1257</v>
      </c>
      <c r="BO164" s="2" t="str">
        <f>IF(B188="","a political issue",B188)</f>
        <v>a political issue</v>
      </c>
      <c r="BP164" s="2" t="s">
        <v>1022</v>
      </c>
      <c r="BQ164" s="2" t="str">
        <f>IF($F$188=$J$188,BR164,BS164)</f>
        <v>agreed</v>
      </c>
      <c r="BR164" s="2" t="s">
        <v>1254</v>
      </c>
      <c r="BS164" s="2" t="s">
        <v>1255</v>
      </c>
      <c r="BT164" s="49">
        <v>1</v>
      </c>
      <c r="BU164" s="2" t="str">
        <f>IF(C175="","",C175)</f>
        <v>John Smith</v>
      </c>
    </row>
    <row r="165" spans="1:73" ht="19.899999999999999" customHeight="1">
      <c r="A165" s="260"/>
      <c r="B165" s="246"/>
      <c r="C165" s="246"/>
      <c r="D165" s="246"/>
      <c r="E165" s="246"/>
      <c r="F165" s="246"/>
      <c r="G165" s="246"/>
      <c r="H165" s="246"/>
      <c r="I165" s="246"/>
      <c r="J165" s="246"/>
      <c r="K165" s="246"/>
      <c r="L165" s="246"/>
      <c r="M165" s="246"/>
      <c r="N165" s="269"/>
      <c r="O165" s="270"/>
      <c r="P165" s="761"/>
      <c r="Q165" s="761"/>
      <c r="R165" s="761"/>
      <c r="S165" s="761"/>
      <c r="T165" s="761"/>
      <c r="U165" s="761"/>
      <c r="V165" s="761"/>
      <c r="W165" s="761"/>
      <c r="X165" s="761"/>
      <c r="Y165" s="761"/>
      <c r="Z165" s="761"/>
      <c r="AA165" s="761"/>
      <c r="AB165" s="261"/>
      <c r="BJ165" s="2" t="str">
        <f>IF($F$188=$J$188,BL165,BM165)</f>
        <v xml:space="preserve">We still may have some minor disagreements. The more we agreed on an issue, the easier it was to ignore the other side. But now I realize they were trying to express their need for love and understanding beyond political generalizing. And I wasn't really listening. </v>
      </c>
      <c r="BL165" s="2" t="str">
        <f>BJ167</f>
        <v xml:space="preserve">We still may have some minor disagreements. The more we agreed on an issue, the easier it was to ignore the other side. But now I realize they were trying to express their need for love and understanding beyond political generalizing. And I wasn't really listening. </v>
      </c>
      <c r="BM165" s="2" t="str">
        <f>BJ166</f>
        <v xml:space="preserve">We may have some major disagreements. The more you disagreed with my stance on an issue, the more defensive I would naturally get. But now I realize you were trying to express your need for understanding beyond political generalizations and understanding beyond political generalizing. And I wasn't really listening. </v>
      </c>
      <c r="BT165" s="49">
        <v>2</v>
      </c>
      <c r="BU165" s="2" t="str">
        <f>IF(C176="","",C176)</f>
        <v/>
      </c>
    </row>
    <row r="166" spans="1:73" ht="19.899999999999999" customHeight="1">
      <c r="A166" s="260"/>
      <c r="B166" s="246"/>
      <c r="C166" s="246"/>
      <c r="D166" s="246"/>
      <c r="E166" s="246"/>
      <c r="F166" s="246"/>
      <c r="G166" s="246"/>
      <c r="H166" s="246"/>
      <c r="I166" s="246"/>
      <c r="J166" s="246"/>
      <c r="K166" s="246"/>
      <c r="L166" s="246"/>
      <c r="M166" s="246"/>
      <c r="N166" s="269"/>
      <c r="O166" s="270"/>
      <c r="P166" s="761" t="str">
        <f>BI163</f>
        <v xml:space="preserve">Previously, I may have agreed with your stance on a political issue. We still may have some minor disagreements. The more we agreed on an issue, the easier it was to ignore the other side. But now I realize they were trying to express their need for love and understanding beyond political generalizing. And I wasn't really listening. </v>
      </c>
      <c r="Q166" s="761"/>
      <c r="R166" s="761"/>
      <c r="S166" s="761"/>
      <c r="T166" s="761"/>
      <c r="U166" s="761"/>
      <c r="V166" s="761"/>
      <c r="W166" s="761"/>
      <c r="X166" s="761"/>
      <c r="Y166" s="761"/>
      <c r="Z166" s="761"/>
      <c r="AA166" s="761"/>
      <c r="AB166" s="261"/>
      <c r="BJ166" s="2" t="str">
        <f>CONCATENATE(BL166,BM166,BN166,BO166,BP166,BR166)</f>
        <v xml:space="preserve">We may have some major disagreements. The more you disagreed with my stance on an issue, the more defensive I would naturally get. But now I realize you were trying to express your need for understanding beyond political generalizations and understanding beyond political generalizing. And I wasn't really listening. </v>
      </c>
      <c r="BL166" s="2" t="s">
        <v>1260</v>
      </c>
      <c r="BM166" s="2" t="str">
        <f>IF(B188="","an issue",B188)</f>
        <v>an issue</v>
      </c>
      <c r="BN166" s="2" t="s">
        <v>1256</v>
      </c>
      <c r="BO166" s="2" t="str">
        <f>IF(B$188="",BS166,BQ$166)</f>
        <v>understanding beyond political generalizations</v>
      </c>
      <c r="BP166" s="2" t="str">
        <f>IF(B$188=""," and understanding beyond political generalizing. "," and the like. ")</f>
        <v xml:space="preserve"> and understanding beyond political generalizing. </v>
      </c>
      <c r="BQ166" s="2" t="str">
        <f>IF(J$188=BL$18,BL$23,IF(J$188=BL$19,BL$25,IF(J$188=BL$20,BS$166,BS166)))</f>
        <v>understanding beyond political generalizations</v>
      </c>
      <c r="BR166" s="2" t="s">
        <v>1360</v>
      </c>
      <c r="BS166" s="2" t="s">
        <v>1264</v>
      </c>
      <c r="BT166" s="49">
        <v>3</v>
      </c>
      <c r="BU166" s="2" t="str">
        <f>IF(C177="","",C177)</f>
        <v/>
      </c>
    </row>
    <row r="167" spans="1:73" ht="19.899999999999999" customHeight="1">
      <c r="A167" s="260"/>
      <c r="B167" s="246"/>
      <c r="C167" s="246"/>
      <c r="D167" s="246"/>
      <c r="E167" s="246"/>
      <c r="F167" s="246"/>
      <c r="G167" s="246"/>
      <c r="H167" s="246"/>
      <c r="I167" s="246"/>
      <c r="J167" s="246"/>
      <c r="K167" s="246"/>
      <c r="L167" s="246"/>
      <c r="M167" s="246"/>
      <c r="N167" s="269"/>
      <c r="O167" s="270"/>
      <c r="P167" s="761"/>
      <c r="Q167" s="761"/>
      <c r="R167" s="761"/>
      <c r="S167" s="761"/>
      <c r="T167" s="761"/>
      <c r="U167" s="761"/>
      <c r="V167" s="761"/>
      <c r="W167" s="761"/>
      <c r="X167" s="761"/>
      <c r="Y167" s="761"/>
      <c r="Z167" s="761"/>
      <c r="AA167" s="761"/>
      <c r="AB167" s="261"/>
      <c r="BJ167" s="2" t="str">
        <f>CONCATENATE(BL167,BM167,BN167,BO167,BP167,BR167)</f>
        <v xml:space="preserve">We still may have some minor disagreements. The more we agreed on an issue, the easier it was to ignore the other side. But now I realize they were trying to express their need for love and understanding beyond political generalizing. And I wasn't really listening. </v>
      </c>
      <c r="BL167" s="2" t="s">
        <v>1261</v>
      </c>
      <c r="BM167" s="2" t="str">
        <f>BM166</f>
        <v>an issue</v>
      </c>
      <c r="BN167" s="2" t="s">
        <v>1359</v>
      </c>
      <c r="BO167" s="2" t="str">
        <f>IF(B$188="","love",BQ$167)</f>
        <v>love</v>
      </c>
      <c r="BP167" s="2" t="str">
        <f>IF(B$188=""," and understanding beyond political generalizing. "," and the like. ")</f>
        <v xml:space="preserve"> and understanding beyond political generalizing. </v>
      </c>
      <c r="BQ167" s="2" t="str">
        <f>IF(J$188=BL$18,BL$25,IF(J$188=BL$19,BL$23,IF(J$188=BL$20,BS$167,"")))</f>
        <v/>
      </c>
      <c r="BR167" s="2" t="s">
        <v>1360</v>
      </c>
      <c r="BS167" s="2" t="s">
        <v>1264</v>
      </c>
      <c r="BT167" s="49">
        <v>4</v>
      </c>
      <c r="BU167" s="2" t="str">
        <f>IF(C178="","",C178)</f>
        <v/>
      </c>
    </row>
    <row r="168" spans="1:73" ht="19.899999999999999" customHeight="1">
      <c r="A168" s="260"/>
      <c r="B168" s="246"/>
      <c r="C168" s="246"/>
      <c r="D168" s="246"/>
      <c r="E168" s="246"/>
      <c r="F168" s="246"/>
      <c r="G168" s="246"/>
      <c r="H168" s="246"/>
      <c r="I168" s="246"/>
      <c r="J168" s="246"/>
      <c r="K168" s="246"/>
      <c r="L168" s="246"/>
      <c r="M168" s="246"/>
      <c r="N168" s="269"/>
      <c r="O168" s="270"/>
      <c r="P168" s="761"/>
      <c r="Q168" s="761"/>
      <c r="R168" s="761"/>
      <c r="S168" s="761"/>
      <c r="T168" s="761"/>
      <c r="U168" s="761"/>
      <c r="V168" s="761"/>
      <c r="W168" s="761"/>
      <c r="X168" s="761"/>
      <c r="Y168" s="761"/>
      <c r="Z168" s="761"/>
      <c r="AA168" s="761"/>
      <c r="AB168" s="261"/>
      <c r="BT168" s="49">
        <v>5</v>
      </c>
      <c r="BU168" s="2" t="str">
        <f>IF(C179="","",C179)</f>
        <v/>
      </c>
    </row>
    <row r="169" spans="1:73" ht="19.899999999999999" customHeight="1">
      <c r="A169" s="260"/>
      <c r="B169" s="246"/>
      <c r="C169" s="246"/>
      <c r="D169" s="246"/>
      <c r="E169" s="246"/>
      <c r="F169" s="246"/>
      <c r="G169" s="246"/>
      <c r="H169" s="246"/>
      <c r="I169" s="246"/>
      <c r="J169" s="246"/>
      <c r="K169" s="246"/>
      <c r="L169" s="246"/>
      <c r="M169" s="246"/>
      <c r="N169" s="269"/>
      <c r="O169" s="270"/>
      <c r="P169" s="761"/>
      <c r="Q169" s="761"/>
      <c r="R169" s="761"/>
      <c r="S169" s="761"/>
      <c r="T169" s="761"/>
      <c r="U169" s="761"/>
      <c r="V169" s="761"/>
      <c r="W169" s="761"/>
      <c r="X169" s="761"/>
      <c r="Y169" s="761"/>
      <c r="Z169" s="761"/>
      <c r="AA169" s="761"/>
      <c r="AB169" s="261"/>
      <c r="BI169" s="39" t="str">
        <f>IF(F188=J188,BJ171,BJ170)</f>
        <v xml:space="preserve">I was quick to disagree with how they react to our needs involving politicized issues. But I affirm their underlying needs. We need to let them know how reacting to their needs can affect our needs. Instead of arguing over these views, I invite us all to share the needs each of us experience around each political issue. Let's replace political generalizing with specific understanding of each other's politicized needs. Let Harmony Politics spread some love. </v>
      </c>
      <c r="BT169" s="49">
        <v>6</v>
      </c>
    </row>
    <row r="170" spans="1:73" ht="19.899999999999999" customHeight="1">
      <c r="A170" s="260"/>
      <c r="B170" s="246"/>
      <c r="C170" s="246"/>
      <c r="D170" s="246"/>
      <c r="E170" s="246"/>
      <c r="F170" s="246"/>
      <c r="G170" s="246"/>
      <c r="H170" s="246"/>
      <c r="I170" s="246"/>
      <c r="J170" s="246"/>
      <c r="K170" s="246"/>
      <c r="L170" s="246"/>
      <c r="M170" s="246"/>
      <c r="N170" s="269"/>
      <c r="O170" s="270"/>
      <c r="P170" s="761" t="str">
        <f>BI169</f>
        <v xml:space="preserve">I was quick to disagree with how they react to our needs involving politicized issues. But I affirm their underlying needs. We need to let them know how reacting to their needs can affect our needs. Instead of arguing over these views, I invite us all to share the needs each of us experience around each political issue. Let's replace political generalizing with specific understanding of each other's politicized needs. Let Harmony Politics spread some love. </v>
      </c>
      <c r="Q170" s="761"/>
      <c r="R170" s="761"/>
      <c r="S170" s="761"/>
      <c r="T170" s="761"/>
      <c r="U170" s="761"/>
      <c r="V170" s="761"/>
      <c r="W170" s="761"/>
      <c r="X170" s="761"/>
      <c r="Y170" s="761"/>
      <c r="Z170" s="761"/>
      <c r="AA170" s="761"/>
      <c r="AB170" s="261"/>
      <c r="BJ170" s="2" t="str">
        <f>CONCATENATE(BL170,BM170,BN170,BO170,BP170,BQ170,BR170,BS170,BT170,BU170)</f>
        <v xml:space="preserve">I was quick to disagree with how you react to your needs involving politicized issues. But I affirm your underlying needs. I need to let you know how reacting to your needs can affect my needs. Instead of arguing over these views, I invite you to share the needs each of us experience around each political issue. Let's replace political generalizing with specific understanding of each other's politicized needs. Let Harmony Politics spread some love. </v>
      </c>
      <c r="BL170" s="2" t="s">
        <v>1283</v>
      </c>
      <c r="BM170" s="2" t="str">
        <f>IF(B$188="","politicized issues",B$188)</f>
        <v>politicized issues</v>
      </c>
      <c r="BN170" s="2" t="s">
        <v>1284</v>
      </c>
      <c r="BO170" s="2" t="str">
        <f>IF(B$188="","these",B$188)</f>
        <v>these</v>
      </c>
      <c r="BP170" s="2" t="s">
        <v>1285</v>
      </c>
      <c r="BQ170" s="2" t="str">
        <f>IF(B$188="","each political issue",B$188)</f>
        <v>each political issue</v>
      </c>
      <c r="BR170" s="2" t="s">
        <v>1022</v>
      </c>
      <c r="BS170" s="2" t="s">
        <v>1286</v>
      </c>
      <c r="BT170" s="2" t="str">
        <f>IF($B188="","politicized",B$188)</f>
        <v>politicized</v>
      </c>
      <c r="BU170" s="2" t="s">
        <v>1287</v>
      </c>
    </row>
    <row r="171" spans="1:73" ht="19.899999999999999" customHeight="1">
      <c r="A171" s="260"/>
      <c r="B171" s="246"/>
      <c r="C171" s="246"/>
      <c r="D171" s="246"/>
      <c r="E171" s="246"/>
      <c r="F171" s="246"/>
      <c r="G171" s="246"/>
      <c r="H171" s="246"/>
      <c r="I171" s="246"/>
      <c r="J171" s="246"/>
      <c r="K171" s="246"/>
      <c r="L171" s="246"/>
      <c r="M171" s="246"/>
      <c r="N171" s="269"/>
      <c r="O171" s="270"/>
      <c r="P171" s="761"/>
      <c r="Q171" s="761"/>
      <c r="R171" s="761"/>
      <c r="S171" s="761"/>
      <c r="T171" s="761"/>
      <c r="U171" s="761"/>
      <c r="V171" s="761"/>
      <c r="W171" s="761"/>
      <c r="X171" s="761"/>
      <c r="Y171" s="761"/>
      <c r="Z171" s="761"/>
      <c r="AA171" s="761"/>
      <c r="AB171" s="261"/>
      <c r="BJ171" s="2" t="str">
        <f>CONCATENATE(BL171,BM171,BN171,BO171,BP171,BQ171,BR171,BS171,BT171,BU171)</f>
        <v xml:space="preserve">I was quick to disagree with how they react to our needs involving politicized issues. But I affirm their underlying needs. We need to let them know how reacting to their needs can affect our needs. Instead of arguing over these views, I invite us all to share the needs each of us experience around each political issue. Let's replace political generalizing with specific understanding of each other's politicized needs. Let Harmony Politics spread some love. </v>
      </c>
      <c r="BL171" s="2" t="s">
        <v>1292</v>
      </c>
      <c r="BM171" s="2" t="str">
        <f>IF(B$188="","politicized issues",B$188)</f>
        <v>politicized issues</v>
      </c>
      <c r="BN171" s="2" t="s">
        <v>1294</v>
      </c>
      <c r="BO171" s="2" t="str">
        <f>IF(B$188="","these",B$188)</f>
        <v>these</v>
      </c>
      <c r="BP171" s="2" t="s">
        <v>1293</v>
      </c>
      <c r="BQ171" s="2" t="str">
        <f>IF(B$188="","each political issue",B$188)</f>
        <v>each political issue</v>
      </c>
      <c r="BR171" s="2" t="s">
        <v>1022</v>
      </c>
      <c r="BS171" s="2" t="s">
        <v>1286</v>
      </c>
      <c r="BT171" s="2" t="str">
        <f>IF($B168="","politicized",B$188)</f>
        <v>politicized</v>
      </c>
      <c r="BU171" s="2" t="s">
        <v>1287</v>
      </c>
    </row>
    <row r="172" spans="1:73" ht="19.899999999999999" customHeight="1">
      <c r="A172" s="260"/>
      <c r="B172" s="246"/>
      <c r="C172" s="246"/>
      <c r="D172" s="246"/>
      <c r="E172" s="246"/>
      <c r="F172" s="246"/>
      <c r="G172" s="246"/>
      <c r="H172" s="246"/>
      <c r="I172" s="246"/>
      <c r="J172" s="246"/>
      <c r="K172" s="246"/>
      <c r="L172" s="246"/>
      <c r="M172" s="246"/>
      <c r="N172" s="269"/>
      <c r="O172" s="270"/>
      <c r="P172" s="761"/>
      <c r="Q172" s="761"/>
      <c r="R172" s="761"/>
      <c r="S172" s="761"/>
      <c r="T172" s="761"/>
      <c r="U172" s="761"/>
      <c r="V172" s="761"/>
      <c r="W172" s="761"/>
      <c r="X172" s="761"/>
      <c r="Y172" s="761"/>
      <c r="Z172" s="761"/>
      <c r="AA172" s="761"/>
      <c r="AB172" s="261"/>
    </row>
    <row r="173" spans="1:73" ht="13.9" customHeight="1">
      <c r="A173" s="260"/>
      <c r="B173" s="246"/>
      <c r="C173" s="246"/>
      <c r="D173" s="246"/>
      <c r="E173" s="246"/>
      <c r="F173" s="246"/>
      <c r="G173" s="246"/>
      <c r="H173" s="246"/>
      <c r="I173" s="246"/>
      <c r="J173" s="246"/>
      <c r="K173" s="246"/>
      <c r="L173" s="246"/>
      <c r="M173" s="246"/>
      <c r="N173" s="269"/>
      <c r="O173" s="270"/>
      <c r="P173" s="761"/>
      <c r="Q173" s="761"/>
      <c r="R173" s="761"/>
      <c r="S173" s="761"/>
      <c r="T173" s="761"/>
      <c r="U173" s="761"/>
      <c r="V173" s="761"/>
      <c r="W173" s="761"/>
      <c r="X173" s="761"/>
      <c r="Y173" s="761"/>
      <c r="Z173" s="761"/>
      <c r="AA173" s="761"/>
      <c r="AB173" s="261"/>
      <c r="BJ173" s="2" t="s">
        <v>1269</v>
      </c>
    </row>
    <row r="174" spans="1:73" ht="19.899999999999999" customHeight="1" thickBot="1">
      <c r="A174" s="260"/>
      <c r="B174" s="246"/>
      <c r="C174" s="248" t="s">
        <v>1296</v>
      </c>
      <c r="D174" s="246"/>
      <c r="E174" s="246"/>
      <c r="F174" s="246"/>
      <c r="G174" s="246"/>
      <c r="H174" s="248" t="s">
        <v>1295</v>
      </c>
      <c r="I174" s="246"/>
      <c r="J174" s="246"/>
      <c r="K174" s="246"/>
      <c r="L174" s="246"/>
      <c r="M174" s="246"/>
      <c r="N174" s="269"/>
      <c r="O174" s="270"/>
      <c r="P174" s="761"/>
      <c r="Q174" s="761"/>
      <c r="R174" s="761"/>
      <c r="S174" s="761"/>
      <c r="T174" s="761"/>
      <c r="U174" s="761"/>
      <c r="V174" s="761"/>
      <c r="W174" s="761"/>
      <c r="X174" s="761"/>
      <c r="Y174" s="761"/>
      <c r="Z174" s="761"/>
      <c r="AA174" s="761"/>
      <c r="AB174" s="261"/>
      <c r="BK174" s="2" t="s">
        <v>1271</v>
      </c>
    </row>
    <row r="175" spans="1:73" ht="15" customHeight="1" thickBot="1">
      <c r="A175" s="260"/>
      <c r="B175" s="266">
        <v>1</v>
      </c>
      <c r="C175" s="812" t="s">
        <v>1361</v>
      </c>
      <c r="D175" s="813"/>
      <c r="E175" s="813"/>
      <c r="F175" s="813"/>
      <c r="G175" s="814"/>
      <c r="H175" s="749"/>
      <c r="I175" s="750"/>
      <c r="J175" s="750"/>
      <c r="K175" s="750"/>
      <c r="L175" s="750"/>
      <c r="M175" s="751"/>
      <c r="N175" s="269"/>
      <c r="O175" s="270"/>
      <c r="P175" s="791" t="s">
        <v>1298</v>
      </c>
      <c r="Q175" s="811"/>
      <c r="R175" s="811"/>
      <c r="S175" s="811"/>
      <c r="T175" s="811"/>
      <c r="U175" s="811"/>
      <c r="V175" s="811"/>
      <c r="W175" s="811"/>
      <c r="X175" s="811"/>
      <c r="Y175" s="811"/>
      <c r="Z175" s="811"/>
      <c r="AA175" s="811"/>
      <c r="AB175" s="261"/>
      <c r="BK175" s="2" t="s">
        <v>1266</v>
      </c>
    </row>
    <row r="176" spans="1:73" ht="15" customHeight="1" thickBot="1">
      <c r="A176" s="260"/>
      <c r="B176" s="266">
        <v>2</v>
      </c>
      <c r="C176" s="812"/>
      <c r="D176" s="813"/>
      <c r="E176" s="813"/>
      <c r="F176" s="813"/>
      <c r="G176" s="814"/>
      <c r="H176" s="749"/>
      <c r="I176" s="750"/>
      <c r="J176" s="750"/>
      <c r="K176" s="750"/>
      <c r="L176" s="750"/>
      <c r="M176" s="751"/>
      <c r="N176" s="269"/>
      <c r="O176" s="270"/>
      <c r="P176" s="250" t="s">
        <v>1270</v>
      </c>
      <c r="Q176" s="761" t="str">
        <f>BK174</f>
        <v>Political views outwardly express an inward orientation of inflexibly prioritized needs.</v>
      </c>
      <c r="R176" s="761"/>
      <c r="S176" s="761"/>
      <c r="T176" s="761"/>
      <c r="U176" s="761"/>
      <c r="V176" s="761"/>
      <c r="W176" s="761"/>
      <c r="X176" s="761"/>
      <c r="Y176" s="761"/>
      <c r="Z176" s="761"/>
      <c r="AA176" s="761"/>
      <c r="AB176" s="261"/>
      <c r="BK176" s="2" t="s">
        <v>1272</v>
      </c>
    </row>
    <row r="177" spans="1:66" ht="15" customHeight="1" thickBot="1">
      <c r="A177" s="260"/>
      <c r="B177" s="266">
        <v>3</v>
      </c>
      <c r="C177" s="812"/>
      <c r="D177" s="813"/>
      <c r="E177" s="813"/>
      <c r="F177" s="813"/>
      <c r="G177" s="814"/>
      <c r="H177" s="749"/>
      <c r="I177" s="750"/>
      <c r="J177" s="750"/>
      <c r="K177" s="750"/>
      <c r="L177" s="750"/>
      <c r="M177" s="751"/>
      <c r="N177" s="269"/>
      <c r="O177" s="270"/>
      <c r="P177" s="250" t="s">
        <v>1270</v>
      </c>
      <c r="Q177" s="761" t="str">
        <f>BK175</f>
        <v>Politics relies heavily on generalizations that often overlook specific needs.</v>
      </c>
      <c r="R177" s="761"/>
      <c r="S177" s="761"/>
      <c r="T177" s="761"/>
      <c r="U177" s="761"/>
      <c r="V177" s="761"/>
      <c r="W177" s="761"/>
      <c r="X177" s="761"/>
      <c r="Y177" s="761"/>
      <c r="Z177" s="761"/>
      <c r="AA177" s="761"/>
      <c r="AB177" s="261"/>
      <c r="BK177" s="2" t="s">
        <v>1267</v>
      </c>
    </row>
    <row r="178" spans="1:66" ht="15" customHeight="1" thickBot="1">
      <c r="A178" s="260"/>
      <c r="B178" s="266">
        <v>4</v>
      </c>
      <c r="C178" s="812"/>
      <c r="D178" s="813"/>
      <c r="E178" s="813"/>
      <c r="F178" s="813"/>
      <c r="G178" s="814"/>
      <c r="H178" s="749"/>
      <c r="I178" s="750"/>
      <c r="J178" s="750"/>
      <c r="K178" s="750"/>
      <c r="L178" s="750"/>
      <c r="M178" s="751"/>
      <c r="N178" s="269"/>
      <c r="O178" s="270"/>
      <c r="P178" s="250" t="s">
        <v>1270</v>
      </c>
      <c r="Q178" s="761" t="str">
        <f>BK176</f>
        <v>Political generalizing can keep us stuck in pain by keeping specific needs unresolved.</v>
      </c>
      <c r="R178" s="761"/>
      <c r="S178" s="761"/>
      <c r="T178" s="761"/>
      <c r="U178" s="761"/>
      <c r="V178" s="761"/>
      <c r="W178" s="761"/>
      <c r="X178" s="761"/>
      <c r="Y178" s="761"/>
      <c r="Z178" s="761"/>
      <c r="AA178" s="761"/>
      <c r="AB178" s="261"/>
      <c r="BK178" s="2" t="s">
        <v>1268</v>
      </c>
    </row>
    <row r="179" spans="1:66" ht="16.899999999999999" customHeight="1" thickBot="1">
      <c r="A179" s="260"/>
      <c r="B179" s="266">
        <v>5</v>
      </c>
      <c r="C179" s="812"/>
      <c r="D179" s="813"/>
      <c r="E179" s="813"/>
      <c r="F179" s="813"/>
      <c r="G179" s="814"/>
      <c r="H179" s="749"/>
      <c r="I179" s="750"/>
      <c r="J179" s="750"/>
      <c r="K179" s="750"/>
      <c r="L179" s="750"/>
      <c r="M179" s="751"/>
      <c r="N179" s="269"/>
      <c r="O179" s="270"/>
      <c r="P179" s="250" t="s">
        <v>1270</v>
      </c>
      <c r="Q179" s="761" t="str">
        <f>BK177</f>
        <v xml:space="preserve">Debating needlessly provokes more pain with mutual defensiveness. </v>
      </c>
      <c r="R179" s="761"/>
      <c r="S179" s="761"/>
      <c r="T179" s="761"/>
      <c r="U179" s="761"/>
      <c r="V179" s="761"/>
      <c r="W179" s="761"/>
      <c r="X179" s="761"/>
      <c r="Y179" s="761"/>
      <c r="Z179" s="761"/>
      <c r="AA179" s="761"/>
      <c r="AB179" s="261"/>
      <c r="BI179" s="39" t="str">
        <f>CONCATENATE(BJ180,BK180,BL180)</f>
        <v>Instead of politics dividing us, Harmony Politics can unite us in common purpose. With the help of Value Relating, a new kind of service, we can better resolve each other's affected politicized needs. And earn money in the process, when enticing political influencers to stand up and take notice. You with me so far?</v>
      </c>
    </row>
    <row r="180" spans="1:66" ht="16.899999999999999" customHeight="1">
      <c r="A180" s="260"/>
      <c r="B180" s="794" t="s">
        <v>1297</v>
      </c>
      <c r="C180" s="794"/>
      <c r="D180" s="794"/>
      <c r="E180" s="794"/>
      <c r="F180" s="794"/>
      <c r="G180" s="794"/>
      <c r="H180" s="794"/>
      <c r="I180" s="794"/>
      <c r="J180" s="794"/>
      <c r="K180" s="794"/>
      <c r="L180" s="794"/>
      <c r="M180" s="794"/>
      <c r="N180" s="269"/>
      <c r="O180" s="270"/>
      <c r="P180" s="250" t="s">
        <v>1270</v>
      </c>
      <c r="Q180" s="761" t="str">
        <f>BK178</f>
        <v>Harmony Politics counters divisive politics by zeroing in on these overlooked underlying needs on all sides.</v>
      </c>
      <c r="R180" s="761"/>
      <c r="S180" s="761"/>
      <c r="T180" s="761"/>
      <c r="U180" s="761"/>
      <c r="V180" s="761"/>
      <c r="W180" s="761"/>
      <c r="X180" s="761"/>
      <c r="Y180" s="761"/>
      <c r="Z180" s="761"/>
      <c r="AA180" s="761"/>
      <c r="AB180" s="261"/>
      <c r="BJ180" s="2" t="s">
        <v>1288</v>
      </c>
      <c r="BK180" s="2" t="str">
        <f>IF(B188="","politicized",B188)</f>
        <v>politicized</v>
      </c>
      <c r="BL180" s="2" t="s">
        <v>1289</v>
      </c>
    </row>
    <row r="181" spans="1:66" ht="16.899999999999999" customHeight="1">
      <c r="A181" s="260"/>
      <c r="B181" s="794"/>
      <c r="C181" s="794"/>
      <c r="D181" s="794"/>
      <c r="E181" s="794"/>
      <c r="F181" s="794"/>
      <c r="G181" s="794"/>
      <c r="H181" s="794"/>
      <c r="I181" s="794"/>
      <c r="J181" s="794"/>
      <c r="K181" s="794"/>
      <c r="L181" s="794"/>
      <c r="M181" s="794"/>
      <c r="N181" s="269"/>
      <c r="O181" s="270"/>
      <c r="P181" s="252"/>
      <c r="Q181" s="761"/>
      <c r="R181" s="761"/>
      <c r="S181" s="761"/>
      <c r="T181" s="761"/>
      <c r="U181" s="761"/>
      <c r="V181" s="761"/>
      <c r="W181" s="761"/>
      <c r="X181" s="761"/>
      <c r="Y181" s="761"/>
      <c r="Z181" s="761"/>
      <c r="AA181" s="761"/>
      <c r="AB181" s="261"/>
    </row>
    <row r="182" spans="1:66" ht="16.899999999999999" customHeight="1">
      <c r="A182" s="260"/>
      <c r="B182" s="794"/>
      <c r="C182" s="794"/>
      <c r="D182" s="794"/>
      <c r="E182" s="794"/>
      <c r="F182" s="794"/>
      <c r="G182" s="794"/>
      <c r="H182" s="794"/>
      <c r="I182" s="794"/>
      <c r="J182" s="794"/>
      <c r="K182" s="794"/>
      <c r="L182" s="794"/>
      <c r="M182" s="794"/>
      <c r="N182" s="269"/>
      <c r="O182" s="270"/>
      <c r="P182" s="256"/>
      <c r="Q182" s="256"/>
      <c r="R182" s="256"/>
      <c r="S182" s="256"/>
      <c r="T182" s="256"/>
      <c r="U182" s="256"/>
      <c r="V182" s="256"/>
      <c r="W182" s="256"/>
      <c r="X182" s="256"/>
      <c r="Y182" s="256"/>
      <c r="Z182" s="256"/>
      <c r="AA182" s="256"/>
      <c r="AB182" s="261"/>
      <c r="BI182" s="39" t="str">
        <f>CONCATENATE(BL183,BM183,BN183)</f>
        <v xml:space="preserve">Reply to this message if you would like to "follow me" to help revolutionize politics. Later, you will receive opportunity to support me in this revolutionizing of politics. "There is no greater revolution than to revolve back to love." Starting with you, John Smith. </v>
      </c>
    </row>
    <row r="183" spans="1:66" ht="16.899999999999999" customHeight="1" thickBot="1">
      <c r="A183" s="260"/>
      <c r="B183" s="248" t="s">
        <v>1251</v>
      </c>
      <c r="C183" s="246"/>
      <c r="D183" s="246"/>
      <c r="E183" s="246"/>
      <c r="F183" s="246"/>
      <c r="G183" s="246"/>
      <c r="H183" s="248" t="s">
        <v>1281</v>
      </c>
      <c r="I183" s="246"/>
      <c r="J183" s="246"/>
      <c r="K183" s="246"/>
      <c r="L183" s="246"/>
      <c r="M183" s="246"/>
      <c r="N183" s="269"/>
      <c r="O183" s="270"/>
      <c r="P183" s="761" t="str">
        <f>BI179</f>
        <v>Instead of politics dividing us, Harmony Politics can unite us in common purpose. With the help of Value Relating, a new kind of service, we can better resolve each other's affected politicized needs. And earn money in the process, when enticing political influencers to stand up and take notice. You with me so far?</v>
      </c>
      <c r="Q183" s="761"/>
      <c r="R183" s="761"/>
      <c r="S183" s="761"/>
      <c r="T183" s="761"/>
      <c r="U183" s="761"/>
      <c r="V183" s="761"/>
      <c r="W183" s="761"/>
      <c r="X183" s="761"/>
      <c r="Y183" s="761"/>
      <c r="Z183" s="761"/>
      <c r="AA183" s="761"/>
      <c r="AB183" s="261"/>
      <c r="BL183" s="2" t="s">
        <v>1291</v>
      </c>
      <c r="BM183" s="2" t="str">
        <f>IF(B184="","my friend",B184)</f>
        <v>John Smith</v>
      </c>
      <c r="BN183" s="2" t="s">
        <v>1022</v>
      </c>
    </row>
    <row r="184" spans="1:66" ht="16.899999999999999" customHeight="1" thickBot="1">
      <c r="A184" s="260"/>
      <c r="B184" s="749" t="s">
        <v>1361</v>
      </c>
      <c r="C184" s="750"/>
      <c r="D184" s="750"/>
      <c r="E184" s="750"/>
      <c r="F184" s="751"/>
      <c r="G184" s="246"/>
      <c r="H184" s="749" t="s">
        <v>1282</v>
      </c>
      <c r="I184" s="750"/>
      <c r="J184" s="750"/>
      <c r="K184" s="750"/>
      <c r="L184" s="750"/>
      <c r="M184" s="751"/>
      <c r="N184" s="269"/>
      <c r="O184" s="270"/>
      <c r="P184" s="761"/>
      <c r="Q184" s="761"/>
      <c r="R184" s="761"/>
      <c r="S184" s="761"/>
      <c r="T184" s="761"/>
      <c r="U184" s="761"/>
      <c r="V184" s="761"/>
      <c r="W184" s="761"/>
      <c r="X184" s="761"/>
      <c r="Y184" s="761"/>
      <c r="Z184" s="761"/>
      <c r="AA184" s="761"/>
      <c r="AB184" s="261"/>
    </row>
    <row r="185" spans="1:66" ht="15" customHeight="1" thickBot="1">
      <c r="A185" s="260"/>
      <c r="B185" s="248" t="s">
        <v>1252</v>
      </c>
      <c r="C185" s="246"/>
      <c r="D185" s="246"/>
      <c r="E185" s="246"/>
      <c r="F185" s="246"/>
      <c r="G185" s="246"/>
      <c r="H185" s="246"/>
      <c r="I185" s="246"/>
      <c r="J185" s="246"/>
      <c r="K185" s="246"/>
      <c r="L185" s="248" t="s">
        <v>1253</v>
      </c>
      <c r="M185" s="246"/>
      <c r="N185" s="269"/>
      <c r="O185" s="270"/>
      <c r="P185" s="761"/>
      <c r="Q185" s="761"/>
      <c r="R185" s="761"/>
      <c r="S185" s="761"/>
      <c r="T185" s="761"/>
      <c r="U185" s="761"/>
      <c r="V185" s="761"/>
      <c r="W185" s="761"/>
      <c r="X185" s="761"/>
      <c r="Y185" s="761"/>
      <c r="Z185" s="761"/>
      <c r="AA185" s="761"/>
      <c r="AB185" s="261"/>
    </row>
    <row r="186" spans="1:66" ht="15" customHeight="1" thickBot="1">
      <c r="A186" s="260"/>
      <c r="B186" s="806"/>
      <c r="C186" s="807"/>
      <c r="D186" s="807"/>
      <c r="E186" s="807"/>
      <c r="F186" s="807"/>
      <c r="G186" s="807"/>
      <c r="H186" s="807"/>
      <c r="I186" s="807"/>
      <c r="J186" s="808"/>
      <c r="K186" s="246"/>
      <c r="L186" s="801">
        <f ca="1">TODAY()</f>
        <v>43972</v>
      </c>
      <c r="M186" s="802"/>
      <c r="N186" s="269"/>
      <c r="O186" s="270"/>
      <c r="P186" s="761"/>
      <c r="Q186" s="761"/>
      <c r="R186" s="761"/>
      <c r="S186" s="761"/>
      <c r="T186" s="761"/>
      <c r="U186" s="761"/>
      <c r="V186" s="761"/>
      <c r="W186" s="761"/>
      <c r="X186" s="761"/>
      <c r="Y186" s="761"/>
      <c r="Z186" s="761"/>
      <c r="AA186" s="761"/>
      <c r="AB186" s="261"/>
    </row>
    <row r="187" spans="1:66" ht="15" customHeight="1" thickBot="1">
      <c r="A187" s="260"/>
      <c r="B187" s="248" t="s">
        <v>1238</v>
      </c>
      <c r="C187" s="246"/>
      <c r="D187" s="246"/>
      <c r="E187" s="246"/>
      <c r="F187" s="248" t="s">
        <v>1263</v>
      </c>
      <c r="G187" s="246"/>
      <c r="H187" s="246"/>
      <c r="I187" s="246"/>
      <c r="J187" s="248" t="s">
        <v>1237</v>
      </c>
      <c r="K187" s="246"/>
      <c r="L187" s="246"/>
      <c r="M187" s="246"/>
      <c r="N187" s="269"/>
      <c r="O187" s="270"/>
      <c r="P187" s="256"/>
      <c r="Q187" s="256"/>
      <c r="R187" s="256"/>
      <c r="S187" s="256"/>
      <c r="T187" s="256"/>
      <c r="U187" s="256"/>
      <c r="V187" s="256"/>
      <c r="W187" s="256"/>
      <c r="X187" s="256"/>
      <c r="Y187" s="256"/>
      <c r="Z187" s="256"/>
      <c r="AA187" s="256"/>
      <c r="AB187" s="261"/>
      <c r="BJ187" s="17"/>
      <c r="BL187" s="17"/>
    </row>
    <row r="188" spans="1:66" ht="15" customHeight="1" thickBot="1">
      <c r="A188" s="260"/>
      <c r="B188" s="815"/>
      <c r="C188" s="816"/>
      <c r="D188" s="817"/>
      <c r="E188" s="246"/>
      <c r="F188" s="815"/>
      <c r="G188" s="816"/>
      <c r="H188" s="816"/>
      <c r="I188" s="817"/>
      <c r="J188" s="815"/>
      <c r="K188" s="816"/>
      <c r="L188" s="816"/>
      <c r="M188" s="817"/>
      <c r="N188" s="269"/>
      <c r="O188" s="270"/>
      <c r="P188" s="761" t="str">
        <f>BI182</f>
        <v xml:space="preserve">Reply to this message if you would like to "follow me" to help revolutionize politics. Later, you will receive opportunity to support me in this revolutionizing of politics. "There is no greater revolution than to revolve back to love." Starting with you, John Smith. </v>
      </c>
      <c r="Q188" s="761"/>
      <c r="R188" s="761"/>
      <c r="S188" s="761"/>
      <c r="T188" s="761"/>
      <c r="U188" s="761"/>
      <c r="V188" s="761"/>
      <c r="W188" s="761"/>
      <c r="X188" s="761"/>
      <c r="Y188" s="761"/>
      <c r="Z188" s="761"/>
      <c r="AA188" s="761"/>
      <c r="AB188" s="261"/>
    </row>
    <row r="189" spans="1:66" ht="15" customHeight="1">
      <c r="A189" s="260"/>
      <c r="B189" s="246"/>
      <c r="C189" s="246"/>
      <c r="D189" s="246"/>
      <c r="E189" s="246"/>
      <c r="F189" s="246"/>
      <c r="G189" s="246"/>
      <c r="H189" s="246"/>
      <c r="I189" s="246"/>
      <c r="J189" s="246"/>
      <c r="K189" s="246"/>
      <c r="L189" s="246"/>
      <c r="M189" s="246"/>
      <c r="N189" s="269"/>
      <c r="O189" s="270"/>
      <c r="P189" s="761"/>
      <c r="Q189" s="761"/>
      <c r="R189" s="761"/>
      <c r="S189" s="761"/>
      <c r="T189" s="761"/>
      <c r="U189" s="761"/>
      <c r="V189" s="761"/>
      <c r="W189" s="761"/>
      <c r="X189" s="761"/>
      <c r="Y189" s="761"/>
      <c r="Z189" s="761"/>
      <c r="AA189" s="761"/>
      <c r="AB189" s="261"/>
    </row>
    <row r="190" spans="1:66" ht="15" customHeight="1">
      <c r="A190" s="260"/>
      <c r="B190" s="246"/>
      <c r="C190" s="246"/>
      <c r="D190" s="246"/>
      <c r="E190" s="246"/>
      <c r="F190" s="246"/>
      <c r="G190" s="246"/>
      <c r="H190" s="246"/>
      <c r="I190" s="246"/>
      <c r="J190" s="246"/>
      <c r="K190" s="246"/>
      <c r="L190" s="246"/>
      <c r="M190" s="246"/>
      <c r="N190" s="269"/>
      <c r="O190" s="270"/>
      <c r="P190" s="761"/>
      <c r="Q190" s="761"/>
      <c r="R190" s="761"/>
      <c r="S190" s="761"/>
      <c r="T190" s="761"/>
      <c r="U190" s="761"/>
      <c r="V190" s="761"/>
      <c r="W190" s="761"/>
      <c r="X190" s="761"/>
      <c r="Y190" s="761"/>
      <c r="Z190" s="761"/>
      <c r="AA190" s="761"/>
      <c r="AB190" s="261"/>
    </row>
    <row r="191" spans="1:66" ht="15" customHeight="1">
      <c r="A191" s="260"/>
      <c r="B191" s="246"/>
      <c r="C191" s="246"/>
      <c r="D191" s="246"/>
      <c r="E191" s="246"/>
      <c r="F191" s="246"/>
      <c r="G191" s="246"/>
      <c r="H191" s="246"/>
      <c r="I191" s="246"/>
      <c r="J191" s="246"/>
      <c r="K191" s="246"/>
      <c r="L191" s="246"/>
      <c r="M191" s="246"/>
      <c r="N191" s="269"/>
      <c r="O191" s="270"/>
      <c r="P191" s="761"/>
      <c r="Q191" s="761"/>
      <c r="R191" s="761"/>
      <c r="S191" s="761"/>
      <c r="T191" s="761"/>
      <c r="U191" s="761"/>
      <c r="V191" s="761"/>
      <c r="W191" s="761"/>
      <c r="X191" s="761"/>
      <c r="Y191" s="761"/>
      <c r="Z191" s="761"/>
      <c r="AA191" s="761"/>
      <c r="AB191" s="261"/>
    </row>
    <row r="192" spans="1:66" ht="15" customHeight="1">
      <c r="A192" s="260"/>
      <c r="B192" s="246"/>
      <c r="C192" s="246"/>
      <c r="D192" s="246"/>
      <c r="E192" s="246"/>
      <c r="F192" s="246"/>
      <c r="G192" s="246"/>
      <c r="H192" s="246"/>
      <c r="I192" s="246"/>
      <c r="J192" s="246"/>
      <c r="K192" s="246"/>
      <c r="L192" s="246"/>
      <c r="M192" s="246"/>
      <c r="N192" s="269"/>
      <c r="O192" s="270"/>
      <c r="P192" s="761" t="s">
        <v>1290</v>
      </c>
      <c r="Q192" s="761"/>
      <c r="R192" s="761"/>
      <c r="S192" s="761"/>
      <c r="T192" s="761"/>
      <c r="U192" s="761"/>
      <c r="V192" s="761"/>
      <c r="W192" s="761"/>
      <c r="X192" s="761"/>
      <c r="Y192" s="761"/>
      <c r="Z192" s="761"/>
      <c r="AA192" s="761"/>
      <c r="AB192" s="261"/>
    </row>
    <row r="193" spans="1:73" ht="15" customHeight="1">
      <c r="A193" s="260"/>
      <c r="B193" s="246"/>
      <c r="C193" s="246"/>
      <c r="D193" s="246"/>
      <c r="E193" s="246"/>
      <c r="F193" s="246"/>
      <c r="G193" s="246"/>
      <c r="H193" s="246"/>
      <c r="I193" s="246"/>
      <c r="J193" s="246"/>
      <c r="K193" s="246"/>
      <c r="L193" s="246"/>
      <c r="M193" s="246"/>
      <c r="N193" s="269"/>
      <c r="O193" s="270"/>
      <c r="P193" s="256"/>
      <c r="Q193" s="256"/>
      <c r="R193" s="256"/>
      <c r="S193" s="256"/>
      <c r="T193" s="256"/>
      <c r="U193" s="256"/>
      <c r="V193" s="256"/>
      <c r="W193" s="256"/>
      <c r="X193" s="256"/>
      <c r="Y193" s="256"/>
      <c r="Z193" s="256"/>
      <c r="AA193" s="256"/>
      <c r="AB193" s="261"/>
    </row>
    <row r="194" spans="1:73" ht="15" customHeight="1">
      <c r="A194" s="260"/>
      <c r="B194" s="246"/>
      <c r="C194" s="246"/>
      <c r="D194" s="246"/>
      <c r="E194" s="246"/>
      <c r="F194" s="246"/>
      <c r="G194" s="246"/>
      <c r="H194" s="246"/>
      <c r="I194" s="246"/>
      <c r="J194" s="246"/>
      <c r="K194" s="246"/>
      <c r="L194" s="246"/>
      <c r="M194" s="246"/>
      <c r="N194" s="269"/>
      <c r="O194" s="270"/>
      <c r="P194" s="761" t="str">
        <f>IF(H184="","Jane Doe",H184)</f>
        <v>Jane Doe</v>
      </c>
      <c r="Q194" s="761"/>
      <c r="R194" s="761"/>
      <c r="S194" s="761"/>
      <c r="T194" s="761"/>
      <c r="U194" s="761"/>
      <c r="V194" s="761"/>
      <c r="W194" s="761"/>
      <c r="X194" s="761"/>
      <c r="Y194" s="761"/>
      <c r="Z194" s="761"/>
      <c r="AA194" s="761"/>
      <c r="AB194" s="261"/>
    </row>
    <row r="195" spans="1:73" ht="7.15" customHeight="1">
      <c r="A195" s="260"/>
      <c r="B195" s="246"/>
      <c r="C195" s="246"/>
      <c r="D195" s="246"/>
      <c r="E195" s="246"/>
      <c r="F195" s="246"/>
      <c r="G195" s="246"/>
      <c r="H195" s="246"/>
      <c r="I195" s="246"/>
      <c r="J195" s="246"/>
      <c r="K195" s="246"/>
      <c r="L195" s="246"/>
      <c r="M195" s="246"/>
      <c r="N195" s="269"/>
      <c r="O195" s="270"/>
      <c r="P195" s="30"/>
      <c r="Q195" s="30"/>
      <c r="R195" s="30"/>
      <c r="S195" s="30"/>
      <c r="T195" s="30"/>
      <c r="U195" s="30"/>
      <c r="V195" s="30"/>
      <c r="W195" s="30"/>
      <c r="X195" s="30"/>
      <c r="Y195" s="30"/>
      <c r="Z195" s="30"/>
      <c r="AA195" s="30"/>
      <c r="AB195" s="261"/>
    </row>
    <row r="196" spans="1:73" ht="7.15" customHeight="1">
      <c r="A196" s="262"/>
      <c r="B196" s="263"/>
      <c r="C196" s="263"/>
      <c r="D196" s="263"/>
      <c r="E196" s="263"/>
      <c r="F196" s="263"/>
      <c r="G196" s="263"/>
      <c r="H196" s="263"/>
      <c r="I196" s="263"/>
      <c r="J196" s="263"/>
      <c r="K196" s="263"/>
      <c r="L196" s="263"/>
      <c r="M196" s="263"/>
      <c r="N196" s="271"/>
      <c r="O196" s="272"/>
      <c r="P196" s="264"/>
      <c r="Q196" s="264"/>
      <c r="R196" s="264"/>
      <c r="S196" s="264"/>
      <c r="T196" s="264"/>
      <c r="U196" s="264"/>
      <c r="V196" s="264"/>
      <c r="W196" s="264"/>
      <c r="X196" s="264"/>
      <c r="Y196" s="264"/>
      <c r="Z196" s="264"/>
      <c r="AA196" s="264"/>
      <c r="AB196" s="265"/>
    </row>
    <row r="197" spans="1:73" ht="30" customHeight="1">
      <c r="A197" s="386" t="s">
        <v>1148</v>
      </c>
      <c r="B197" s="757" t="s">
        <v>1539</v>
      </c>
      <c r="C197" s="757"/>
      <c r="D197" s="757"/>
      <c r="E197" s="757"/>
      <c r="F197" s="757"/>
      <c r="G197" s="757"/>
      <c r="H197" s="757"/>
      <c r="I197" s="757"/>
      <c r="J197" s="757"/>
      <c r="K197" s="757"/>
      <c r="L197" s="757"/>
      <c r="M197" s="258"/>
      <c r="N197" s="385"/>
      <c r="O197" s="386"/>
      <c r="P197" s="757" t="s">
        <v>1555</v>
      </c>
      <c r="Q197" s="757"/>
      <c r="R197" s="757"/>
      <c r="S197" s="757"/>
      <c r="T197" s="757"/>
      <c r="U197" s="757"/>
      <c r="V197" s="757"/>
      <c r="W197" s="757"/>
      <c r="X197" s="757"/>
      <c r="Y197" s="757"/>
      <c r="Z197" s="259"/>
      <c r="AA197" s="259"/>
      <c r="AB197" s="385" t="s">
        <v>1149</v>
      </c>
    </row>
    <row r="198" spans="1:73">
      <c r="A198" s="260"/>
      <c r="B198" s="246"/>
      <c r="C198" s="246"/>
      <c r="D198" s="246"/>
      <c r="E198" s="246"/>
      <c r="F198" s="246"/>
      <c r="G198" s="246"/>
      <c r="H198" s="246"/>
      <c r="I198" s="246"/>
      <c r="J198" s="246"/>
      <c r="K198" s="246"/>
      <c r="L198" s="246"/>
      <c r="M198" s="246"/>
      <c r="N198" s="269"/>
      <c r="O198" s="270"/>
      <c r="P198" s="30"/>
      <c r="Q198" s="30"/>
      <c r="R198" s="30"/>
      <c r="S198" s="30"/>
      <c r="T198" s="30"/>
      <c r="U198" s="30"/>
      <c r="V198" s="30"/>
      <c r="W198" s="30"/>
      <c r="X198" s="30"/>
      <c r="Y198" s="30"/>
      <c r="Z198" s="30"/>
      <c r="AA198" s="30"/>
      <c r="AB198" s="261"/>
    </row>
    <row r="199" spans="1:73" ht="15">
      <c r="A199" s="260"/>
      <c r="B199" s="246"/>
      <c r="C199" s="246"/>
      <c r="D199" s="246"/>
      <c r="E199" s="246"/>
      <c r="F199" s="246"/>
      <c r="G199" s="246"/>
      <c r="H199" s="246"/>
      <c r="I199" s="246"/>
      <c r="J199" s="246"/>
      <c r="K199" s="246"/>
      <c r="L199" s="246"/>
      <c r="M199" s="246"/>
      <c r="N199" s="269"/>
      <c r="O199" s="270"/>
      <c r="P199" s="247" t="s">
        <v>1276</v>
      </c>
      <c r="Q199" s="809" t="str">
        <f>IF(B215="","",B215)</f>
        <v>John Smith</v>
      </c>
      <c r="R199" s="809"/>
      <c r="S199" s="809"/>
      <c r="T199" s="809"/>
      <c r="U199" s="809"/>
      <c r="V199" s="809"/>
      <c r="W199" s="809"/>
      <c r="X199" s="809"/>
      <c r="Y199" s="809"/>
      <c r="Z199" s="809"/>
      <c r="AA199" s="809"/>
      <c r="AB199" s="261"/>
      <c r="BU199" s="39" t="s">
        <v>1299</v>
      </c>
    </row>
    <row r="200" spans="1:73" ht="15">
      <c r="A200" s="260"/>
      <c r="B200" s="246"/>
      <c r="C200" s="246"/>
      <c r="D200" s="246"/>
      <c r="E200" s="246"/>
      <c r="F200" s="246"/>
      <c r="G200" s="246"/>
      <c r="H200" s="246"/>
      <c r="I200" s="246"/>
      <c r="J200" s="246"/>
      <c r="K200" s="246"/>
      <c r="L200" s="246"/>
      <c r="M200" s="246"/>
      <c r="N200" s="269"/>
      <c r="O200" s="270"/>
      <c r="P200" s="247" t="s">
        <v>1273</v>
      </c>
      <c r="Q200" s="809" t="str">
        <f>IF(H215="","",H215)</f>
        <v>Jane Doe</v>
      </c>
      <c r="R200" s="809"/>
      <c r="S200" s="809"/>
      <c r="T200" s="809"/>
      <c r="U200" s="809"/>
      <c r="V200" s="809"/>
      <c r="W200" s="809"/>
      <c r="X200" s="809"/>
      <c r="Y200" s="809"/>
      <c r="Z200" s="809"/>
      <c r="AA200" s="809"/>
      <c r="AB200" s="261"/>
      <c r="BU200" s="2" t="s">
        <v>1300</v>
      </c>
    </row>
    <row r="201" spans="1:73" ht="15">
      <c r="A201" s="260"/>
      <c r="B201" s="246"/>
      <c r="C201" s="246"/>
      <c r="D201" s="246"/>
      <c r="E201" s="246"/>
      <c r="F201" s="246"/>
      <c r="G201" s="246"/>
      <c r="H201" s="246"/>
      <c r="I201" s="246"/>
      <c r="J201" s="246"/>
      <c r="K201" s="246"/>
      <c r="L201" s="246"/>
      <c r="M201" s="246"/>
      <c r="N201" s="269"/>
      <c r="O201" s="270"/>
      <c r="P201" s="247" t="s">
        <v>1274</v>
      </c>
      <c r="Q201" s="810">
        <f ca="1">L217</f>
        <v>43972</v>
      </c>
      <c r="R201" s="810"/>
      <c r="S201" s="810"/>
      <c r="T201" s="810"/>
      <c r="U201" s="810"/>
      <c r="V201" s="810"/>
      <c r="W201" s="810"/>
      <c r="X201" s="810"/>
      <c r="Y201" s="810"/>
      <c r="Z201" s="810"/>
      <c r="AA201" s="810"/>
      <c r="AB201" s="261"/>
      <c r="BI201" s="39" t="str">
        <f>CONCATENATE(BJ202,BK202,BL202,BM202,BN202,BR202,BO202,BP202,BQ202,BR202,BS202,BT202,BJ203,BK203,BL203,BM203,BN203,BO203,BP203,BQ203,BR203)</f>
        <v xml:space="preserve">My name is Jane Doe, a regular listener of your Politics Now broadcast. On a recent episode, I heard you bring up a controversial political issue. I now appreciate both political sides more fully. I wish you too could appreciate the paradox behind embracing both a liberal position and a conservative position. With Harmony Politics, now you can. </v>
      </c>
      <c r="BU201" s="2" t="s">
        <v>1301</v>
      </c>
    </row>
    <row r="202" spans="1:73" ht="15" customHeight="1">
      <c r="A202" s="260"/>
      <c r="B202" s="246"/>
      <c r="C202" s="246"/>
      <c r="D202" s="246"/>
      <c r="E202" s="246"/>
      <c r="F202" s="246"/>
      <c r="G202" s="246"/>
      <c r="H202" s="246"/>
      <c r="I202" s="246"/>
      <c r="J202" s="246"/>
      <c r="K202" s="246"/>
      <c r="L202" s="246"/>
      <c r="M202" s="246"/>
      <c r="N202" s="269"/>
      <c r="O202" s="270"/>
      <c r="P202" s="247" t="s">
        <v>1275</v>
      </c>
      <c r="Q202" s="809" t="str">
        <f>IF(B217="","Introducing Harmony Politics",B217)</f>
        <v>Introducing Harmony Politics</v>
      </c>
      <c r="R202" s="809"/>
      <c r="S202" s="809"/>
      <c r="T202" s="809"/>
      <c r="U202" s="809"/>
      <c r="V202" s="809"/>
      <c r="W202" s="809"/>
      <c r="X202" s="809"/>
      <c r="Y202" s="809"/>
      <c r="Z202" s="809"/>
      <c r="AA202" s="809"/>
      <c r="AB202" s="261"/>
      <c r="BJ202" s="2" t="s">
        <v>1322</v>
      </c>
      <c r="BK202" s="2" t="str">
        <f>H184</f>
        <v>Jane Doe</v>
      </c>
      <c r="BL202" s="2" t="s">
        <v>1323</v>
      </c>
      <c r="BM202" s="2" t="str">
        <f>IF(B230=BU204,"an ","a ")</f>
        <v xml:space="preserve">a </v>
      </c>
      <c r="BN202" s="2" t="str">
        <f>IF(B230="",BU202,B230)</f>
        <v>regular</v>
      </c>
      <c r="BO202" s="2" t="str">
        <f>IF(F230="",BU210,F230)</f>
        <v>listener</v>
      </c>
      <c r="BP202" s="2" t="s">
        <v>1328</v>
      </c>
      <c r="BQ202" s="2" t="str">
        <f>IF(B232="","popular",B232)</f>
        <v>Politics Now</v>
      </c>
      <c r="BR202" s="49" t="s">
        <v>1329</v>
      </c>
      <c r="BS202" s="2" t="str">
        <f>IF(J230="",BU222,J230)</f>
        <v>broadcast</v>
      </c>
      <c r="BT202" s="2" t="s">
        <v>1022</v>
      </c>
      <c r="BU202" s="2" t="s">
        <v>1302</v>
      </c>
    </row>
    <row r="203" spans="1:73" ht="10.15" customHeight="1">
      <c r="A203" s="260"/>
      <c r="B203" s="246"/>
      <c r="C203" s="246"/>
      <c r="D203" s="246"/>
      <c r="E203" s="246"/>
      <c r="F203" s="246"/>
      <c r="G203" s="246"/>
      <c r="H203" s="246"/>
      <c r="I203" s="246"/>
      <c r="J203" s="246"/>
      <c r="K203" s="246"/>
      <c r="L203" s="246"/>
      <c r="M203" s="246"/>
      <c r="N203" s="269"/>
      <c r="O203" s="270"/>
      <c r="P203" s="256"/>
      <c r="Q203" s="256"/>
      <c r="R203" s="256"/>
      <c r="S203" s="256"/>
      <c r="T203" s="256"/>
      <c r="U203" s="256"/>
      <c r="V203" s="256"/>
      <c r="W203" s="256"/>
      <c r="X203" s="256"/>
      <c r="Y203" s="256"/>
      <c r="Z203" s="256"/>
      <c r="AA203" s="256"/>
      <c r="AB203" s="261"/>
      <c r="BJ203" s="2" t="str">
        <f>IF(J230=BU217,BT217,IF(J230=BU218,BT218,IF(J230=BU219,BT219,IF(J230=BU220,BT220,IF(J230=BU221,BT221,IF(J230=BU222,BT222,IF(J230=BU223,BT223,IF(J230=BU224,BT224,IF(J230=BU225,BT225,"")))))))))</f>
        <v xml:space="preserve">On a recent episode, I heard you </v>
      </c>
      <c r="BK203" s="2" t="s">
        <v>1339</v>
      </c>
      <c r="BL203" s="2" t="str">
        <f>IF(B188="","a controversial political issue",B188)</f>
        <v>a controversial political issue</v>
      </c>
      <c r="BM203" s="2" t="s">
        <v>1369</v>
      </c>
      <c r="BN203" s="2" t="str">
        <f>IF(BL2=BT2,"an ","a ")</f>
        <v xml:space="preserve">a </v>
      </c>
      <c r="BO203" s="2" t="str">
        <f>IF(BL2="","liberal",BL2)</f>
        <v>liberal</v>
      </c>
      <c r="BP203" s="2" t="s">
        <v>1352</v>
      </c>
      <c r="BQ203" s="2" t="str">
        <f>IF(BL3="","conservative",BL3)</f>
        <v>conservative</v>
      </c>
      <c r="BR203" s="2" t="s">
        <v>1353</v>
      </c>
      <c r="BS203" s="49" t="s">
        <v>3</v>
      </c>
      <c r="BU203" s="2" t="s">
        <v>1303</v>
      </c>
    </row>
    <row r="204" spans="1:73" ht="14.45" customHeight="1">
      <c r="A204" s="260"/>
      <c r="B204" s="246"/>
      <c r="C204" s="246"/>
      <c r="D204" s="246"/>
      <c r="E204" s="246"/>
      <c r="F204" s="246"/>
      <c r="G204" s="246"/>
      <c r="H204" s="246"/>
      <c r="I204" s="246"/>
      <c r="J204" s="246"/>
      <c r="K204" s="246"/>
      <c r="L204" s="246"/>
      <c r="M204" s="246"/>
      <c r="N204" s="269"/>
      <c r="O204" s="270"/>
      <c r="P204" s="761" t="str">
        <f>BI201</f>
        <v xml:space="preserve">My name is Jane Doe, a regular listener of your Politics Now broadcast. On a recent episode, I heard you bring up a controversial political issue. I now appreciate both political sides more fully. I wish you too could appreciate the paradox behind embracing both a liberal position and a conservative position. With Harmony Politics, now you can. </v>
      </c>
      <c r="Q204" s="761"/>
      <c r="R204" s="761"/>
      <c r="S204" s="761"/>
      <c r="T204" s="761"/>
      <c r="U204" s="761"/>
      <c r="V204" s="761"/>
      <c r="W204" s="761"/>
      <c r="X204" s="761"/>
      <c r="Y204" s="761"/>
      <c r="Z204" s="761"/>
      <c r="AA204" s="761"/>
      <c r="AB204" s="261"/>
      <c r="BU204" s="2" t="s">
        <v>1304</v>
      </c>
    </row>
    <row r="205" spans="1:73" ht="14.45" customHeight="1">
      <c r="A205" s="260"/>
      <c r="B205" s="246"/>
      <c r="C205" s="246"/>
      <c r="D205" s="246"/>
      <c r="E205" s="246"/>
      <c r="F205" s="246"/>
      <c r="G205" s="246"/>
      <c r="H205" s="246"/>
      <c r="I205" s="246"/>
      <c r="J205" s="246"/>
      <c r="K205" s="246"/>
      <c r="L205" s="246"/>
      <c r="M205" s="246"/>
      <c r="N205" s="269"/>
      <c r="O205" s="270"/>
      <c r="P205" s="761"/>
      <c r="Q205" s="761"/>
      <c r="R205" s="761"/>
      <c r="S205" s="761"/>
      <c r="T205" s="761"/>
      <c r="U205" s="761"/>
      <c r="V205" s="761"/>
      <c r="W205" s="761"/>
      <c r="X205" s="761"/>
      <c r="Y205" s="761"/>
      <c r="Z205" s="761"/>
      <c r="AA205" s="761"/>
      <c r="AB205" s="261"/>
      <c r="BI205" s="39" t="str">
        <f>CONCATENATE(BJ206,BK206,BL206,BM206,BN206,BR206,BO206,BP206,BQ206,BR206,BS206,BT206,BJ207,BK207,BL207,BM207,BN207,BO207,BP207,BQ207,BR207,BS207,BT207)</f>
        <v xml:space="preserve">Join my growing support team of diverse political views. Some lean heavily left, some lean heavily right, while some gravitate toward the political center or consider themselves independent. All agree our politics need harmonizing to the underlying politicized need-related needs we trust politics to convey. </v>
      </c>
      <c r="BU205" s="2" t="s">
        <v>1305</v>
      </c>
    </row>
    <row r="206" spans="1:73" ht="14.45" customHeight="1">
      <c r="A206" s="260"/>
      <c r="B206" s="246"/>
      <c r="C206" s="246"/>
      <c r="D206" s="246"/>
      <c r="E206" s="246"/>
      <c r="F206" s="246"/>
      <c r="G206" s="246"/>
      <c r="H206" s="246"/>
      <c r="I206" s="246"/>
      <c r="J206" s="246"/>
      <c r="K206" s="246"/>
      <c r="L206" s="246"/>
      <c r="M206" s="246"/>
      <c r="N206" s="269"/>
      <c r="O206" s="270"/>
      <c r="P206" s="761"/>
      <c r="Q206" s="761"/>
      <c r="R206" s="761"/>
      <c r="S206" s="761"/>
      <c r="T206" s="761"/>
      <c r="U206" s="761"/>
      <c r="V206" s="761"/>
      <c r="W206" s="761"/>
      <c r="X206" s="761"/>
      <c r="Y206" s="761"/>
      <c r="Z206" s="761"/>
      <c r="AA206" s="761"/>
      <c r="AB206" s="261"/>
      <c r="BJ206" s="2" t="s">
        <v>1357</v>
      </c>
      <c r="BK206" s="2" t="str">
        <f>IF(B188="","politicized need",B188)</f>
        <v>politicized need</v>
      </c>
      <c r="BL206" s="49" t="s">
        <v>1356</v>
      </c>
      <c r="BU206" s="2" t="s">
        <v>1306</v>
      </c>
    </row>
    <row r="207" spans="1:73" ht="13.9" customHeight="1">
      <c r="A207" s="260"/>
      <c r="B207" s="246"/>
      <c r="C207" s="246"/>
      <c r="D207" s="246"/>
      <c r="E207" s="246"/>
      <c r="F207" s="246"/>
      <c r="G207" s="246"/>
      <c r="H207" s="246"/>
      <c r="I207" s="246"/>
      <c r="J207" s="246"/>
      <c r="K207" s="246"/>
      <c r="L207" s="246"/>
      <c r="M207" s="246"/>
      <c r="N207" s="269"/>
      <c r="O207" s="270"/>
      <c r="P207" s="761"/>
      <c r="Q207" s="761"/>
      <c r="R207" s="761"/>
      <c r="S207" s="761"/>
      <c r="T207" s="761"/>
      <c r="U207" s="761"/>
      <c r="V207" s="761"/>
      <c r="W207" s="761"/>
      <c r="X207" s="761"/>
      <c r="Y207" s="761"/>
      <c r="Z207" s="761"/>
      <c r="AA207" s="761"/>
      <c r="AB207" s="261"/>
    </row>
    <row r="208" spans="1:73">
      <c r="A208" s="260"/>
      <c r="B208" s="246"/>
      <c r="C208" s="246"/>
      <c r="D208" s="246"/>
      <c r="E208" s="246"/>
      <c r="F208" s="246"/>
      <c r="G208" s="246"/>
      <c r="H208" s="246"/>
      <c r="I208" s="246"/>
      <c r="J208" s="246"/>
      <c r="K208" s="246"/>
      <c r="L208" s="246"/>
      <c r="M208" s="246"/>
      <c r="N208" s="269"/>
      <c r="O208" s="270"/>
      <c r="P208" s="761"/>
      <c r="Q208" s="761"/>
      <c r="R208" s="761"/>
      <c r="S208" s="761"/>
      <c r="T208" s="761"/>
      <c r="U208" s="761"/>
      <c r="V208" s="761"/>
      <c r="W208" s="761"/>
      <c r="X208" s="761"/>
      <c r="Y208" s="761"/>
      <c r="Z208" s="761"/>
      <c r="AA208" s="761"/>
      <c r="AB208" s="261"/>
      <c r="BI208" s="39" t="str">
        <f>CONCATENATE(BJ209,BK209,BL209,BM209,BN209,BR209,BO209,BP209,BQ209,BR209,BS209,BT209,BJ210,BK210,BL210,BM210,BN210,BO210,BP210,BQ210,BR210,BS210,BT210)</f>
        <v xml:space="preserve">My team seeks to provide you with more in-depth assessments of your political discourse. These free assessments include recommendations for overcoming polarization. For a fee, you can hire this team to help implement these audience-growing recommendations, to expand your reach across the political spectrum. Or watch others invest in this advantage. </v>
      </c>
      <c r="BU208" s="39" t="s">
        <v>1308</v>
      </c>
    </row>
    <row r="209" spans="1:76">
      <c r="A209" s="260"/>
      <c r="B209" s="246"/>
      <c r="C209" s="246"/>
      <c r="D209" s="246"/>
      <c r="E209" s="246"/>
      <c r="F209" s="246"/>
      <c r="G209" s="246"/>
      <c r="H209" s="246"/>
      <c r="I209" s="246"/>
      <c r="J209" s="246"/>
      <c r="K209" s="246"/>
      <c r="L209" s="246"/>
      <c r="M209" s="246"/>
      <c r="N209" s="269"/>
      <c r="O209" s="270"/>
      <c r="P209" s="761"/>
      <c r="Q209" s="761"/>
      <c r="R209" s="761"/>
      <c r="S209" s="761"/>
      <c r="T209" s="761"/>
      <c r="U209" s="761"/>
      <c r="V209" s="761"/>
      <c r="W209" s="761"/>
      <c r="X209" s="761"/>
      <c r="Y209" s="761"/>
      <c r="Z209" s="761"/>
      <c r="AA209" s="761"/>
      <c r="AB209" s="261"/>
      <c r="BJ209" s="2" t="s">
        <v>1358</v>
      </c>
      <c r="BU209" s="2" t="s">
        <v>1309</v>
      </c>
    </row>
    <row r="210" spans="1:76" ht="16.899999999999999" customHeight="1">
      <c r="A210" s="260"/>
      <c r="B210" s="246"/>
      <c r="C210" s="246"/>
      <c r="D210" s="246"/>
      <c r="E210" s="246"/>
      <c r="F210" s="246"/>
      <c r="G210" s="246"/>
      <c r="H210" s="246"/>
      <c r="I210" s="246"/>
      <c r="J210" s="246"/>
      <c r="K210" s="246"/>
      <c r="L210" s="246"/>
      <c r="M210" s="246"/>
      <c r="N210" s="269"/>
      <c r="O210" s="270"/>
      <c r="P210" s="791" t="s">
        <v>1298</v>
      </c>
      <c r="Q210" s="811"/>
      <c r="R210" s="811"/>
      <c r="S210" s="811"/>
      <c r="T210" s="811"/>
      <c r="U210" s="811"/>
      <c r="V210" s="811"/>
      <c r="W210" s="811"/>
      <c r="X210" s="811"/>
      <c r="Y210" s="811"/>
      <c r="Z210" s="811"/>
      <c r="AA210" s="811"/>
      <c r="AB210" s="261"/>
      <c r="BJ210" s="2" t="s">
        <v>1364</v>
      </c>
      <c r="BU210" s="2" t="s">
        <v>1310</v>
      </c>
    </row>
    <row r="211" spans="1:76" ht="16.899999999999999" customHeight="1">
      <c r="A211" s="260"/>
      <c r="B211" s="246"/>
      <c r="C211" s="246"/>
      <c r="D211" s="246"/>
      <c r="E211" s="246"/>
      <c r="F211" s="246"/>
      <c r="G211" s="246"/>
      <c r="H211" s="246"/>
      <c r="I211" s="246"/>
      <c r="J211" s="246"/>
      <c r="K211" s="246"/>
      <c r="L211" s="246"/>
      <c r="M211" s="246"/>
      <c r="N211" s="269"/>
      <c r="O211" s="270"/>
      <c r="P211" s="250" t="s">
        <v>1270</v>
      </c>
      <c r="Q211" s="761" t="str">
        <f>Q176</f>
        <v>Political views outwardly express an inward orientation of inflexibly prioritized needs.</v>
      </c>
      <c r="R211" s="761"/>
      <c r="S211" s="761"/>
      <c r="T211" s="761"/>
      <c r="U211" s="761"/>
      <c r="V211" s="761"/>
      <c r="W211" s="761"/>
      <c r="X211" s="761"/>
      <c r="Y211" s="761"/>
      <c r="Z211" s="761"/>
      <c r="AA211" s="761"/>
      <c r="AB211" s="261"/>
      <c r="BI211" s="39" t="str">
        <f>CONCATENATE(BJ212,BK212,BL212,BM212,BN212,BR212,BO212,BP212,BQ212,BR212,BS212,BT212,BJ213,BK213,BL213,BM213,BN213,BO213,BP213,BQ213,BR213,BS213,BT213)</f>
        <v>First see if this right for you, or right for your audience. Click here to automatically schedule a free consultation. Book now while slots are available. Mention me, to get me on your team. Join me in revolutionizing politics with harmonizing love.</v>
      </c>
      <c r="BU211" s="2" t="s">
        <v>1311</v>
      </c>
    </row>
    <row r="212" spans="1:76" ht="16.899999999999999" customHeight="1">
      <c r="A212" s="260"/>
      <c r="B212" s="246"/>
      <c r="C212" s="246"/>
      <c r="D212" s="246"/>
      <c r="E212" s="246"/>
      <c r="F212" s="246"/>
      <c r="G212" s="246"/>
      <c r="H212" s="246"/>
      <c r="I212" s="246"/>
      <c r="J212" s="246"/>
      <c r="K212" s="246"/>
      <c r="L212" s="246"/>
      <c r="M212" s="246"/>
      <c r="N212" s="269"/>
      <c r="O212" s="270"/>
      <c r="P212" s="250" t="s">
        <v>1270</v>
      </c>
      <c r="Q212" s="761" t="str">
        <f t="shared" ref="Q212:Q214" si="1">Q177</f>
        <v>Politics relies heavily on generalizations that often overlook specific needs.</v>
      </c>
      <c r="R212" s="761"/>
      <c r="S212" s="761"/>
      <c r="T212" s="761"/>
      <c r="U212" s="761"/>
      <c r="V212" s="761"/>
      <c r="W212" s="761"/>
      <c r="X212" s="761"/>
      <c r="Y212" s="761"/>
      <c r="Z212" s="761"/>
      <c r="AA212" s="761"/>
      <c r="AB212" s="261"/>
      <c r="BJ212" s="2" t="s">
        <v>1365</v>
      </c>
      <c r="BL212" s="2" t="s">
        <v>1366</v>
      </c>
      <c r="BU212" s="2" t="s">
        <v>1312</v>
      </c>
    </row>
    <row r="213" spans="1:76" ht="16.899999999999999" customHeight="1">
      <c r="A213" s="260"/>
      <c r="B213" s="246"/>
      <c r="C213" s="246"/>
      <c r="D213" s="246"/>
      <c r="E213" s="246"/>
      <c r="F213" s="246"/>
      <c r="G213" s="246"/>
      <c r="H213" s="246"/>
      <c r="I213" s="246"/>
      <c r="J213" s="246"/>
      <c r="K213" s="246"/>
      <c r="L213" s="246"/>
      <c r="M213" s="246"/>
      <c r="N213" s="269"/>
      <c r="O213" s="270"/>
      <c r="P213" s="250" t="s">
        <v>1270</v>
      </c>
      <c r="Q213" s="761" t="str">
        <f t="shared" si="1"/>
        <v>Political generalizing can keep us stuck in pain by keeping specific needs unresolved.</v>
      </c>
      <c r="R213" s="761"/>
      <c r="S213" s="761"/>
      <c r="T213" s="761"/>
      <c r="U213" s="761"/>
      <c r="V213" s="761"/>
      <c r="W213" s="761"/>
      <c r="X213" s="761"/>
      <c r="Y213" s="761"/>
      <c r="Z213" s="761"/>
      <c r="AA213" s="761"/>
      <c r="AB213" s="261"/>
      <c r="BJ213" s="2" t="s">
        <v>1368</v>
      </c>
      <c r="BU213" s="2" t="s">
        <v>1307</v>
      </c>
    </row>
    <row r="214" spans="1:76" ht="16.899999999999999" customHeight="1" thickBot="1">
      <c r="A214" s="260"/>
      <c r="B214" s="248" t="s">
        <v>1251</v>
      </c>
      <c r="C214" s="246"/>
      <c r="D214" s="246"/>
      <c r="E214" s="246"/>
      <c r="F214" s="246"/>
      <c r="G214" s="246"/>
      <c r="H214" s="248" t="s">
        <v>1281</v>
      </c>
      <c r="I214" s="246"/>
      <c r="J214" s="246"/>
      <c r="K214" s="246"/>
      <c r="L214" s="246"/>
      <c r="M214" s="246"/>
      <c r="N214" s="269"/>
      <c r="O214" s="270"/>
      <c r="P214" s="250" t="s">
        <v>1270</v>
      </c>
      <c r="Q214" s="761" t="str">
        <f t="shared" si="1"/>
        <v xml:space="preserve">Debating needlessly provokes more pain with mutual defensiveness. </v>
      </c>
      <c r="R214" s="761"/>
      <c r="S214" s="761"/>
      <c r="T214" s="761"/>
      <c r="U214" s="761"/>
      <c r="V214" s="761"/>
      <c r="W214" s="761"/>
      <c r="X214" s="761"/>
      <c r="Y214" s="761"/>
      <c r="Z214" s="761"/>
      <c r="AA214" s="761"/>
      <c r="AB214" s="261"/>
      <c r="BU214" s="2" t="s">
        <v>1313</v>
      </c>
    </row>
    <row r="215" spans="1:76" ht="16.899999999999999" customHeight="1" thickBot="1">
      <c r="A215" s="260"/>
      <c r="B215" s="749" t="s">
        <v>1361</v>
      </c>
      <c r="C215" s="750"/>
      <c r="D215" s="750"/>
      <c r="E215" s="750"/>
      <c r="F215" s="751"/>
      <c r="G215" s="246"/>
      <c r="H215" s="749" t="s">
        <v>1282</v>
      </c>
      <c r="I215" s="750"/>
      <c r="J215" s="750"/>
      <c r="K215" s="750"/>
      <c r="L215" s="750"/>
      <c r="M215" s="751"/>
      <c r="N215" s="269"/>
      <c r="O215" s="270"/>
      <c r="P215" s="250" t="s">
        <v>1270</v>
      </c>
      <c r="Q215" s="761" t="str">
        <f>Q180</f>
        <v>Harmony Politics counters divisive politics by zeroing in on these overlooked underlying needs on all sides.</v>
      </c>
      <c r="R215" s="761"/>
      <c r="S215" s="761"/>
      <c r="T215" s="761"/>
      <c r="U215" s="761"/>
      <c r="V215" s="761"/>
      <c r="W215" s="761"/>
      <c r="X215" s="761"/>
      <c r="Y215" s="761"/>
      <c r="Z215" s="761"/>
      <c r="AA215" s="761"/>
      <c r="AB215" s="261"/>
      <c r="BI215" s="39" t="str">
        <f>CONCATENATE(BJ216,BK216,BL216)</f>
        <v xml:space="preserve">This message is sent by Value Relating on behalf of Jane Doe. Value Relating is a new kind of support service. We back the vulnerable to speak their truth to power. </v>
      </c>
    </row>
    <row r="216" spans="1:76" ht="16.899999999999999" customHeight="1" thickBot="1">
      <c r="A216" s="260"/>
      <c r="B216" s="248" t="s">
        <v>1252</v>
      </c>
      <c r="C216" s="246"/>
      <c r="D216" s="246"/>
      <c r="E216" s="246"/>
      <c r="F216" s="246"/>
      <c r="G216" s="246"/>
      <c r="H216" s="246"/>
      <c r="I216" s="246"/>
      <c r="J216" s="246"/>
      <c r="K216" s="246"/>
      <c r="L216" s="248" t="s">
        <v>1253</v>
      </c>
      <c r="M216" s="246"/>
      <c r="N216" s="269"/>
      <c r="O216" s="270"/>
      <c r="P216" s="252"/>
      <c r="Q216" s="761"/>
      <c r="R216" s="761"/>
      <c r="S216" s="761"/>
      <c r="T216" s="761"/>
      <c r="U216" s="761"/>
      <c r="V216" s="761"/>
      <c r="W216" s="761"/>
      <c r="X216" s="761"/>
      <c r="Y216" s="761"/>
      <c r="Z216" s="761"/>
      <c r="AA216" s="761"/>
      <c r="AB216" s="261"/>
      <c r="BJ216" s="2" t="s">
        <v>1362</v>
      </c>
      <c r="BK216" s="2" t="str">
        <f>IF(H184="","the sender",H184)</f>
        <v>Jane Doe</v>
      </c>
      <c r="BL216" s="2" t="s">
        <v>1363</v>
      </c>
      <c r="BU216" s="39" t="s">
        <v>1314</v>
      </c>
    </row>
    <row r="217" spans="1:76" ht="15.75" thickBot="1">
      <c r="A217" s="260"/>
      <c r="B217" s="806"/>
      <c r="C217" s="807"/>
      <c r="D217" s="807"/>
      <c r="E217" s="807"/>
      <c r="F217" s="807"/>
      <c r="G217" s="807"/>
      <c r="H217" s="807"/>
      <c r="I217" s="807"/>
      <c r="J217" s="808"/>
      <c r="K217" s="246"/>
      <c r="L217" s="801">
        <f ca="1">TODAY()</f>
        <v>43972</v>
      </c>
      <c r="M217" s="802"/>
      <c r="N217" s="269"/>
      <c r="O217" s="270"/>
      <c r="P217" s="30"/>
      <c r="Q217" s="30"/>
      <c r="R217" s="30"/>
      <c r="S217" s="30"/>
      <c r="T217" s="30"/>
      <c r="U217" s="30"/>
      <c r="V217" s="30"/>
      <c r="W217" s="30"/>
      <c r="X217" s="30"/>
      <c r="Y217" s="30"/>
      <c r="Z217" s="30"/>
      <c r="AA217" s="30"/>
      <c r="AB217" s="261"/>
      <c r="BT217" s="2" t="str">
        <f>CONCATENATE(BV217,BW217,BX217)</f>
        <v xml:space="preserve">In a recent article, I read you </v>
      </c>
      <c r="BU217" s="2" t="s">
        <v>1333</v>
      </c>
      <c r="BV217" s="2" t="s">
        <v>1334</v>
      </c>
      <c r="BW217" s="2" t="str">
        <f>BU217</f>
        <v>article</v>
      </c>
      <c r="BX217" s="2" t="s">
        <v>1337</v>
      </c>
    </row>
    <row r="218" spans="1:76" ht="13.9" customHeight="1">
      <c r="A218" s="260"/>
      <c r="B218" s="246"/>
      <c r="C218" s="246"/>
      <c r="D218" s="246"/>
      <c r="E218" s="246"/>
      <c r="F218" s="246"/>
      <c r="G218" s="246"/>
      <c r="H218" s="246"/>
      <c r="I218" s="246"/>
      <c r="J218" s="246"/>
      <c r="K218" s="246"/>
      <c r="L218" s="246"/>
      <c r="M218" s="246"/>
      <c r="N218" s="269"/>
      <c r="O218" s="270"/>
      <c r="P218" s="761" t="str">
        <f>BI205</f>
        <v xml:space="preserve">Join my growing support team of diverse political views. Some lean heavily left, some lean heavily right, while some gravitate toward the political center or consider themselves independent. All agree our politics need harmonizing to the underlying politicized need-related needs we trust politics to convey. </v>
      </c>
      <c r="Q218" s="761"/>
      <c r="R218" s="761"/>
      <c r="S218" s="761"/>
      <c r="T218" s="761"/>
      <c r="U218" s="761"/>
      <c r="V218" s="761"/>
      <c r="W218" s="761"/>
      <c r="X218" s="761"/>
      <c r="Y218" s="761"/>
      <c r="Z218" s="761"/>
      <c r="AA218" s="761"/>
      <c r="AB218" s="261"/>
      <c r="BT218" s="2" t="str">
        <f t="shared" ref="BT218:BT224" si="2">CONCATENATE(BV218,BW218,BX218)</f>
        <v xml:space="preserve">In a recent book, I read you </v>
      </c>
      <c r="BU218" s="2" t="s">
        <v>1315</v>
      </c>
      <c r="BV218" s="2" t="s">
        <v>1334</v>
      </c>
      <c r="BW218" s="2" t="str">
        <f>BU218</f>
        <v>book</v>
      </c>
      <c r="BX218" s="2" t="s">
        <v>1337</v>
      </c>
    </row>
    <row r="219" spans="1:76" ht="13.9" customHeight="1" thickBot="1">
      <c r="A219" s="260"/>
      <c r="B219" s="246"/>
      <c r="C219" s="248" t="s">
        <v>1332</v>
      </c>
      <c r="D219" s="246"/>
      <c r="E219" s="246"/>
      <c r="F219" s="246"/>
      <c r="G219" s="246"/>
      <c r="H219" s="248"/>
      <c r="I219" s="248" t="s">
        <v>1331</v>
      </c>
      <c r="J219" s="246"/>
      <c r="K219" s="246"/>
      <c r="L219" s="246"/>
      <c r="M219" s="246"/>
      <c r="N219" s="269"/>
      <c r="O219" s="270"/>
      <c r="P219" s="761"/>
      <c r="Q219" s="761"/>
      <c r="R219" s="761"/>
      <c r="S219" s="761"/>
      <c r="T219" s="761"/>
      <c r="U219" s="761"/>
      <c r="V219" s="761"/>
      <c r="W219" s="761"/>
      <c r="X219" s="761"/>
      <c r="Y219" s="761"/>
      <c r="Z219" s="761"/>
      <c r="AA219" s="761"/>
      <c r="AB219" s="261"/>
      <c r="BT219" s="2" t="str">
        <f t="shared" si="2"/>
        <v xml:space="preserve">On a recent episode, I heard you </v>
      </c>
      <c r="BU219" s="2" t="s">
        <v>1316</v>
      </c>
      <c r="BV219" s="2" t="s">
        <v>1335</v>
      </c>
      <c r="BW219" s="2" t="s">
        <v>1338</v>
      </c>
      <c r="BX219" s="2" t="s">
        <v>1336</v>
      </c>
    </row>
    <row r="220" spans="1:76" ht="13.9" customHeight="1" thickBot="1">
      <c r="A220" s="260"/>
      <c r="B220" s="266">
        <v>1</v>
      </c>
      <c r="C220" s="390"/>
      <c r="D220" s="391"/>
      <c r="E220" s="391"/>
      <c r="F220" s="391"/>
      <c r="G220" s="391"/>
      <c r="H220" s="391"/>
      <c r="I220" s="390"/>
      <c r="J220" s="391"/>
      <c r="K220" s="391"/>
      <c r="L220" s="391"/>
      <c r="M220" s="392"/>
      <c r="N220" s="269"/>
      <c r="O220" s="270"/>
      <c r="P220" s="761"/>
      <c r="Q220" s="761"/>
      <c r="R220" s="761"/>
      <c r="S220" s="761"/>
      <c r="T220" s="761"/>
      <c r="U220" s="761"/>
      <c r="V220" s="761"/>
      <c r="W220" s="761"/>
      <c r="X220" s="761"/>
      <c r="Y220" s="761"/>
      <c r="Z220" s="761"/>
      <c r="AA220" s="761"/>
      <c r="AB220" s="261"/>
      <c r="BT220" s="2" t="str">
        <f t="shared" si="2"/>
        <v xml:space="preserve">In a recent column, I read you </v>
      </c>
      <c r="BU220" s="2" t="s">
        <v>1317</v>
      </c>
      <c r="BV220" s="2" t="s">
        <v>1334</v>
      </c>
      <c r="BW220" s="2" t="str">
        <f>BU220</f>
        <v>column</v>
      </c>
      <c r="BX220" s="2" t="s">
        <v>1337</v>
      </c>
    </row>
    <row r="221" spans="1:76" ht="13.9" customHeight="1" thickBot="1">
      <c r="A221" s="260"/>
      <c r="B221" s="266">
        <v>2</v>
      </c>
      <c r="C221" s="390"/>
      <c r="D221" s="391"/>
      <c r="E221" s="391"/>
      <c r="F221" s="391"/>
      <c r="G221" s="391"/>
      <c r="H221" s="391"/>
      <c r="I221" s="390"/>
      <c r="J221" s="391"/>
      <c r="K221" s="391"/>
      <c r="L221" s="391"/>
      <c r="M221" s="392"/>
      <c r="N221" s="269"/>
      <c r="O221" s="270"/>
      <c r="P221" s="761"/>
      <c r="Q221" s="761"/>
      <c r="R221" s="761"/>
      <c r="S221" s="761"/>
      <c r="T221" s="761"/>
      <c r="U221" s="761"/>
      <c r="V221" s="761"/>
      <c r="W221" s="761"/>
      <c r="X221" s="761"/>
      <c r="Y221" s="761"/>
      <c r="Z221" s="761"/>
      <c r="AA221" s="761"/>
      <c r="AB221" s="261"/>
      <c r="BT221" s="2" t="str">
        <f t="shared" si="2"/>
        <v xml:space="preserve">On a recent episode, I heard you </v>
      </c>
      <c r="BU221" s="2" t="s">
        <v>1318</v>
      </c>
      <c r="BV221" s="2" t="s">
        <v>1335</v>
      </c>
      <c r="BW221" s="2" t="s">
        <v>1338</v>
      </c>
      <c r="BX221" s="2" t="s">
        <v>1336</v>
      </c>
    </row>
    <row r="222" spans="1:76" ht="13.9" customHeight="1" thickBot="1">
      <c r="A222" s="260"/>
      <c r="B222" s="266">
        <v>3</v>
      </c>
      <c r="C222" s="390"/>
      <c r="D222" s="391"/>
      <c r="E222" s="391"/>
      <c r="F222" s="391"/>
      <c r="G222" s="391"/>
      <c r="H222" s="391"/>
      <c r="I222" s="390"/>
      <c r="J222" s="391"/>
      <c r="K222" s="391"/>
      <c r="L222" s="391"/>
      <c r="M222" s="392"/>
      <c r="N222" s="269"/>
      <c r="O222" s="270"/>
      <c r="P222" s="761"/>
      <c r="Q222" s="761"/>
      <c r="R222" s="761"/>
      <c r="S222" s="761"/>
      <c r="T222" s="761"/>
      <c r="U222" s="761"/>
      <c r="V222" s="761"/>
      <c r="W222" s="761"/>
      <c r="X222" s="761"/>
      <c r="Y222" s="761"/>
      <c r="Z222" s="761"/>
      <c r="AA222" s="761"/>
      <c r="AB222" s="261"/>
      <c r="BT222" s="2" t="str">
        <f t="shared" si="2"/>
        <v xml:space="preserve">On a recent episode, I heard you </v>
      </c>
      <c r="BU222" s="2" t="s">
        <v>1319</v>
      </c>
      <c r="BV222" s="2" t="s">
        <v>1335</v>
      </c>
      <c r="BW222" s="2" t="s">
        <v>1338</v>
      </c>
      <c r="BX222" s="2" t="s">
        <v>1336</v>
      </c>
    </row>
    <row r="223" spans="1:76" ht="13.9" customHeight="1" thickBot="1">
      <c r="A223" s="260"/>
      <c r="B223" s="266">
        <v>4</v>
      </c>
      <c r="C223" s="390"/>
      <c r="D223" s="391"/>
      <c r="E223" s="391"/>
      <c r="F223" s="391"/>
      <c r="G223" s="391"/>
      <c r="H223" s="391"/>
      <c r="I223" s="390"/>
      <c r="J223" s="391"/>
      <c r="K223" s="391"/>
      <c r="L223" s="391"/>
      <c r="M223" s="392"/>
      <c r="N223" s="269"/>
      <c r="O223" s="270"/>
      <c r="P223" s="761"/>
      <c r="Q223" s="761"/>
      <c r="R223" s="761"/>
      <c r="S223" s="761"/>
      <c r="T223" s="761"/>
      <c r="U223" s="761"/>
      <c r="V223" s="761"/>
      <c r="W223" s="761"/>
      <c r="X223" s="761"/>
      <c r="Y223" s="761"/>
      <c r="Z223" s="761"/>
      <c r="AA223" s="761"/>
      <c r="AB223" s="261"/>
      <c r="BT223" s="2" t="str">
        <f t="shared" si="2"/>
        <v xml:space="preserve">On a recent episode, I heard you </v>
      </c>
      <c r="BU223" s="2" t="s">
        <v>1320</v>
      </c>
      <c r="BV223" s="2" t="s">
        <v>1335</v>
      </c>
      <c r="BW223" s="2" t="s">
        <v>1338</v>
      </c>
      <c r="BX223" s="2" t="s">
        <v>1336</v>
      </c>
    </row>
    <row r="224" spans="1:76" ht="13.9" customHeight="1" thickBot="1">
      <c r="A224" s="260"/>
      <c r="B224" s="266">
        <v>5</v>
      </c>
      <c r="C224" s="390"/>
      <c r="D224" s="391"/>
      <c r="E224" s="391"/>
      <c r="F224" s="391"/>
      <c r="G224" s="391"/>
      <c r="H224" s="391"/>
      <c r="I224" s="390"/>
      <c r="J224" s="391"/>
      <c r="K224" s="391"/>
      <c r="L224" s="391"/>
      <c r="M224" s="392"/>
      <c r="N224" s="269"/>
      <c r="O224" s="270"/>
      <c r="P224" s="761" t="str">
        <f>BI208</f>
        <v xml:space="preserve">My team seeks to provide you with more in-depth assessments of your political discourse. These free assessments include recommendations for overcoming polarization. For a fee, you can hire this team to help implement these audience-growing recommendations, to expand your reach across the political spectrum. Or watch others invest in this advantage. </v>
      </c>
      <c r="Q224" s="761"/>
      <c r="R224" s="761"/>
      <c r="S224" s="761"/>
      <c r="T224" s="761"/>
      <c r="U224" s="761"/>
      <c r="V224" s="761"/>
      <c r="W224" s="761"/>
      <c r="X224" s="761"/>
      <c r="Y224" s="761"/>
      <c r="Z224" s="761"/>
      <c r="AA224" s="761"/>
      <c r="AB224" s="261"/>
      <c r="BT224" s="2" t="str">
        <f t="shared" si="2"/>
        <v xml:space="preserve">On a recent episode, I heard you </v>
      </c>
      <c r="BU224" s="2" t="s">
        <v>1321</v>
      </c>
      <c r="BV224" s="2" t="s">
        <v>1335</v>
      </c>
      <c r="BW224" s="2" t="s">
        <v>1338</v>
      </c>
      <c r="BX224" s="2" t="s">
        <v>1336</v>
      </c>
    </row>
    <row r="225" spans="1:29" ht="13.9" customHeight="1">
      <c r="A225" s="260"/>
      <c r="B225" s="794" t="str">
        <f>B180</f>
        <v>Now personalize the message. Select from the names you provided above. Personalize the subject line, or use one from the list of suggestions. Pick a political issue. Identify your political stance, and theirs, if you can.</v>
      </c>
      <c r="C225" s="794"/>
      <c r="D225" s="794"/>
      <c r="E225" s="794"/>
      <c r="F225" s="794"/>
      <c r="G225" s="794"/>
      <c r="H225" s="794"/>
      <c r="I225" s="794"/>
      <c r="J225" s="794"/>
      <c r="K225" s="794"/>
      <c r="L225" s="794"/>
      <c r="M225" s="794"/>
      <c r="N225" s="269"/>
      <c r="O225" s="270"/>
      <c r="P225" s="761"/>
      <c r="Q225" s="761"/>
      <c r="R225" s="761"/>
      <c r="S225" s="761"/>
      <c r="T225" s="761"/>
      <c r="U225" s="761"/>
      <c r="V225" s="761"/>
      <c r="W225" s="761"/>
      <c r="X225" s="761"/>
      <c r="Y225" s="761"/>
      <c r="Z225" s="761"/>
      <c r="AA225" s="761"/>
      <c r="AB225" s="261"/>
    </row>
    <row r="226" spans="1:29" ht="13.9" customHeight="1">
      <c r="A226" s="260"/>
      <c r="B226" s="794"/>
      <c r="C226" s="794"/>
      <c r="D226" s="794"/>
      <c r="E226" s="794"/>
      <c r="F226" s="794"/>
      <c r="G226" s="794"/>
      <c r="H226" s="794"/>
      <c r="I226" s="794"/>
      <c r="J226" s="794"/>
      <c r="K226" s="794"/>
      <c r="L226" s="794"/>
      <c r="M226" s="794"/>
      <c r="N226" s="269"/>
      <c r="O226" s="270"/>
      <c r="P226" s="761"/>
      <c r="Q226" s="761"/>
      <c r="R226" s="761"/>
      <c r="S226" s="761"/>
      <c r="T226" s="761"/>
      <c r="U226" s="761"/>
      <c r="V226" s="761"/>
      <c r="W226" s="761"/>
      <c r="X226" s="761"/>
      <c r="Y226" s="761"/>
      <c r="Z226" s="761"/>
      <c r="AA226" s="761"/>
      <c r="AB226" s="261"/>
    </row>
    <row r="227" spans="1:29" ht="13.9" customHeight="1">
      <c r="A227" s="260"/>
      <c r="B227" s="794"/>
      <c r="C227" s="794"/>
      <c r="D227" s="794"/>
      <c r="E227" s="794"/>
      <c r="F227" s="794"/>
      <c r="G227" s="794"/>
      <c r="H227" s="794"/>
      <c r="I227" s="794"/>
      <c r="J227" s="794"/>
      <c r="K227" s="794"/>
      <c r="L227" s="794"/>
      <c r="M227" s="794"/>
      <c r="N227" s="269"/>
      <c r="O227" s="270"/>
      <c r="P227" s="761"/>
      <c r="Q227" s="761"/>
      <c r="R227" s="761"/>
      <c r="S227" s="761"/>
      <c r="T227" s="761"/>
      <c r="U227" s="761"/>
      <c r="V227" s="761"/>
      <c r="W227" s="761"/>
      <c r="X227" s="761"/>
      <c r="Y227" s="761"/>
      <c r="Z227" s="761"/>
      <c r="AA227" s="761"/>
      <c r="AB227" s="261"/>
    </row>
    <row r="228" spans="1:29" ht="15" customHeight="1">
      <c r="A228" s="260"/>
      <c r="B228" s="794"/>
      <c r="C228" s="794"/>
      <c r="D228" s="794"/>
      <c r="E228" s="794"/>
      <c r="F228" s="794"/>
      <c r="G228" s="794"/>
      <c r="H228" s="794"/>
      <c r="I228" s="794"/>
      <c r="J228" s="794"/>
      <c r="K228" s="794"/>
      <c r="L228" s="794"/>
      <c r="M228" s="794"/>
      <c r="N228" s="269"/>
      <c r="O228" s="270"/>
      <c r="P228" s="761"/>
      <c r="Q228" s="761"/>
      <c r="R228" s="761"/>
      <c r="S228" s="761"/>
      <c r="T228" s="761"/>
      <c r="U228" s="761"/>
      <c r="V228" s="761"/>
      <c r="W228" s="761"/>
      <c r="X228" s="761"/>
      <c r="Y228" s="761"/>
      <c r="Z228" s="761"/>
      <c r="AA228" s="761"/>
      <c r="AB228" s="261"/>
    </row>
    <row r="229" spans="1:29" ht="13.5" thickBot="1">
      <c r="A229" s="260"/>
      <c r="B229" s="248" t="s">
        <v>1324</v>
      </c>
      <c r="C229" s="248"/>
      <c r="D229" s="248"/>
      <c r="E229" s="248"/>
      <c r="F229" s="248" t="s">
        <v>1326</v>
      </c>
      <c r="G229" s="248"/>
      <c r="H229" s="248"/>
      <c r="I229" s="248"/>
      <c r="J229" s="248" t="s">
        <v>1325</v>
      </c>
      <c r="K229" s="248"/>
      <c r="L229" s="248"/>
      <c r="M229" s="248"/>
      <c r="N229" s="269"/>
      <c r="O229" s="270"/>
      <c r="P229" s="761"/>
      <c r="Q229" s="761"/>
      <c r="R229" s="761"/>
      <c r="S229" s="761"/>
      <c r="T229" s="761"/>
      <c r="U229" s="761"/>
      <c r="V229" s="761"/>
      <c r="W229" s="761"/>
      <c r="X229" s="761"/>
      <c r="Y229" s="761"/>
      <c r="Z229" s="761"/>
      <c r="AA229" s="761"/>
      <c r="AB229" s="261"/>
    </row>
    <row r="230" spans="1:29" ht="13.9" customHeight="1" thickBot="1">
      <c r="A230" s="260"/>
      <c r="B230" s="749" t="s">
        <v>1306</v>
      </c>
      <c r="C230" s="750"/>
      <c r="D230" s="751"/>
      <c r="E230" s="246"/>
      <c r="F230" s="749" t="s">
        <v>1311</v>
      </c>
      <c r="G230" s="750"/>
      <c r="H230" s="751"/>
      <c r="I230" s="246"/>
      <c r="J230" s="749" t="s">
        <v>1316</v>
      </c>
      <c r="K230" s="750"/>
      <c r="L230" s="750"/>
      <c r="M230" s="751"/>
      <c r="N230" s="269"/>
      <c r="O230" s="270"/>
      <c r="P230" s="791" t="s">
        <v>1548</v>
      </c>
      <c r="Q230" s="791"/>
      <c r="R230" s="791"/>
      <c r="S230" s="791"/>
      <c r="T230" s="791"/>
      <c r="U230" s="791"/>
      <c r="V230" s="791"/>
      <c r="W230" s="791"/>
      <c r="X230" s="791"/>
      <c r="Y230" s="791"/>
      <c r="Z230" s="791"/>
      <c r="AA230" s="791"/>
      <c r="AB230" s="261"/>
      <c r="AC230" s="210"/>
    </row>
    <row r="231" spans="1:29" ht="13.9" customHeight="1" thickBot="1">
      <c r="A231" s="260"/>
      <c r="B231" s="248" t="s">
        <v>1327</v>
      </c>
      <c r="C231" s="248"/>
      <c r="D231" s="248"/>
      <c r="E231" s="248"/>
      <c r="F231" s="248"/>
      <c r="G231" s="248"/>
      <c r="H231" s="248"/>
      <c r="I231" s="248"/>
      <c r="J231" s="248"/>
      <c r="K231" s="248"/>
      <c r="L231" s="248"/>
      <c r="M231" s="248"/>
      <c r="N231" s="269"/>
      <c r="O231" s="270"/>
      <c r="P231" s="791"/>
      <c r="Q231" s="791"/>
      <c r="R231" s="791"/>
      <c r="S231" s="791"/>
      <c r="T231" s="791"/>
      <c r="U231" s="791"/>
      <c r="V231" s="791"/>
      <c r="W231" s="791"/>
      <c r="X231" s="791"/>
      <c r="Y231" s="791"/>
      <c r="Z231" s="791"/>
      <c r="AA231" s="791"/>
      <c r="AB231" s="261"/>
      <c r="AC231" s="210"/>
    </row>
    <row r="232" spans="1:29" ht="13.9" customHeight="1" thickBot="1">
      <c r="A232" s="260"/>
      <c r="B232" s="795" t="s">
        <v>1330</v>
      </c>
      <c r="C232" s="796"/>
      <c r="D232" s="796"/>
      <c r="E232" s="796"/>
      <c r="F232" s="796"/>
      <c r="G232" s="796"/>
      <c r="H232" s="796"/>
      <c r="I232" s="796"/>
      <c r="J232" s="796"/>
      <c r="K232" s="796"/>
      <c r="L232" s="796"/>
      <c r="M232" s="797"/>
      <c r="N232" s="269"/>
      <c r="O232" s="270"/>
      <c r="P232" s="791"/>
      <c r="Q232" s="791"/>
      <c r="R232" s="791"/>
      <c r="S232" s="791"/>
      <c r="T232" s="791"/>
      <c r="U232" s="791"/>
      <c r="V232" s="791"/>
      <c r="W232" s="791"/>
      <c r="X232" s="791"/>
      <c r="Y232" s="791"/>
      <c r="Z232" s="791"/>
      <c r="AA232" s="791"/>
      <c r="AB232" s="261"/>
    </row>
    <row r="233" spans="1:29" ht="13.9" customHeight="1">
      <c r="A233" s="260"/>
      <c r="B233" s="246"/>
      <c r="C233" s="246"/>
      <c r="D233" s="246"/>
      <c r="E233" s="246"/>
      <c r="F233" s="246"/>
      <c r="G233" s="246"/>
      <c r="H233" s="246"/>
      <c r="I233" s="246"/>
      <c r="J233" s="246"/>
      <c r="K233" s="246"/>
      <c r="L233" s="246"/>
      <c r="M233" s="246"/>
      <c r="N233" s="269"/>
      <c r="O233" s="270"/>
      <c r="P233" s="791"/>
      <c r="Q233" s="791"/>
      <c r="R233" s="791"/>
      <c r="S233" s="791"/>
      <c r="T233" s="791"/>
      <c r="U233" s="791"/>
      <c r="V233" s="791"/>
      <c r="W233" s="791"/>
      <c r="X233" s="791"/>
      <c r="Y233" s="791"/>
      <c r="Z233" s="791"/>
      <c r="AA233" s="791"/>
      <c r="AB233" s="261"/>
    </row>
    <row r="234" spans="1:29" ht="13.9" customHeight="1">
      <c r="A234" s="260"/>
      <c r="B234" s="246"/>
      <c r="C234" s="246"/>
      <c r="D234" s="246"/>
      <c r="E234" s="246"/>
      <c r="F234" s="246"/>
      <c r="G234" s="246"/>
      <c r="H234" s="246"/>
      <c r="I234" s="246"/>
      <c r="J234" s="246"/>
      <c r="K234" s="246"/>
      <c r="L234" s="246"/>
      <c r="M234" s="246"/>
      <c r="N234" s="269"/>
      <c r="O234" s="270"/>
      <c r="P234" s="791"/>
      <c r="Q234" s="791"/>
      <c r="R234" s="791"/>
      <c r="S234" s="791"/>
      <c r="T234" s="791"/>
      <c r="U234" s="791"/>
      <c r="V234" s="791"/>
      <c r="W234" s="791"/>
      <c r="X234" s="791"/>
      <c r="Y234" s="791"/>
      <c r="Z234" s="791"/>
      <c r="AA234" s="791"/>
      <c r="AB234" s="261"/>
    </row>
    <row r="235" spans="1:29" ht="13.9" customHeight="1">
      <c r="A235" s="260"/>
      <c r="B235" s="246"/>
      <c r="C235" s="246"/>
      <c r="D235" s="246"/>
      <c r="E235" s="246"/>
      <c r="F235" s="246"/>
      <c r="G235" s="246"/>
      <c r="H235" s="246"/>
      <c r="I235" s="246"/>
      <c r="J235" s="246"/>
      <c r="K235" s="246"/>
      <c r="L235" s="246"/>
      <c r="M235" s="246"/>
      <c r="N235" s="269"/>
      <c r="O235" s="270"/>
      <c r="P235" s="254" t="s">
        <v>1367</v>
      </c>
      <c r="Q235" s="255"/>
      <c r="R235" s="256"/>
      <c r="S235" s="256"/>
      <c r="T235" s="256"/>
      <c r="U235" s="256"/>
      <c r="V235" s="256"/>
      <c r="W235" s="256"/>
      <c r="X235" s="256"/>
      <c r="Y235" s="256"/>
      <c r="Z235" s="256"/>
      <c r="AA235" s="256"/>
      <c r="AB235" s="261"/>
    </row>
    <row r="236" spans="1:29">
      <c r="A236" s="260"/>
      <c r="B236" s="246"/>
      <c r="C236" s="246"/>
      <c r="D236" s="246"/>
      <c r="E236" s="246"/>
      <c r="F236" s="246"/>
      <c r="G236" s="246"/>
      <c r="H236" s="246"/>
      <c r="I236" s="246"/>
      <c r="J236" s="246"/>
      <c r="K236" s="246"/>
      <c r="L236" s="246"/>
      <c r="M236" s="246"/>
      <c r="N236" s="269"/>
      <c r="O236" s="270"/>
      <c r="P236" s="30"/>
      <c r="Q236" s="30"/>
      <c r="R236" s="30"/>
      <c r="S236" s="30"/>
      <c r="T236" s="30"/>
      <c r="U236" s="30"/>
      <c r="V236" s="30"/>
      <c r="W236" s="30"/>
      <c r="X236" s="30"/>
      <c r="Y236" s="30"/>
      <c r="Z236" s="30"/>
      <c r="AA236" s="30"/>
      <c r="AB236" s="261"/>
    </row>
    <row r="237" spans="1:29" ht="15.6" customHeight="1">
      <c r="A237" s="260"/>
      <c r="B237" s="246"/>
      <c r="C237" s="246"/>
      <c r="D237" s="246"/>
      <c r="E237" s="246"/>
      <c r="F237" s="246"/>
      <c r="G237" s="246"/>
      <c r="H237" s="246"/>
      <c r="I237" s="246"/>
      <c r="J237" s="246"/>
      <c r="K237" s="246"/>
      <c r="L237" s="246"/>
      <c r="M237" s="246"/>
      <c r="N237" s="269"/>
      <c r="O237" s="270"/>
      <c r="P237" s="254" t="str">
        <f>H184</f>
        <v>Jane Doe</v>
      </c>
      <c r="Q237" s="30"/>
      <c r="R237" s="30"/>
      <c r="S237" s="30"/>
      <c r="T237" s="30"/>
      <c r="U237" s="30"/>
      <c r="V237" s="30"/>
      <c r="W237" s="30"/>
      <c r="X237" s="30"/>
      <c r="Y237" s="30"/>
      <c r="Z237" s="30"/>
      <c r="AA237" s="30"/>
      <c r="AB237" s="261"/>
    </row>
    <row r="238" spans="1:29">
      <c r="A238" s="260"/>
      <c r="B238" s="246"/>
      <c r="C238" s="246"/>
      <c r="D238" s="246"/>
      <c r="E238" s="246"/>
      <c r="F238" s="246"/>
      <c r="G238" s="246"/>
      <c r="H238" s="246"/>
      <c r="I238" s="246"/>
      <c r="J238" s="246"/>
      <c r="K238" s="246"/>
      <c r="L238" s="246"/>
      <c r="M238" s="246"/>
      <c r="N238" s="269"/>
      <c r="O238" s="270"/>
      <c r="P238" s="30"/>
      <c r="Q238" s="30"/>
      <c r="R238" s="30"/>
      <c r="S238" s="30"/>
      <c r="T238" s="30"/>
      <c r="U238" s="30"/>
      <c r="V238" s="30"/>
      <c r="W238" s="30"/>
      <c r="X238" s="30"/>
      <c r="Y238" s="30"/>
      <c r="Z238" s="30"/>
      <c r="AA238" s="30"/>
      <c r="AB238" s="261"/>
    </row>
    <row r="239" spans="1:29" ht="15.6" customHeight="1" thickBot="1">
      <c r="A239" s="260"/>
      <c r="B239" s="246"/>
      <c r="C239" s="246"/>
      <c r="D239" s="246"/>
      <c r="E239" s="246"/>
      <c r="F239" s="246"/>
      <c r="G239" s="246"/>
      <c r="H239" s="246"/>
      <c r="I239" s="246"/>
      <c r="J239" s="246"/>
      <c r="K239" s="246"/>
      <c r="L239" s="246"/>
      <c r="M239" s="246"/>
      <c r="N239" s="269"/>
      <c r="O239" s="270"/>
      <c r="P239" s="30"/>
      <c r="Q239" s="211"/>
      <c r="R239" s="211"/>
      <c r="S239" s="211"/>
      <c r="T239" s="211"/>
      <c r="U239" s="211"/>
      <c r="V239" s="211"/>
      <c r="W239" s="211"/>
      <c r="X239" s="211"/>
      <c r="Y239" s="211"/>
      <c r="Z239" s="211"/>
      <c r="AA239" s="212"/>
      <c r="AB239" s="261"/>
    </row>
    <row r="240" spans="1:29" ht="15" customHeight="1" thickTop="1">
      <c r="A240" s="260"/>
      <c r="B240" s="246"/>
      <c r="C240" s="246"/>
      <c r="D240" s="246"/>
      <c r="E240" s="246"/>
      <c r="F240" s="246"/>
      <c r="G240" s="246"/>
      <c r="H240" s="246"/>
      <c r="I240" s="246"/>
      <c r="J240" s="246"/>
      <c r="K240" s="246"/>
      <c r="L240" s="246"/>
      <c r="M240" s="246"/>
      <c r="N240" s="269"/>
      <c r="O240" s="270"/>
      <c r="P240" s="213"/>
      <c r="Q240" s="792" t="str">
        <f>BI215</f>
        <v xml:space="preserve">This message is sent by Value Relating on behalf of Jane Doe. Value Relating is a new kind of support service. We back the vulnerable to speak their truth to power. </v>
      </c>
      <c r="R240" s="792"/>
      <c r="S240" s="792"/>
      <c r="T240" s="792"/>
      <c r="U240" s="792"/>
      <c r="V240" s="792"/>
      <c r="W240" s="792"/>
      <c r="X240" s="792"/>
      <c r="Y240" s="792"/>
      <c r="Z240" s="792"/>
      <c r="AA240" s="214"/>
      <c r="AB240" s="261"/>
    </row>
    <row r="241" spans="1:80" ht="13.5" thickBot="1">
      <c r="A241" s="260"/>
      <c r="B241" s="246"/>
      <c r="C241" s="246"/>
      <c r="D241" s="246"/>
      <c r="E241" s="246"/>
      <c r="F241" s="246"/>
      <c r="G241" s="246"/>
      <c r="H241" s="246"/>
      <c r="I241" s="246"/>
      <c r="J241" s="246"/>
      <c r="K241" s="246"/>
      <c r="L241" s="246"/>
      <c r="M241" s="246"/>
      <c r="N241" s="269"/>
      <c r="O241" s="270"/>
      <c r="P241" s="215"/>
      <c r="Q241" s="793"/>
      <c r="R241" s="793"/>
      <c r="S241" s="793"/>
      <c r="T241" s="793"/>
      <c r="U241" s="793"/>
      <c r="V241" s="793"/>
      <c r="W241" s="793"/>
      <c r="X241" s="793"/>
      <c r="Y241" s="793"/>
      <c r="Z241" s="793"/>
      <c r="AA241" s="216"/>
      <c r="AB241" s="261"/>
    </row>
    <row r="242" spans="1:80" ht="4.9000000000000004" customHeight="1" thickTop="1">
      <c r="A242" s="260"/>
      <c r="B242" s="246"/>
      <c r="C242" s="246"/>
      <c r="D242" s="246"/>
      <c r="E242" s="246"/>
      <c r="F242" s="246"/>
      <c r="G242" s="246"/>
      <c r="H242" s="246"/>
      <c r="I242" s="246"/>
      <c r="J242" s="246"/>
      <c r="K242" s="246"/>
      <c r="L242" s="246"/>
      <c r="M242" s="246"/>
      <c r="N242" s="269"/>
      <c r="O242" s="270"/>
      <c r="P242" s="30"/>
      <c r="Q242" s="30"/>
      <c r="R242" s="30"/>
      <c r="S242" s="30"/>
      <c r="T242" s="30"/>
      <c r="U242" s="30"/>
      <c r="V242" s="30"/>
      <c r="W242" s="30"/>
      <c r="X242" s="30"/>
      <c r="Y242" s="30"/>
      <c r="Z242" s="30"/>
      <c r="AA242" s="30"/>
      <c r="AB242" s="261"/>
    </row>
    <row r="243" spans="1:80" ht="4.9000000000000004" customHeight="1">
      <c r="A243" s="262"/>
      <c r="B243" s="263"/>
      <c r="C243" s="263"/>
      <c r="D243" s="263"/>
      <c r="E243" s="263"/>
      <c r="F243" s="263"/>
      <c r="G243" s="263"/>
      <c r="H243" s="263"/>
      <c r="I243" s="263"/>
      <c r="J243" s="263"/>
      <c r="K243" s="263"/>
      <c r="L243" s="263"/>
      <c r="M243" s="263"/>
      <c r="N243" s="271"/>
      <c r="O243" s="272"/>
      <c r="P243" s="264"/>
      <c r="Q243" s="264"/>
      <c r="R243" s="264"/>
      <c r="S243" s="264"/>
      <c r="T243" s="264"/>
      <c r="U243" s="264"/>
      <c r="V243" s="264"/>
      <c r="W243" s="264"/>
      <c r="X243" s="264"/>
      <c r="Y243" s="264"/>
      <c r="Z243" s="264"/>
      <c r="AA243" s="264"/>
      <c r="AB243" s="265"/>
    </row>
    <row r="244" spans="1:80" ht="30" customHeight="1">
      <c r="A244" s="386" t="s">
        <v>1148</v>
      </c>
      <c r="B244" s="757" t="s">
        <v>1540</v>
      </c>
      <c r="C244" s="757"/>
      <c r="D244" s="757"/>
      <c r="E244" s="757"/>
      <c r="F244" s="757"/>
      <c r="G244" s="757"/>
      <c r="H244" s="757"/>
      <c r="I244" s="757"/>
      <c r="J244" s="757"/>
      <c r="K244" s="757"/>
      <c r="L244" s="757"/>
      <c r="M244" s="258"/>
      <c r="N244" s="385"/>
      <c r="O244" s="386"/>
      <c r="P244" s="757" t="s">
        <v>1555</v>
      </c>
      <c r="Q244" s="757"/>
      <c r="R244" s="757"/>
      <c r="S244" s="757"/>
      <c r="T244" s="757"/>
      <c r="U244" s="757"/>
      <c r="V244" s="757"/>
      <c r="W244" s="757"/>
      <c r="X244" s="757"/>
      <c r="Y244" s="757"/>
      <c r="Z244" s="259"/>
      <c r="AA244" s="259"/>
      <c r="AB244" s="385" t="s">
        <v>1149</v>
      </c>
    </row>
    <row r="245" spans="1:80">
      <c r="A245" s="260"/>
      <c r="B245" s="246"/>
      <c r="C245" s="246"/>
      <c r="D245" s="246"/>
      <c r="E245" s="246"/>
      <c r="F245" s="246"/>
      <c r="G245" s="246"/>
      <c r="H245" s="246"/>
      <c r="I245" s="246"/>
      <c r="J245" s="246"/>
      <c r="K245" s="246"/>
      <c r="L245" s="246"/>
      <c r="M245" s="246"/>
      <c r="N245" s="269"/>
      <c r="O245" s="270"/>
      <c r="P245" s="30"/>
      <c r="Q245" s="30"/>
      <c r="R245" s="30"/>
      <c r="S245" s="30"/>
      <c r="T245" s="30"/>
      <c r="U245" s="30"/>
      <c r="V245" s="30"/>
      <c r="W245" s="30"/>
      <c r="X245" s="30"/>
      <c r="Y245" s="30"/>
      <c r="Z245" s="30"/>
      <c r="AA245" s="30"/>
      <c r="AB245" s="261"/>
      <c r="BX245" s="2" t="s">
        <v>1506</v>
      </c>
      <c r="BY245" s="2" t="s">
        <v>43</v>
      </c>
      <c r="BZ245" s="2" t="s">
        <v>1559</v>
      </c>
    </row>
    <row r="246" spans="1:80" ht="15">
      <c r="A246" s="260"/>
      <c r="B246" s="246"/>
      <c r="C246" s="246"/>
      <c r="D246" s="246"/>
      <c r="E246" s="246"/>
      <c r="F246" s="246"/>
      <c r="G246" s="246"/>
      <c r="H246" s="246"/>
      <c r="I246" s="246"/>
      <c r="J246" s="246"/>
      <c r="K246" s="246"/>
      <c r="L246" s="246"/>
      <c r="M246" s="246"/>
      <c r="N246" s="269"/>
      <c r="O246" s="270"/>
      <c r="P246" s="247" t="s">
        <v>1276</v>
      </c>
      <c r="Q246" s="809" t="str">
        <f>IF(B259="","",B259)</f>
        <v/>
      </c>
      <c r="R246" s="809"/>
      <c r="S246" s="809"/>
      <c r="T246" s="809"/>
      <c r="U246" s="809"/>
      <c r="V246" s="809"/>
      <c r="W246" s="809"/>
      <c r="X246" s="809"/>
      <c r="Y246" s="809"/>
      <c r="Z246" s="809"/>
      <c r="AA246" s="809"/>
      <c r="AB246" s="261"/>
      <c r="BX246" s="2" t="s">
        <v>1507</v>
      </c>
      <c r="BY246" s="2" t="s">
        <v>44</v>
      </c>
      <c r="BZ246" s="2" t="s">
        <v>1594</v>
      </c>
    </row>
    <row r="247" spans="1:80" ht="15">
      <c r="A247" s="260"/>
      <c r="B247" s="246"/>
      <c r="C247" s="246"/>
      <c r="D247" s="246"/>
      <c r="E247" s="246"/>
      <c r="F247" s="246"/>
      <c r="G247" s="246"/>
      <c r="H247" s="246"/>
      <c r="I247" s="246"/>
      <c r="J247" s="246"/>
      <c r="K247" s="246"/>
      <c r="L247" s="246"/>
      <c r="M247" s="246"/>
      <c r="N247" s="269"/>
      <c r="O247" s="270"/>
      <c r="P247" s="247" t="s">
        <v>1273</v>
      </c>
      <c r="Q247" s="809" t="str">
        <f>IF(H259="","",H259)</f>
        <v>Jane Doe</v>
      </c>
      <c r="R247" s="809"/>
      <c r="S247" s="809"/>
      <c r="T247" s="809"/>
      <c r="U247" s="809"/>
      <c r="V247" s="809"/>
      <c r="W247" s="809"/>
      <c r="X247" s="809"/>
      <c r="Y247" s="809"/>
      <c r="Z247" s="809"/>
      <c r="AA247" s="809"/>
      <c r="AB247" s="261"/>
      <c r="BX247" s="2" t="s">
        <v>1508</v>
      </c>
      <c r="BY247" s="2" t="s">
        <v>1503</v>
      </c>
    </row>
    <row r="248" spans="1:80" ht="15">
      <c r="A248" s="260"/>
      <c r="B248" s="246"/>
      <c r="C248" s="246"/>
      <c r="D248" s="246"/>
      <c r="E248" s="246"/>
      <c r="F248" s="246"/>
      <c r="G248" s="246"/>
      <c r="H248" s="246"/>
      <c r="I248" s="246"/>
      <c r="J248" s="246"/>
      <c r="K248" s="246"/>
      <c r="L248" s="246"/>
      <c r="M248" s="246"/>
      <c r="N248" s="269"/>
      <c r="O248" s="270"/>
      <c r="P248" s="247" t="s">
        <v>1274</v>
      </c>
      <c r="Q248" s="810">
        <f ca="1">L261</f>
        <v>43972</v>
      </c>
      <c r="R248" s="810"/>
      <c r="S248" s="810"/>
      <c r="T248" s="810"/>
      <c r="U248" s="810"/>
      <c r="V248" s="810"/>
      <c r="W248" s="810"/>
      <c r="X248" s="810"/>
      <c r="Y248" s="810"/>
      <c r="Z248" s="810"/>
      <c r="AA248" s="810"/>
      <c r="AB248" s="261"/>
    </row>
    <row r="249" spans="1:80" ht="15">
      <c r="A249" s="260"/>
      <c r="B249" s="246"/>
      <c r="C249" s="246"/>
      <c r="D249" s="246"/>
      <c r="E249" s="246"/>
      <c r="F249" s="246"/>
      <c r="G249" s="246"/>
      <c r="H249" s="246"/>
      <c r="I249" s="246"/>
      <c r="J249" s="246"/>
      <c r="K249" s="246"/>
      <c r="L249" s="246"/>
      <c r="M249" s="246"/>
      <c r="N249" s="269"/>
      <c r="O249" s="270"/>
      <c r="P249" s="247" t="s">
        <v>1275</v>
      </c>
      <c r="Q249" s="809" t="str">
        <f>IF(B261="","Introducing Harmony Politics",B261)</f>
        <v>Introducing Harmony Politics</v>
      </c>
      <c r="R249" s="809"/>
      <c r="S249" s="809"/>
      <c r="T249" s="809"/>
      <c r="U249" s="809"/>
      <c r="V249" s="809"/>
      <c r="W249" s="809"/>
      <c r="X249" s="809"/>
      <c r="Y249" s="809"/>
      <c r="Z249" s="809"/>
      <c r="AA249" s="809"/>
      <c r="AB249" s="261"/>
      <c r="BH249" s="39"/>
      <c r="BI249" s="39" t="str">
        <f>IF(OR(D271="",I271=""),BJ253,IF(E273=BY245,CONCATENATE(BJ250,BJ251),CONCATENATE(BJ250,BJ252)))</f>
        <v>FIRST PROVIDE YOUR CITY AND STATE</v>
      </c>
    </row>
    <row r="250" spans="1:80" ht="15">
      <c r="A250" s="260"/>
      <c r="B250" s="246"/>
      <c r="C250" s="246"/>
      <c r="D250" s="246"/>
      <c r="E250" s="246"/>
      <c r="F250" s="246"/>
      <c r="G250" s="246"/>
      <c r="H250" s="246"/>
      <c r="I250" s="246"/>
      <c r="J250" s="246"/>
      <c r="K250" s="246"/>
      <c r="L250" s="246"/>
      <c r="M250" s="246"/>
      <c r="N250" s="269"/>
      <c r="O250" s="270"/>
      <c r="P250" s="30"/>
      <c r="Q250" s="30"/>
      <c r="R250" s="30"/>
      <c r="S250" s="30"/>
      <c r="T250" s="30"/>
      <c r="U250" s="30"/>
      <c r="V250" s="30"/>
      <c r="W250" s="30"/>
      <c r="X250" s="30"/>
      <c r="Y250" s="30"/>
      <c r="Z250" s="30"/>
      <c r="AA250" s="30"/>
      <c r="AB250" s="261"/>
      <c r="BJ250" s="218" t="str">
        <f>CONCATENATE(BK250,BL250,BM250,BN250,BO250,BP250,BQ250)</f>
        <v xml:space="preserve">My name is Jane Doe, a resident of here in , 0. </v>
      </c>
      <c r="BK250" s="2" t="s">
        <v>1322</v>
      </c>
      <c r="BL250" s="2" t="str">
        <f>IF(H259="","the sender",H259)</f>
        <v>Jane Doe</v>
      </c>
      <c r="BM250" s="2" t="s">
        <v>1370</v>
      </c>
      <c r="BN250" s="2" t="str">
        <f>IF(D271="","here in ",D271)</f>
        <v xml:space="preserve">here in </v>
      </c>
      <c r="BO250" s="2" t="s">
        <v>1323</v>
      </c>
      <c r="BP250" s="2">
        <f>I271</f>
        <v>0</v>
      </c>
      <c r="BQ250" s="2" t="s">
        <v>1022</v>
      </c>
      <c r="BX250" t="s">
        <v>1442</v>
      </c>
      <c r="BZ250" t="s">
        <v>1384</v>
      </c>
      <c r="CB250" s="220" t="str">
        <f>IF(D264=0,C264,D264)</f>
        <v>city council rep</v>
      </c>
    </row>
    <row r="251" spans="1:80" ht="15">
      <c r="A251" s="260"/>
      <c r="B251" s="246"/>
      <c r="C251" s="246"/>
      <c r="D251" s="246"/>
      <c r="E251" s="246"/>
      <c r="F251" s="246"/>
      <c r="G251" s="246"/>
      <c r="H251" s="246"/>
      <c r="I251" s="246"/>
      <c r="J251" s="246"/>
      <c r="K251" s="246"/>
      <c r="L251" s="246"/>
      <c r="M251" s="246"/>
      <c r="N251" s="269"/>
      <c r="O251" s="270"/>
      <c r="P251" s="761" t="str">
        <f>BI249</f>
        <v>FIRST PROVIDE YOUR CITY AND STATE</v>
      </c>
      <c r="Q251" s="761"/>
      <c r="R251" s="761"/>
      <c r="S251" s="761"/>
      <c r="T251" s="761"/>
      <c r="U251" s="761"/>
      <c r="V251" s="761"/>
      <c r="W251" s="761"/>
      <c r="X251" s="761"/>
      <c r="Y251" s="761"/>
      <c r="Z251" s="761"/>
      <c r="AA251" s="761"/>
      <c r="AB251" s="261"/>
      <c r="BJ251" s="218" t="str">
        <f>CONCATENATE(BK251,BL251,BM251,BN251,BO251,BP251,BQ251)</f>
        <v xml:space="preserve">I count myself among a new breed of voters, committed less to party and more to voting for the candidate least politically biased. Thank you for every time you rise above the noise of partisanship, to represent the needs for everyone in here in . I want to help you reach across the political spectrum to address politicized needs with my politically diverse team, using Harmony Politics. </v>
      </c>
      <c r="BK251" s="2" t="s">
        <v>1511</v>
      </c>
      <c r="BL251" s="2" t="s">
        <v>1512</v>
      </c>
      <c r="BM251" s="2" t="str">
        <f>BN250</f>
        <v xml:space="preserve">here in </v>
      </c>
      <c r="BN251" s="2" t="s">
        <v>1022</v>
      </c>
      <c r="BO251" s="2" t="s">
        <v>1518</v>
      </c>
      <c r="BX251" t="s">
        <v>1443</v>
      </c>
      <c r="BZ251" t="s">
        <v>1385</v>
      </c>
      <c r="CB251" s="220" t="str">
        <f>IF(D265=0,C265,D265)</f>
        <v>state rep</v>
      </c>
    </row>
    <row r="252" spans="1:80" ht="15" customHeight="1">
      <c r="A252" s="260"/>
      <c r="B252" s="246"/>
      <c r="C252" s="246"/>
      <c r="D252" s="246"/>
      <c r="E252" s="246"/>
      <c r="F252" s="246"/>
      <c r="G252" s="246"/>
      <c r="H252" s="246"/>
      <c r="I252" s="246"/>
      <c r="J252" s="246"/>
      <c r="K252" s="246"/>
      <c r="L252" s="246"/>
      <c r="M252" s="246"/>
      <c r="N252" s="269"/>
      <c r="O252" s="270"/>
      <c r="P252" s="761"/>
      <c r="Q252" s="761"/>
      <c r="R252" s="761"/>
      <c r="S252" s="761"/>
      <c r="T252" s="761"/>
      <c r="U252" s="761"/>
      <c r="V252" s="761"/>
      <c r="W252" s="761"/>
      <c r="X252" s="761"/>
      <c r="Y252" s="761"/>
      <c r="Z252" s="761"/>
      <c r="AA252" s="761"/>
      <c r="AB252" s="261"/>
      <c r="BJ252" s="218" t="str">
        <f>CONCATENATE(BK252,BL252,BM252,BN252,BO252,BP252,BQ252)</f>
        <v xml:space="preserve">I rarely write to elected officials because I assumed you all would be too politically biased to give me a fair hearing. But I realize how committed you are to serving all the needs of here in  residents, regardless of political persuasion. I want to help you reach across the political spectrum to address politicized needs with my politically diverse team, using Harmony Politics. </v>
      </c>
      <c r="BK252" s="2" t="s">
        <v>1509</v>
      </c>
      <c r="BL252" s="2" t="s">
        <v>1513</v>
      </c>
      <c r="BM252" s="2" t="str">
        <f>BN250</f>
        <v xml:space="preserve">here in </v>
      </c>
      <c r="BN252" s="2" t="s">
        <v>1510</v>
      </c>
      <c r="BO252" s="2" t="s">
        <v>1518</v>
      </c>
      <c r="BX252" t="s">
        <v>1444</v>
      </c>
      <c r="BZ252" t="s">
        <v>1386</v>
      </c>
      <c r="CB252" s="220" t="str">
        <f>IF(D266=0,C266,D266)</f>
        <v>state Senator</v>
      </c>
    </row>
    <row r="253" spans="1:80" ht="15">
      <c r="A253" s="260"/>
      <c r="B253" s="246"/>
      <c r="C253" s="246"/>
      <c r="D253" s="246"/>
      <c r="E253" s="246"/>
      <c r="F253" s="246"/>
      <c r="G253" s="246"/>
      <c r="H253" s="246"/>
      <c r="I253" s="246"/>
      <c r="J253" s="246"/>
      <c r="K253" s="246"/>
      <c r="L253" s="246"/>
      <c r="M253" s="246"/>
      <c r="N253" s="269"/>
      <c r="O253" s="270"/>
      <c r="P253" s="761"/>
      <c r="Q253" s="761"/>
      <c r="R253" s="761"/>
      <c r="S253" s="761"/>
      <c r="T253" s="761"/>
      <c r="U253" s="761"/>
      <c r="V253" s="761"/>
      <c r="W253" s="761"/>
      <c r="X253" s="761"/>
      <c r="Y253" s="761"/>
      <c r="Z253" s="761"/>
      <c r="AA253" s="761"/>
      <c r="AB253" s="261"/>
      <c r="BJ253" s="2" t="s">
        <v>1517</v>
      </c>
      <c r="BX253" t="s">
        <v>1445</v>
      </c>
      <c r="BZ253" t="s">
        <v>1387</v>
      </c>
      <c r="CB253" s="220" t="str">
        <f>IF(D267=0,C267,D267)</f>
        <v>US Rep</v>
      </c>
    </row>
    <row r="254" spans="1:80" ht="15">
      <c r="A254" s="260"/>
      <c r="B254" s="246"/>
      <c r="C254" s="246"/>
      <c r="D254" s="246"/>
      <c r="E254" s="246"/>
      <c r="F254" s="246"/>
      <c r="G254" s="246"/>
      <c r="H254" s="246"/>
      <c r="I254" s="246"/>
      <c r="J254" s="246"/>
      <c r="K254" s="246"/>
      <c r="L254" s="246"/>
      <c r="M254" s="246"/>
      <c r="N254" s="269"/>
      <c r="O254" s="270"/>
      <c r="P254" s="761"/>
      <c r="Q254" s="761"/>
      <c r="R254" s="761"/>
      <c r="S254" s="761"/>
      <c r="T254" s="761"/>
      <c r="U254" s="761"/>
      <c r="V254" s="761"/>
      <c r="W254" s="761"/>
      <c r="X254" s="761"/>
      <c r="Y254" s="761"/>
      <c r="Z254" s="761"/>
      <c r="AA254" s="761"/>
      <c r="AB254" s="261"/>
      <c r="BK254" s="2" t="s">
        <v>1514</v>
      </c>
      <c r="BO254" s="2" t="s">
        <v>1515</v>
      </c>
      <c r="BX254" t="s">
        <v>1446</v>
      </c>
      <c r="BZ254" t="s">
        <v>1388</v>
      </c>
      <c r="CB254" s="220" t="str">
        <f>IF(D268=0,C268,D268)</f>
        <v>US Senator</v>
      </c>
    </row>
    <row r="255" spans="1:80" ht="15">
      <c r="A255" s="260"/>
      <c r="B255" s="246"/>
      <c r="C255" s="246"/>
      <c r="D255" s="246"/>
      <c r="E255" s="246"/>
      <c r="F255" s="246"/>
      <c r="G255" s="246"/>
      <c r="H255" s="246"/>
      <c r="I255" s="246"/>
      <c r="J255" s="246"/>
      <c r="K255" s="246"/>
      <c r="L255" s="246"/>
      <c r="M255" s="246"/>
      <c r="N255" s="269"/>
      <c r="O255" s="270"/>
      <c r="P255" s="761"/>
      <c r="Q255" s="761"/>
      <c r="R255" s="761"/>
      <c r="S255" s="761"/>
      <c r="T255" s="761"/>
      <c r="U255" s="761"/>
      <c r="V255" s="761"/>
      <c r="W255" s="761"/>
      <c r="X255" s="761"/>
      <c r="Y255" s="761"/>
      <c r="Z255" s="761"/>
      <c r="AA255" s="761"/>
      <c r="AB255" s="261"/>
      <c r="BI255" s="39" t="str">
        <f>CONCATENATE(BJ256,BK256,BL256,BM256,BN256,BR256,BO256,BP256,BQ256,BR256,BS256,BT256,BJ257,BK257,BL257,BM257,BN257,BO257,BP257,BQ257,BR257,BS257,BT257)</f>
        <v xml:space="preserve">What if the standard narrative about rational choice voters pulls into polarization? When it comes to the issue of healthcare, for example, I'm not weighing all options. No, my situational needs compel me to take more of a "government administered" stance on healthcare. Instead of opposing the other side for taking a "private insurer" stance, Harmony Politics inspires me to relate to the inflexible priority of needs on the other political side. </v>
      </c>
      <c r="BX255" t="s">
        <v>1447</v>
      </c>
      <c r="BZ255" t="s">
        <v>1389</v>
      </c>
      <c r="CB255" s="220" t="str">
        <f>IF(E274="",D274,E274)</f>
        <v>Democrat candidate</v>
      </c>
    </row>
    <row r="256" spans="1:80" ht="15">
      <c r="A256" s="260"/>
      <c r="B256" s="246"/>
      <c r="C256" s="246"/>
      <c r="D256" s="246"/>
      <c r="E256" s="246"/>
      <c r="F256" s="246"/>
      <c r="G256" s="246"/>
      <c r="H256" s="246"/>
      <c r="I256" s="246"/>
      <c r="J256" s="246"/>
      <c r="K256" s="246"/>
      <c r="L256" s="246"/>
      <c r="M256" s="246"/>
      <c r="N256" s="269"/>
      <c r="O256" s="270"/>
      <c r="P256" s="761"/>
      <c r="Q256" s="761"/>
      <c r="R256" s="761"/>
      <c r="S256" s="761"/>
      <c r="T256" s="761"/>
      <c r="U256" s="761"/>
      <c r="V256" s="761"/>
      <c r="W256" s="761"/>
      <c r="X256" s="761"/>
      <c r="Y256" s="761"/>
      <c r="Z256" s="761"/>
      <c r="AA256" s="761"/>
      <c r="AB256" s="261"/>
      <c r="BJ256" s="2" t="s">
        <v>1527</v>
      </c>
      <c r="BK256" s="2" t="s">
        <v>1528</v>
      </c>
      <c r="BL256" s="2" t="str">
        <f>IF($D$280="","a political issue",$D$280)</f>
        <v>healthcare</v>
      </c>
      <c r="BM256" s="2" t="s">
        <v>1530</v>
      </c>
      <c r="BN256" s="2" t="str">
        <f>IF($H$280=$BL$15,$BL$260,IF($H$280=$BL$16,$BL$261,IF($H$280=$BL$17,"neutral",IF($H$280="",""))))</f>
        <v>government administered</v>
      </c>
      <c r="BO256" s="2" t="s">
        <v>1529</v>
      </c>
      <c r="BP256" s="2" t="str">
        <f>IF($D$280="","a political issue",$D$280)</f>
        <v>healthcare</v>
      </c>
      <c r="BQ256" s="2" t="s">
        <v>1022</v>
      </c>
      <c r="BX256" t="s">
        <v>1448</v>
      </c>
      <c r="BZ256" t="s">
        <v>1390</v>
      </c>
      <c r="CB256" s="220" t="str">
        <f>IF(E275="",D275,E275)</f>
        <v>Republican candidate</v>
      </c>
    </row>
    <row r="257" spans="1:80" ht="13.9" customHeight="1">
      <c r="A257" s="260"/>
      <c r="B257" s="246"/>
      <c r="C257" s="246"/>
      <c r="D257" s="246"/>
      <c r="E257" s="246"/>
      <c r="F257" s="246"/>
      <c r="G257" s="246"/>
      <c r="H257" s="246"/>
      <c r="I257" s="246"/>
      <c r="J257" s="246"/>
      <c r="K257" s="246"/>
      <c r="L257" s="246"/>
      <c r="M257" s="246"/>
      <c r="N257" s="269"/>
      <c r="O257" s="270"/>
      <c r="P257" s="791" t="s">
        <v>1519</v>
      </c>
      <c r="Q257" s="811"/>
      <c r="R257" s="811"/>
      <c r="S257" s="811"/>
      <c r="T257" s="811"/>
      <c r="U257" s="811"/>
      <c r="V257" s="811"/>
      <c r="W257" s="811"/>
      <c r="X257" s="811"/>
      <c r="Y257" s="811"/>
      <c r="Z257" s="811"/>
      <c r="AA257" s="811"/>
      <c r="AB257" s="261"/>
      <c r="BJ257" s="2" t="s">
        <v>1531</v>
      </c>
      <c r="BK257" s="2" t="str">
        <f>IF($H$280=$BL$15,$BL$261,IF($H$280=$BL$16,$BL$260,IF($H$280=$BL$17,"different","")))</f>
        <v>private insurer</v>
      </c>
      <c r="BL257" s="2" t="s">
        <v>1532</v>
      </c>
      <c r="BX257" t="s">
        <v>1449</v>
      </c>
      <c r="BZ257" t="s">
        <v>1391</v>
      </c>
      <c r="CB257" s="220" t="str">
        <f>IF(E276="",D276,E276)</f>
        <v>3rd party candidate #1</v>
      </c>
    </row>
    <row r="258" spans="1:80" ht="15" customHeight="1" thickBot="1">
      <c r="A258" s="260"/>
      <c r="B258" s="248" t="s">
        <v>1251</v>
      </c>
      <c r="C258" s="246"/>
      <c r="D258" s="246"/>
      <c r="E258" s="246"/>
      <c r="F258" s="246"/>
      <c r="G258" s="246"/>
      <c r="H258" s="248" t="s">
        <v>1281</v>
      </c>
      <c r="I258" s="246"/>
      <c r="J258" s="246"/>
      <c r="K258" s="246"/>
      <c r="L258" s="246"/>
      <c r="M258" s="246"/>
      <c r="N258" s="269"/>
      <c r="O258" s="270"/>
      <c r="P258" s="250" t="s">
        <v>1270</v>
      </c>
      <c r="Q258" s="761" t="str">
        <f>Q211</f>
        <v>Political views outwardly express an inward orientation of inflexibly prioritized needs.</v>
      </c>
      <c r="R258" s="761"/>
      <c r="S258" s="761"/>
      <c r="T258" s="761"/>
      <c r="U258" s="761"/>
      <c r="V258" s="761"/>
      <c r="W258" s="761"/>
      <c r="X258" s="761"/>
      <c r="Y258" s="761"/>
      <c r="Z258" s="761"/>
      <c r="AA258" s="761"/>
      <c r="AB258" s="261"/>
      <c r="BJ258" s="2" t="s">
        <v>1516</v>
      </c>
      <c r="BO258" s="2" t="s">
        <v>1536</v>
      </c>
      <c r="BX258" t="s">
        <v>1450</v>
      </c>
      <c r="BZ258" t="s">
        <v>1392</v>
      </c>
      <c r="CB258" s="220" t="str">
        <f>IF(E277="",D277,E277)</f>
        <v>3rd party candidate #2</v>
      </c>
    </row>
    <row r="259" spans="1:80" ht="15" customHeight="1" thickBot="1">
      <c r="A259" s="260"/>
      <c r="B259" s="749"/>
      <c r="C259" s="750"/>
      <c r="D259" s="750"/>
      <c r="E259" s="750"/>
      <c r="F259" s="751"/>
      <c r="G259" s="246">
        <f>IF(B259=D264,H264,IF(B259=D265,H265,IF(B259=D266,H266,IF(B259=D267,H267,IF(B259=D268,H268,IF(B259=E274,"D",IF(B259=E275,"R","")))))))</f>
        <v>0</v>
      </c>
      <c r="H259" s="749" t="str">
        <f>H215</f>
        <v>Jane Doe</v>
      </c>
      <c r="I259" s="750"/>
      <c r="J259" s="750"/>
      <c r="K259" s="750"/>
      <c r="L259" s="750"/>
      <c r="M259" s="751"/>
      <c r="N259" s="269"/>
      <c r="O259" s="270"/>
      <c r="P259" s="250" t="s">
        <v>1270</v>
      </c>
      <c r="Q259" s="761" t="str">
        <f t="shared" ref="Q259:Q261" si="3">Q212</f>
        <v>Politics relies heavily on generalizations that often overlook specific needs.</v>
      </c>
      <c r="R259" s="761"/>
      <c r="S259" s="761"/>
      <c r="T259" s="761"/>
      <c r="U259" s="761"/>
      <c r="V259" s="761"/>
      <c r="W259" s="761"/>
      <c r="X259" s="761"/>
      <c r="Y259" s="761"/>
      <c r="Z259" s="761"/>
      <c r="AA259" s="761"/>
      <c r="AB259" s="261"/>
      <c r="BO259" s="51" t="str">
        <f>BO1</f>
        <v>IMM</v>
      </c>
      <c r="BP259" s="51" t="str">
        <f t="shared" ref="BP259:BV259" si="4">BP1</f>
        <v>CLI</v>
      </c>
      <c r="BQ259" s="51" t="str">
        <f t="shared" si="4"/>
        <v>GUN</v>
      </c>
      <c r="BR259" s="51" t="str">
        <f t="shared" si="4"/>
        <v>ABO</v>
      </c>
      <c r="BS259" s="51" t="str">
        <f t="shared" si="4"/>
        <v>HEA</v>
      </c>
      <c r="BT259" s="51" t="str">
        <f t="shared" si="4"/>
        <v>CRI</v>
      </c>
      <c r="BU259" s="51" t="str">
        <f t="shared" si="4"/>
        <v>ECO</v>
      </c>
      <c r="BV259" s="51" t="str">
        <f t="shared" si="4"/>
        <v>RAC</v>
      </c>
      <c r="BX259" t="s">
        <v>1451</v>
      </c>
      <c r="BZ259" t="s">
        <v>1393</v>
      </c>
      <c r="CB259" s="220" t="str">
        <f>IF(E278="",D278,E278)</f>
        <v>3rd party candidate #3</v>
      </c>
    </row>
    <row r="260" spans="1:80" ht="15" customHeight="1" thickBot="1">
      <c r="A260" s="260"/>
      <c r="B260" s="248" t="s">
        <v>1252</v>
      </c>
      <c r="C260" s="246"/>
      <c r="D260" s="246"/>
      <c r="E260" s="246"/>
      <c r="F260" s="246"/>
      <c r="G260" s="246"/>
      <c r="H260" s="246"/>
      <c r="I260" s="246"/>
      <c r="J260" s="246"/>
      <c r="K260" s="246"/>
      <c r="L260" s="248" t="s">
        <v>1253</v>
      </c>
      <c r="M260" s="246"/>
      <c r="N260" s="269"/>
      <c r="O260" s="270"/>
      <c r="P260" s="250" t="s">
        <v>1270</v>
      </c>
      <c r="Q260" s="761" t="str">
        <f t="shared" si="3"/>
        <v>Political generalizing can keep us stuck in pain by keeping specific needs unresolved.</v>
      </c>
      <c r="R260" s="761"/>
      <c r="S260" s="761"/>
      <c r="T260" s="761"/>
      <c r="U260" s="761"/>
      <c r="V260" s="761"/>
      <c r="W260" s="761"/>
      <c r="X260" s="761"/>
      <c r="Y260" s="761"/>
      <c r="Z260" s="761"/>
      <c r="AA260" s="761"/>
      <c r="AB260" s="261"/>
      <c r="BL260" s="209" t="str">
        <f>IF($D$280=BP$5,BO260,IF($D$280=BP$6,BP260,IF($D$280=BP$7,BQ260,IF($D$280=BP$8,BR260,IF($D$280=BP$9,BS260,IF($D$280=BP$10,BT260,IF($D$280=BP$11,BU260,IF($D$280=BP$12,BV260,""))))))))</f>
        <v>government administered</v>
      </c>
      <c r="BM260" s="207"/>
      <c r="BN260" s="208" t="s">
        <v>133</v>
      </c>
      <c r="BO260" s="2" t="s">
        <v>1350</v>
      </c>
      <c r="BP260" s="2" t="s">
        <v>1340</v>
      </c>
      <c r="BQ260" s="2" t="s">
        <v>1345</v>
      </c>
      <c r="BR260" s="2" t="s">
        <v>1347</v>
      </c>
      <c r="BS260" s="2" t="s">
        <v>1341</v>
      </c>
      <c r="BT260" s="2" t="s">
        <v>1351</v>
      </c>
      <c r="BU260" s="2" t="s">
        <v>1354</v>
      </c>
      <c r="BV260" s="2" t="s">
        <v>1525</v>
      </c>
      <c r="BX260" t="s">
        <v>1452</v>
      </c>
      <c r="BZ260" t="s">
        <v>1394</v>
      </c>
    </row>
    <row r="261" spans="1:80" ht="15" customHeight="1" thickBot="1">
      <c r="A261" s="260"/>
      <c r="B261" s="806"/>
      <c r="C261" s="807"/>
      <c r="D261" s="807"/>
      <c r="E261" s="807"/>
      <c r="F261" s="807"/>
      <c r="G261" s="807"/>
      <c r="H261" s="807"/>
      <c r="I261" s="807"/>
      <c r="J261" s="808"/>
      <c r="K261" s="246"/>
      <c r="L261" s="801">
        <f ca="1">TODAY()</f>
        <v>43972</v>
      </c>
      <c r="M261" s="802"/>
      <c r="N261" s="269"/>
      <c r="O261" s="270"/>
      <c r="P261" s="250" t="s">
        <v>1270</v>
      </c>
      <c r="Q261" s="761" t="str">
        <f t="shared" si="3"/>
        <v xml:space="preserve">Debating needlessly provokes more pain with mutual defensiveness. </v>
      </c>
      <c r="R261" s="761"/>
      <c r="S261" s="761"/>
      <c r="T261" s="761"/>
      <c r="U261" s="761"/>
      <c r="V261" s="761"/>
      <c r="W261" s="761"/>
      <c r="X261" s="761"/>
      <c r="Y261" s="761"/>
      <c r="Z261" s="761"/>
      <c r="AA261" s="761"/>
      <c r="AB261" s="261"/>
      <c r="BL261" s="209" t="str">
        <f>IF($D$280=BP$5,BO261,IF($D$280=BP$6,BP261,IF($D$280=BP$7,BQ261,IF($D$280=BP$8,BR261,IF($D$280=BP$9,BS261,IF($D$280=BP$10,BT261,IF($D$280=BP$11,BU261,IF($D$280=BP$12,BV261,""))))))))</f>
        <v>private insurer</v>
      </c>
      <c r="BM261" s="207"/>
      <c r="BN261" s="208" t="s">
        <v>134</v>
      </c>
      <c r="BO261" s="2" t="s">
        <v>1342</v>
      </c>
      <c r="BP261" s="2" t="s">
        <v>1344</v>
      </c>
      <c r="BQ261" s="2" t="s">
        <v>1346</v>
      </c>
      <c r="BR261" s="2" t="s">
        <v>1348</v>
      </c>
      <c r="BS261" s="2" t="s">
        <v>1343</v>
      </c>
      <c r="BT261" s="2" t="s">
        <v>1349</v>
      </c>
      <c r="BU261" s="2" t="s">
        <v>1355</v>
      </c>
      <c r="BV261" s="2" t="s">
        <v>1526</v>
      </c>
      <c r="BX261" t="s">
        <v>1453</v>
      </c>
      <c r="BZ261" t="s">
        <v>1395</v>
      </c>
    </row>
    <row r="262" spans="1:80" ht="14.45" customHeight="1">
      <c r="A262" s="260"/>
      <c r="B262" s="246"/>
      <c r="C262" s="246"/>
      <c r="D262" s="246"/>
      <c r="E262" s="246"/>
      <c r="F262" s="246"/>
      <c r="G262" s="246"/>
      <c r="H262" s="246"/>
      <c r="I262" s="246"/>
      <c r="J262" s="246"/>
      <c r="K262" s="246"/>
      <c r="L262" s="246"/>
      <c r="M262" s="246"/>
      <c r="N262" s="269"/>
      <c r="O262" s="270"/>
      <c r="P262" s="250" t="s">
        <v>1270</v>
      </c>
      <c r="Q262" s="761" t="str">
        <f>Q215</f>
        <v>Harmony Politics counters divisive politics by zeroing in on these overlooked underlying needs on all sides.</v>
      </c>
      <c r="R262" s="761"/>
      <c r="S262" s="761"/>
      <c r="T262" s="761"/>
      <c r="U262" s="761"/>
      <c r="V262" s="761"/>
      <c r="W262" s="761"/>
      <c r="X262" s="761"/>
      <c r="Y262" s="761"/>
      <c r="Z262" s="761"/>
      <c r="AA262" s="761"/>
      <c r="AB262" s="261"/>
      <c r="BK262" s="2" t="s">
        <v>1524</v>
      </c>
      <c r="BX262" t="s">
        <v>1454</v>
      </c>
      <c r="BZ262" t="s">
        <v>1396</v>
      </c>
    </row>
    <row r="263" spans="1:80" ht="13.9" customHeight="1" thickBot="1">
      <c r="A263" s="260"/>
      <c r="B263" s="248" t="s">
        <v>1373</v>
      </c>
      <c r="C263" s="248"/>
      <c r="D263" s="246"/>
      <c r="E263" s="246"/>
      <c r="F263" s="246"/>
      <c r="G263" s="246"/>
      <c r="H263" s="248" t="s">
        <v>1505</v>
      </c>
      <c r="I263" s="248" t="s">
        <v>1372</v>
      </c>
      <c r="J263" s="246"/>
      <c r="K263" s="246"/>
      <c r="L263" s="246"/>
      <c r="M263" s="246"/>
      <c r="N263" s="269"/>
      <c r="O263" s="270"/>
      <c r="P263" s="252"/>
      <c r="Q263" s="761"/>
      <c r="R263" s="761"/>
      <c r="S263" s="761"/>
      <c r="T263" s="761"/>
      <c r="U263" s="761"/>
      <c r="V263" s="761"/>
      <c r="W263" s="761"/>
      <c r="X263" s="761"/>
      <c r="Y263" s="761"/>
      <c r="Z263" s="761"/>
      <c r="AA263" s="761"/>
      <c r="AB263" s="261"/>
      <c r="BX263" t="s">
        <v>1455</v>
      </c>
      <c r="BZ263" t="s">
        <v>1397</v>
      </c>
    </row>
    <row r="264" spans="1:80" ht="13.9" customHeight="1" thickBot="1">
      <c r="A264" s="260"/>
      <c r="B264" s="249"/>
      <c r="C264" s="249" t="s">
        <v>1378</v>
      </c>
      <c r="D264" s="803"/>
      <c r="E264" s="804"/>
      <c r="F264" s="804"/>
      <c r="G264" s="804"/>
      <c r="H264" s="219"/>
      <c r="I264" s="803"/>
      <c r="J264" s="804"/>
      <c r="K264" s="804"/>
      <c r="L264" s="804"/>
      <c r="M264" s="805"/>
      <c r="N264" s="269"/>
      <c r="O264" s="270"/>
      <c r="P264" s="30"/>
      <c r="Q264" s="761"/>
      <c r="R264" s="761"/>
      <c r="S264" s="761"/>
      <c r="T264" s="761"/>
      <c r="U264" s="761"/>
      <c r="V264" s="761"/>
      <c r="W264" s="761"/>
      <c r="X264" s="761"/>
      <c r="Y264" s="761"/>
      <c r="Z264" s="761"/>
      <c r="AA264" s="761"/>
      <c r="AB264" s="261"/>
      <c r="BI264" s="39" t="str">
        <f>CONCATENATE(BJ265,IF(E273=BY246,BJ266,BJ267))</f>
        <v xml:space="preserve">Harmony Politics helps us replace defensiveness and mutual hostilities with empathy for each other's politically affected needs. While we can change our views, Harmony Politics recognizes we cannot change our needs. Instead of trying to change each other, we affirm each other's different priority of needs. Let us offer our politically diverse team as a grassroots type of consultancy service to expand your reach to your diverse constituency. </v>
      </c>
      <c r="BX264" t="s">
        <v>1456</v>
      </c>
      <c r="BZ264" t="s">
        <v>1398</v>
      </c>
    </row>
    <row r="265" spans="1:80" ht="13.9" customHeight="1" thickBot="1">
      <c r="A265" s="260"/>
      <c r="B265" s="249"/>
      <c r="C265" s="249" t="s">
        <v>1377</v>
      </c>
      <c r="D265" s="803"/>
      <c r="E265" s="804"/>
      <c r="F265" s="804"/>
      <c r="G265" s="804"/>
      <c r="H265" s="219"/>
      <c r="I265" s="803"/>
      <c r="J265" s="804"/>
      <c r="K265" s="804"/>
      <c r="L265" s="804"/>
      <c r="M265" s="805"/>
      <c r="N265" s="269"/>
      <c r="O265" s="270"/>
      <c r="P265" s="761" t="str">
        <f>IF(OR(D280="",H280=""),BO258,BI255)</f>
        <v xml:space="preserve">What if the standard narrative about rational choice voters pulls into polarization? When it comes to the issue of healthcare, for example, I'm not weighing all options. No, my situational needs compel me to take more of a "government administered" stance on healthcare. Instead of opposing the other side for taking a "private insurer" stance, Harmony Politics inspires me to relate to the inflexible priority of needs on the other political side. </v>
      </c>
      <c r="Q265" s="761"/>
      <c r="R265" s="761"/>
      <c r="S265" s="761"/>
      <c r="T265" s="761"/>
      <c r="U265" s="761"/>
      <c r="V265" s="761"/>
      <c r="W265" s="761"/>
      <c r="X265" s="761"/>
      <c r="Y265" s="761"/>
      <c r="Z265" s="761"/>
      <c r="AA265" s="761"/>
      <c r="AB265" s="261"/>
      <c r="BJ265" s="2" t="s">
        <v>1533</v>
      </c>
      <c r="BX265" t="s">
        <v>1457</v>
      </c>
      <c r="BZ265" t="s">
        <v>1399</v>
      </c>
    </row>
    <row r="266" spans="1:80" ht="13.9" customHeight="1" thickBot="1">
      <c r="A266" s="260"/>
      <c r="B266" s="249"/>
      <c r="C266" s="249" t="s">
        <v>1376</v>
      </c>
      <c r="D266" s="387"/>
      <c r="E266" s="388"/>
      <c r="F266" s="388"/>
      <c r="G266" s="388"/>
      <c r="H266" s="219"/>
      <c r="I266" s="387"/>
      <c r="J266" s="388"/>
      <c r="K266" s="388"/>
      <c r="L266" s="388"/>
      <c r="M266" s="389"/>
      <c r="N266" s="269"/>
      <c r="O266" s="270"/>
      <c r="P266" s="761"/>
      <c r="Q266" s="761"/>
      <c r="R266" s="761"/>
      <c r="S266" s="761"/>
      <c r="T266" s="761"/>
      <c r="U266" s="761"/>
      <c r="V266" s="761"/>
      <c r="W266" s="761"/>
      <c r="X266" s="761"/>
      <c r="Y266" s="761"/>
      <c r="Z266" s="761"/>
      <c r="AA266" s="761"/>
      <c r="AB266" s="261"/>
      <c r="BJ266" s="2" t="s">
        <v>1535</v>
      </c>
      <c r="BX266" t="s">
        <v>1458</v>
      </c>
      <c r="BZ266" t="s">
        <v>1400</v>
      </c>
    </row>
    <row r="267" spans="1:80" ht="13.9" customHeight="1" thickBot="1">
      <c r="A267" s="260"/>
      <c r="B267" s="249"/>
      <c r="C267" s="249" t="s">
        <v>1375</v>
      </c>
      <c r="D267" s="387"/>
      <c r="E267" s="388"/>
      <c r="F267" s="388"/>
      <c r="G267" s="388"/>
      <c r="H267" s="219"/>
      <c r="I267" s="387"/>
      <c r="J267" s="388"/>
      <c r="K267" s="388"/>
      <c r="L267" s="388"/>
      <c r="M267" s="389"/>
      <c r="N267" s="269"/>
      <c r="O267" s="270"/>
      <c r="P267" s="761"/>
      <c r="Q267" s="761"/>
      <c r="R267" s="761"/>
      <c r="S267" s="761"/>
      <c r="T267" s="761"/>
      <c r="U267" s="761"/>
      <c r="V267" s="761"/>
      <c r="W267" s="761"/>
      <c r="X267" s="761"/>
      <c r="Y267" s="761"/>
      <c r="Z267" s="761"/>
      <c r="AA267" s="761"/>
      <c r="AB267" s="261"/>
      <c r="BJ267" s="2" t="s">
        <v>1534</v>
      </c>
      <c r="BX267" t="s">
        <v>1459</v>
      </c>
      <c r="BZ267" t="s">
        <v>1401</v>
      </c>
    </row>
    <row r="268" spans="1:80" ht="15.75" thickBot="1">
      <c r="A268" s="260"/>
      <c r="B268" s="249"/>
      <c r="C268" s="249" t="s">
        <v>1374</v>
      </c>
      <c r="D268" s="387"/>
      <c r="E268" s="388"/>
      <c r="F268" s="388"/>
      <c r="G268" s="388"/>
      <c r="H268" s="219"/>
      <c r="I268" s="387"/>
      <c r="J268" s="388"/>
      <c r="K268" s="388"/>
      <c r="L268" s="388"/>
      <c r="M268" s="389"/>
      <c r="N268" s="269"/>
      <c r="O268" s="270"/>
      <c r="P268" s="761"/>
      <c r="Q268" s="761"/>
      <c r="R268" s="761"/>
      <c r="S268" s="761"/>
      <c r="T268" s="761"/>
      <c r="U268" s="761"/>
      <c r="V268" s="761"/>
      <c r="W268" s="761"/>
      <c r="X268" s="761"/>
      <c r="Y268" s="761"/>
      <c r="Z268" s="761"/>
      <c r="AA268" s="761"/>
      <c r="AB268" s="261"/>
      <c r="BX268" t="s">
        <v>1460</v>
      </c>
      <c r="BZ268" t="s">
        <v>1402</v>
      </c>
    </row>
    <row r="269" spans="1:80" ht="15">
      <c r="A269" s="260"/>
      <c r="B269" s="246"/>
      <c r="C269" s="246"/>
      <c r="D269" s="246"/>
      <c r="E269" s="246"/>
      <c r="F269" s="246"/>
      <c r="G269" s="246"/>
      <c r="H269" s="246"/>
      <c r="I269" s="246"/>
      <c r="J269" s="246"/>
      <c r="K269" s="246"/>
      <c r="L269" s="246"/>
      <c r="M269" s="246"/>
      <c r="N269" s="269"/>
      <c r="O269" s="270"/>
      <c r="P269" s="761"/>
      <c r="Q269" s="761"/>
      <c r="R269" s="761"/>
      <c r="S269" s="761"/>
      <c r="T269" s="761"/>
      <c r="U269" s="761"/>
      <c r="V269" s="761"/>
      <c r="W269" s="761"/>
      <c r="X269" s="761"/>
      <c r="Y269" s="761"/>
      <c r="Z269" s="761"/>
      <c r="AA269" s="761"/>
      <c r="AB269" s="261"/>
      <c r="BX269" t="s">
        <v>1461</v>
      </c>
      <c r="BZ269" t="s">
        <v>1403</v>
      </c>
    </row>
    <row r="270" spans="1:80" ht="15.75" thickBot="1">
      <c r="A270" s="260"/>
      <c r="B270" s="248"/>
      <c r="C270" s="248"/>
      <c r="D270" s="251" t="s">
        <v>1371</v>
      </c>
      <c r="E270" s="246"/>
      <c r="F270" s="246"/>
      <c r="G270" s="246"/>
      <c r="H270" s="248"/>
      <c r="I270" s="251" t="s">
        <v>1440</v>
      </c>
      <c r="J270" s="246"/>
      <c r="K270" s="246"/>
      <c r="L270" s="246"/>
      <c r="M270" s="246"/>
      <c r="N270" s="269"/>
      <c r="O270" s="270"/>
      <c r="P270" s="761"/>
      <c r="Q270" s="761"/>
      <c r="R270" s="761"/>
      <c r="S270" s="761"/>
      <c r="T270" s="761"/>
      <c r="U270" s="761"/>
      <c r="V270" s="761"/>
      <c r="W270" s="761"/>
      <c r="X270" s="761"/>
      <c r="Y270" s="761"/>
      <c r="Z270" s="761"/>
      <c r="AA270" s="761"/>
      <c r="AB270" s="261"/>
      <c r="BX270" t="s">
        <v>1462</v>
      </c>
      <c r="BZ270" t="s">
        <v>1404</v>
      </c>
    </row>
    <row r="271" spans="1:80" ht="15.75" thickBot="1">
      <c r="A271" s="260"/>
      <c r="B271" s="248" t="s">
        <v>1383</v>
      </c>
      <c r="C271" s="246"/>
      <c r="D271" s="749"/>
      <c r="E271" s="750"/>
      <c r="F271" s="750"/>
      <c r="G271" s="750"/>
      <c r="H271" s="751"/>
      <c r="I271" s="749"/>
      <c r="J271" s="750"/>
      <c r="K271" s="750"/>
      <c r="L271" s="750"/>
      <c r="M271" s="751"/>
      <c r="N271" s="269"/>
      <c r="O271" s="270"/>
      <c r="P271" s="761" t="str">
        <f>BI264</f>
        <v xml:space="preserve">Harmony Politics helps us replace defensiveness and mutual hostilities with empathy for each other's politically affected needs. While we can change our views, Harmony Politics recognizes we cannot change our needs. Instead of trying to change each other, we affirm each other's different priority of needs. Let us offer our politically diverse team as a grassroots type of consultancy service to expand your reach to your diverse constituency. </v>
      </c>
      <c r="Q271" s="761"/>
      <c r="R271" s="761"/>
      <c r="S271" s="761"/>
      <c r="T271" s="761"/>
      <c r="U271" s="761"/>
      <c r="V271" s="761"/>
      <c r="W271" s="761"/>
      <c r="X271" s="761"/>
      <c r="Y271" s="761"/>
      <c r="Z271" s="761"/>
      <c r="AA271" s="761"/>
      <c r="AB271" s="261"/>
      <c r="BX271" t="s">
        <v>1463</v>
      </c>
      <c r="BZ271" t="s">
        <v>1405</v>
      </c>
    </row>
    <row r="272" spans="1:80" ht="15.75" thickBot="1">
      <c r="A272" s="260"/>
      <c r="B272" s="246"/>
      <c r="C272" s="246"/>
      <c r="D272" s="246"/>
      <c r="E272" s="246"/>
      <c r="F272" s="246"/>
      <c r="G272" s="246"/>
      <c r="H272" s="246"/>
      <c r="I272" s="246"/>
      <c r="J272" s="246"/>
      <c r="K272" s="246"/>
      <c r="L272" s="246"/>
      <c r="M272" s="246"/>
      <c r="N272" s="269"/>
      <c r="O272" s="270"/>
      <c r="P272" s="761"/>
      <c r="Q272" s="761"/>
      <c r="R272" s="761"/>
      <c r="S272" s="761"/>
      <c r="T272" s="761"/>
      <c r="U272" s="761"/>
      <c r="V272" s="761"/>
      <c r="W272" s="761"/>
      <c r="X272" s="761"/>
      <c r="Y272" s="761"/>
      <c r="Z272" s="761"/>
      <c r="AA272" s="761"/>
      <c r="AB272" s="261"/>
      <c r="BX272" t="s">
        <v>1464</v>
      </c>
      <c r="BZ272" t="s">
        <v>1406</v>
      </c>
    </row>
    <row r="273" spans="1:78" ht="15.75" thickBot="1">
      <c r="A273" s="260"/>
      <c r="B273" s="246"/>
      <c r="C273" s="246"/>
      <c r="D273" s="253" t="s">
        <v>1497</v>
      </c>
      <c r="E273" s="217" t="s">
        <v>44</v>
      </c>
      <c r="F273" s="246"/>
      <c r="G273" s="246"/>
      <c r="H273" s="246"/>
      <c r="I273" s="253" t="s">
        <v>1504</v>
      </c>
      <c r="J273" s="246"/>
      <c r="K273" s="246"/>
      <c r="L273" s="246"/>
      <c r="M273" s="246"/>
      <c r="N273" s="269"/>
      <c r="O273" s="270"/>
      <c r="P273" s="761"/>
      <c r="Q273" s="761"/>
      <c r="R273" s="761"/>
      <c r="S273" s="761"/>
      <c r="T273" s="761"/>
      <c r="U273" s="761"/>
      <c r="V273" s="761"/>
      <c r="W273" s="761"/>
      <c r="X273" s="761"/>
      <c r="Y273" s="761"/>
      <c r="Z273" s="761"/>
      <c r="AA273" s="761"/>
      <c r="AB273" s="261"/>
      <c r="BX273" t="s">
        <v>1465</v>
      </c>
      <c r="BZ273" t="s">
        <v>1407</v>
      </c>
    </row>
    <row r="274" spans="1:78" ht="15.75" thickBot="1">
      <c r="A274" s="260"/>
      <c r="B274" s="246"/>
      <c r="C274" s="249"/>
      <c r="D274" s="249" t="s">
        <v>1498</v>
      </c>
      <c r="E274" s="448"/>
      <c r="F274" s="449"/>
      <c r="G274" s="449"/>
      <c r="H274" s="450"/>
      <c r="I274" s="448"/>
      <c r="J274" s="449"/>
      <c r="K274" s="449"/>
      <c r="L274" s="449"/>
      <c r="M274" s="450"/>
      <c r="N274" s="269"/>
      <c r="O274" s="270"/>
      <c r="P274" s="761"/>
      <c r="Q274" s="761"/>
      <c r="R274" s="761"/>
      <c r="S274" s="761"/>
      <c r="T274" s="761"/>
      <c r="U274" s="761"/>
      <c r="V274" s="761"/>
      <c r="W274" s="761"/>
      <c r="X274" s="761"/>
      <c r="Y274" s="761"/>
      <c r="Z274" s="761"/>
      <c r="AA274" s="761"/>
      <c r="AB274" s="261"/>
      <c r="BX274" t="s">
        <v>1466</v>
      </c>
      <c r="BZ274" t="s">
        <v>1408</v>
      </c>
    </row>
    <row r="275" spans="1:78" ht="15.75" thickBot="1">
      <c r="A275" s="260"/>
      <c r="B275" s="246"/>
      <c r="C275" s="249"/>
      <c r="D275" s="249" t="s">
        <v>1499</v>
      </c>
      <c r="E275" s="448"/>
      <c r="F275" s="449"/>
      <c r="G275" s="449"/>
      <c r="H275" s="450"/>
      <c r="I275" s="448"/>
      <c r="J275" s="449"/>
      <c r="K275" s="449"/>
      <c r="L275" s="449"/>
      <c r="M275" s="450"/>
      <c r="N275" s="269"/>
      <c r="O275" s="270"/>
      <c r="P275" s="761"/>
      <c r="Q275" s="761"/>
      <c r="R275" s="761"/>
      <c r="S275" s="761"/>
      <c r="T275" s="761"/>
      <c r="U275" s="761"/>
      <c r="V275" s="761"/>
      <c r="W275" s="761"/>
      <c r="X275" s="761"/>
      <c r="Y275" s="761"/>
      <c r="Z275" s="761"/>
      <c r="AA275" s="761"/>
      <c r="AB275" s="261"/>
      <c r="BX275" t="s">
        <v>1467</v>
      </c>
      <c r="BZ275" t="s">
        <v>1409</v>
      </c>
    </row>
    <row r="276" spans="1:78" ht="15.75" thickBot="1">
      <c r="A276" s="260"/>
      <c r="B276" s="246"/>
      <c r="C276" s="249"/>
      <c r="D276" s="249" t="s">
        <v>1500</v>
      </c>
      <c r="E276" s="448"/>
      <c r="F276" s="449"/>
      <c r="G276" s="449"/>
      <c r="H276" s="450"/>
      <c r="I276" s="448"/>
      <c r="J276" s="449"/>
      <c r="K276" s="449"/>
      <c r="L276" s="449"/>
      <c r="M276" s="450"/>
      <c r="N276" s="269"/>
      <c r="O276" s="270"/>
      <c r="P276" s="761"/>
      <c r="Q276" s="761"/>
      <c r="R276" s="761"/>
      <c r="S276" s="761"/>
      <c r="T276" s="761"/>
      <c r="U276" s="761"/>
      <c r="V276" s="761"/>
      <c r="W276" s="761"/>
      <c r="X276" s="761"/>
      <c r="Y276" s="761"/>
      <c r="Z276" s="761"/>
      <c r="AA276" s="761"/>
      <c r="AB276" s="261"/>
      <c r="BX276" t="s">
        <v>1468</v>
      </c>
      <c r="BZ276" t="s">
        <v>1410</v>
      </c>
    </row>
    <row r="277" spans="1:78" ht="15.75" thickBot="1">
      <c r="A277" s="260"/>
      <c r="B277" s="246"/>
      <c r="C277" s="249"/>
      <c r="D277" s="249" t="s">
        <v>1501</v>
      </c>
      <c r="E277" s="448"/>
      <c r="F277" s="449"/>
      <c r="G277" s="449"/>
      <c r="H277" s="450"/>
      <c r="I277" s="448"/>
      <c r="J277" s="449"/>
      <c r="K277" s="449"/>
      <c r="L277" s="449"/>
      <c r="M277" s="450"/>
      <c r="N277" s="269"/>
      <c r="O277" s="270"/>
      <c r="P277" s="791" t="s">
        <v>1743</v>
      </c>
      <c r="Q277" s="791"/>
      <c r="R277" s="791"/>
      <c r="S277" s="791"/>
      <c r="T277" s="791"/>
      <c r="U277" s="791"/>
      <c r="V277" s="791"/>
      <c r="W277" s="791"/>
      <c r="X277" s="791"/>
      <c r="Y277" s="791"/>
      <c r="Z277" s="791"/>
      <c r="AA277" s="791"/>
      <c r="AB277" s="261"/>
      <c r="BX277" t="s">
        <v>1469</v>
      </c>
      <c r="BZ277" t="s">
        <v>1411</v>
      </c>
    </row>
    <row r="278" spans="1:78" ht="15.75" thickBot="1">
      <c r="A278" s="260"/>
      <c r="B278" s="246"/>
      <c r="C278" s="249"/>
      <c r="D278" s="249" t="s">
        <v>1502</v>
      </c>
      <c r="E278" s="448"/>
      <c r="F278" s="449"/>
      <c r="G278" s="449"/>
      <c r="H278" s="450"/>
      <c r="I278" s="448"/>
      <c r="J278" s="449"/>
      <c r="K278" s="449"/>
      <c r="L278" s="449"/>
      <c r="M278" s="450"/>
      <c r="N278" s="269"/>
      <c r="O278" s="270"/>
      <c r="P278" s="791"/>
      <c r="Q278" s="791"/>
      <c r="R278" s="791"/>
      <c r="S278" s="791"/>
      <c r="T278" s="791"/>
      <c r="U278" s="791"/>
      <c r="V278" s="791"/>
      <c r="W278" s="791"/>
      <c r="X278" s="791"/>
      <c r="Y278" s="791"/>
      <c r="Z278" s="791"/>
      <c r="AA278" s="791"/>
      <c r="AB278" s="261"/>
      <c r="BX278" t="s">
        <v>1470</v>
      </c>
      <c r="BZ278" t="s">
        <v>1412</v>
      </c>
    </row>
    <row r="279" spans="1:78" ht="15.75" thickBot="1">
      <c r="A279" s="260"/>
      <c r="B279" s="246"/>
      <c r="C279" s="246"/>
      <c r="D279" s="246"/>
      <c r="E279" s="246"/>
      <c r="F279" s="246"/>
      <c r="G279" s="248"/>
      <c r="H279" s="248" t="s">
        <v>1522</v>
      </c>
      <c r="I279" s="248"/>
      <c r="J279" s="248"/>
      <c r="K279" s="248" t="s">
        <v>1523</v>
      </c>
      <c r="L279" s="248"/>
      <c r="M279" s="248"/>
      <c r="N279" s="269"/>
      <c r="O279" s="270"/>
      <c r="P279" s="791"/>
      <c r="Q279" s="791"/>
      <c r="R279" s="791"/>
      <c r="S279" s="791"/>
      <c r="T279" s="791"/>
      <c r="U279" s="791"/>
      <c r="V279" s="791"/>
      <c r="W279" s="791"/>
      <c r="X279" s="791"/>
      <c r="Y279" s="791"/>
      <c r="Z279" s="791"/>
      <c r="AA279" s="791"/>
      <c r="AB279" s="261"/>
      <c r="BX279" t="s">
        <v>1471</v>
      </c>
      <c r="BZ279" t="s">
        <v>1413</v>
      </c>
    </row>
    <row r="280" spans="1:78" ht="15.75" thickBot="1">
      <c r="A280" s="260"/>
      <c r="B280" s="248" t="s">
        <v>1520</v>
      </c>
      <c r="C280" s="246"/>
      <c r="D280" s="772" t="s">
        <v>995</v>
      </c>
      <c r="E280" s="773"/>
      <c r="F280" s="774"/>
      <c r="G280" s="248" t="s">
        <v>1521</v>
      </c>
      <c r="H280" s="772" t="s">
        <v>1246</v>
      </c>
      <c r="I280" s="773"/>
      <c r="J280" s="774"/>
      <c r="K280" s="772" t="s">
        <v>1247</v>
      </c>
      <c r="L280" s="773"/>
      <c r="M280" s="774"/>
      <c r="N280" s="269"/>
      <c r="O280" s="270"/>
      <c r="P280" s="791"/>
      <c r="Q280" s="791"/>
      <c r="R280" s="791"/>
      <c r="S280" s="791"/>
      <c r="T280" s="791"/>
      <c r="U280" s="791"/>
      <c r="V280" s="791"/>
      <c r="W280" s="791"/>
      <c r="X280" s="791"/>
      <c r="Y280" s="791"/>
      <c r="Z280" s="791"/>
      <c r="AA280" s="791"/>
      <c r="AB280" s="261"/>
      <c r="BX280" t="s">
        <v>1472</v>
      </c>
      <c r="BZ280" t="s">
        <v>1414</v>
      </c>
    </row>
    <row r="281" spans="1:78" ht="15">
      <c r="A281" s="260"/>
      <c r="B281" s="246"/>
      <c r="C281" s="246"/>
      <c r="D281" s="246"/>
      <c r="E281" s="246"/>
      <c r="F281" s="246"/>
      <c r="G281" s="246"/>
      <c r="H281" s="246"/>
      <c r="I281" s="246"/>
      <c r="J281" s="246"/>
      <c r="K281" s="246"/>
      <c r="L281" s="246"/>
      <c r="M281" s="246"/>
      <c r="N281" s="269"/>
      <c r="O281" s="270"/>
      <c r="P281" s="791"/>
      <c r="Q281" s="791"/>
      <c r="R281" s="791"/>
      <c r="S281" s="791"/>
      <c r="T281" s="791"/>
      <c r="U281" s="791"/>
      <c r="V281" s="791"/>
      <c r="W281" s="791"/>
      <c r="X281" s="791"/>
      <c r="Y281" s="791"/>
      <c r="Z281" s="791"/>
      <c r="AA281" s="791"/>
      <c r="AB281" s="261"/>
      <c r="BX281" t="s">
        <v>1473</v>
      </c>
      <c r="BZ281" t="s">
        <v>1415</v>
      </c>
    </row>
    <row r="282" spans="1:78" ht="15.75">
      <c r="A282" s="260"/>
      <c r="B282" s="246"/>
      <c r="C282" s="246"/>
      <c r="D282" s="246"/>
      <c r="E282" s="246"/>
      <c r="F282" s="246"/>
      <c r="G282" s="246"/>
      <c r="H282" s="246"/>
      <c r="I282" s="246"/>
      <c r="J282" s="246"/>
      <c r="K282" s="246"/>
      <c r="L282" s="246"/>
      <c r="M282" s="246"/>
      <c r="N282" s="269"/>
      <c r="O282" s="270"/>
      <c r="P282" s="254" t="s">
        <v>1367</v>
      </c>
      <c r="Q282" s="255"/>
      <c r="R282" s="256"/>
      <c r="S282" s="256"/>
      <c r="T282" s="256"/>
      <c r="U282" s="256"/>
      <c r="V282" s="256"/>
      <c r="W282" s="256"/>
      <c r="X282" s="256"/>
      <c r="Y282" s="256"/>
      <c r="Z282" s="256"/>
      <c r="AA282" s="256"/>
      <c r="AB282" s="261"/>
      <c r="BX282" t="s">
        <v>1474</v>
      </c>
      <c r="BZ282" t="s">
        <v>1416</v>
      </c>
    </row>
    <row r="283" spans="1:78" ht="15">
      <c r="A283" s="260"/>
      <c r="B283" s="246"/>
      <c r="C283" s="246"/>
      <c r="D283" s="246"/>
      <c r="E283" s="246"/>
      <c r="F283" s="246"/>
      <c r="G283" s="246"/>
      <c r="H283" s="246"/>
      <c r="I283" s="246"/>
      <c r="J283" s="246"/>
      <c r="K283" s="246"/>
      <c r="L283" s="246"/>
      <c r="M283" s="246"/>
      <c r="N283" s="269"/>
      <c r="O283" s="270"/>
      <c r="P283" s="30"/>
      <c r="Q283" s="30"/>
      <c r="R283" s="30"/>
      <c r="S283" s="30"/>
      <c r="T283" s="30"/>
      <c r="U283" s="30"/>
      <c r="V283" s="30"/>
      <c r="W283" s="30"/>
      <c r="X283" s="30"/>
      <c r="Y283" s="30"/>
      <c r="Z283" s="30"/>
      <c r="AA283" s="30"/>
      <c r="AB283" s="261"/>
      <c r="BX283" t="s">
        <v>1475</v>
      </c>
      <c r="BZ283" t="s">
        <v>1417</v>
      </c>
    </row>
    <row r="284" spans="1:78" ht="15.75">
      <c r="A284" s="260"/>
      <c r="B284" s="246"/>
      <c r="C284" s="246"/>
      <c r="D284" s="246"/>
      <c r="E284" s="246"/>
      <c r="F284" s="246"/>
      <c r="G284" s="246"/>
      <c r="H284" s="246"/>
      <c r="I284" s="246"/>
      <c r="J284" s="246"/>
      <c r="K284" s="246"/>
      <c r="L284" s="246"/>
      <c r="M284" s="246"/>
      <c r="N284" s="269"/>
      <c r="O284" s="270"/>
      <c r="P284" s="254" t="str">
        <f>H259</f>
        <v>Jane Doe</v>
      </c>
      <c r="Q284" s="30"/>
      <c r="R284" s="30"/>
      <c r="S284" s="30"/>
      <c r="T284" s="30"/>
      <c r="U284" s="30"/>
      <c r="V284" s="30"/>
      <c r="W284" s="30"/>
      <c r="X284" s="30"/>
      <c r="Y284" s="30"/>
      <c r="Z284" s="30"/>
      <c r="AA284" s="30"/>
      <c r="AB284" s="261"/>
      <c r="BX284" t="s">
        <v>1476</v>
      </c>
      <c r="BZ284" t="s">
        <v>1418</v>
      </c>
    </row>
    <row r="285" spans="1:78" ht="15">
      <c r="A285" s="260"/>
      <c r="B285" s="246"/>
      <c r="C285" s="246"/>
      <c r="D285" s="246"/>
      <c r="E285" s="246"/>
      <c r="F285" s="246"/>
      <c r="G285" s="246"/>
      <c r="H285" s="246"/>
      <c r="I285" s="246"/>
      <c r="J285" s="246"/>
      <c r="K285" s="246"/>
      <c r="L285" s="246"/>
      <c r="M285" s="246"/>
      <c r="N285" s="269"/>
      <c r="O285" s="270"/>
      <c r="P285" s="30"/>
      <c r="Q285" s="30"/>
      <c r="R285" s="30"/>
      <c r="S285" s="30"/>
      <c r="T285" s="30"/>
      <c r="U285" s="30"/>
      <c r="V285" s="30"/>
      <c r="W285" s="30"/>
      <c r="X285" s="30"/>
      <c r="Y285" s="30"/>
      <c r="Z285" s="30"/>
      <c r="AA285" s="30"/>
      <c r="AB285" s="261"/>
      <c r="BX285" t="s">
        <v>1477</v>
      </c>
      <c r="BZ285" t="s">
        <v>1419</v>
      </c>
    </row>
    <row r="286" spans="1:78" ht="10.15" customHeight="1" thickBot="1">
      <c r="A286" s="260"/>
      <c r="B286" s="246"/>
      <c r="C286" s="246"/>
      <c r="D286" s="246"/>
      <c r="E286" s="246"/>
      <c r="F286" s="246"/>
      <c r="G286" s="246"/>
      <c r="H286" s="246"/>
      <c r="I286" s="246"/>
      <c r="J286" s="246"/>
      <c r="K286" s="246"/>
      <c r="L286" s="246"/>
      <c r="M286" s="246"/>
      <c r="N286" s="269"/>
      <c r="O286" s="270"/>
      <c r="P286" s="30"/>
      <c r="Q286" s="211"/>
      <c r="R286" s="211"/>
      <c r="S286" s="211"/>
      <c r="T286" s="211"/>
      <c r="U286" s="211"/>
      <c r="V286" s="211"/>
      <c r="W286" s="211"/>
      <c r="X286" s="211"/>
      <c r="Y286" s="211"/>
      <c r="Z286" s="211"/>
      <c r="AA286" s="212"/>
      <c r="AB286" s="261"/>
      <c r="BX286" t="s">
        <v>1478</v>
      </c>
      <c r="BZ286" t="s">
        <v>1420</v>
      </c>
    </row>
    <row r="287" spans="1:78" ht="15.75" thickTop="1">
      <c r="A287" s="260"/>
      <c r="B287" s="246"/>
      <c r="C287" s="246"/>
      <c r="D287" s="246"/>
      <c r="E287" s="246"/>
      <c r="F287" s="246"/>
      <c r="G287" s="246"/>
      <c r="H287" s="246"/>
      <c r="I287" s="246"/>
      <c r="J287" s="246"/>
      <c r="K287" s="246"/>
      <c r="L287" s="246"/>
      <c r="M287" s="246"/>
      <c r="N287" s="269"/>
      <c r="O287" s="270"/>
      <c r="P287" s="213"/>
      <c r="Q287" s="792" t="str">
        <f>Q240</f>
        <v xml:space="preserve">This message is sent by Value Relating on behalf of Jane Doe. Value Relating is a new kind of support service. We back the vulnerable to speak their truth to power. </v>
      </c>
      <c r="R287" s="792"/>
      <c r="S287" s="792"/>
      <c r="T287" s="792"/>
      <c r="U287" s="792"/>
      <c r="V287" s="792"/>
      <c r="W287" s="792"/>
      <c r="X287" s="792"/>
      <c r="Y287" s="792"/>
      <c r="Z287" s="792"/>
      <c r="AA287" s="214"/>
      <c r="AB287" s="261"/>
      <c r="BX287" t="s">
        <v>1479</v>
      </c>
      <c r="BZ287" t="s">
        <v>1421</v>
      </c>
    </row>
    <row r="288" spans="1:78" ht="15.75" thickBot="1">
      <c r="A288" s="260"/>
      <c r="B288" s="246"/>
      <c r="C288" s="246"/>
      <c r="D288" s="246"/>
      <c r="E288" s="246"/>
      <c r="F288" s="246"/>
      <c r="G288" s="246"/>
      <c r="H288" s="246"/>
      <c r="I288" s="246"/>
      <c r="J288" s="246"/>
      <c r="K288" s="246"/>
      <c r="L288" s="246"/>
      <c r="M288" s="246"/>
      <c r="N288" s="269"/>
      <c r="O288" s="270"/>
      <c r="P288" s="215"/>
      <c r="Q288" s="793"/>
      <c r="R288" s="793"/>
      <c r="S288" s="793"/>
      <c r="T288" s="793"/>
      <c r="U288" s="793"/>
      <c r="V288" s="793"/>
      <c r="W288" s="793"/>
      <c r="X288" s="793"/>
      <c r="Y288" s="793"/>
      <c r="Z288" s="793"/>
      <c r="AA288" s="216"/>
      <c r="AB288" s="261"/>
      <c r="BX288" t="s">
        <v>1480</v>
      </c>
      <c r="BZ288" t="s">
        <v>1422</v>
      </c>
    </row>
    <row r="289" spans="1:78" ht="4.9000000000000004" customHeight="1" thickTop="1">
      <c r="A289" s="260"/>
      <c r="B289" s="246"/>
      <c r="C289" s="246"/>
      <c r="D289" s="246"/>
      <c r="E289" s="246"/>
      <c r="F289" s="246"/>
      <c r="G289" s="246"/>
      <c r="H289" s="246"/>
      <c r="I289" s="246"/>
      <c r="J289" s="246"/>
      <c r="K289" s="246"/>
      <c r="L289" s="246"/>
      <c r="M289" s="246"/>
      <c r="N289" s="269"/>
      <c r="O289" s="270"/>
      <c r="P289" s="30"/>
      <c r="Q289" s="30"/>
      <c r="R289" s="30"/>
      <c r="S289" s="30"/>
      <c r="T289" s="30"/>
      <c r="U289" s="30"/>
      <c r="V289" s="30"/>
      <c r="W289" s="30"/>
      <c r="X289" s="30"/>
      <c r="Y289" s="30"/>
      <c r="Z289" s="30"/>
      <c r="AA289" s="30"/>
      <c r="AB289" s="261"/>
      <c r="BX289" t="s">
        <v>1481</v>
      </c>
      <c r="BZ289" t="s">
        <v>1423</v>
      </c>
    </row>
    <row r="290" spans="1:78" ht="4.9000000000000004" customHeight="1">
      <c r="A290" s="262"/>
      <c r="B290" s="263"/>
      <c r="C290" s="263"/>
      <c r="D290" s="263"/>
      <c r="E290" s="263"/>
      <c r="F290" s="263"/>
      <c r="G290" s="263"/>
      <c r="H290" s="263"/>
      <c r="I290" s="263"/>
      <c r="J290" s="263"/>
      <c r="K290" s="263"/>
      <c r="L290" s="263"/>
      <c r="M290" s="263"/>
      <c r="N290" s="271"/>
      <c r="O290" s="272"/>
      <c r="P290" s="264"/>
      <c r="Q290" s="264"/>
      <c r="R290" s="264"/>
      <c r="S290" s="264"/>
      <c r="T290" s="264"/>
      <c r="U290" s="264"/>
      <c r="V290" s="264"/>
      <c r="W290" s="264"/>
      <c r="X290" s="264"/>
      <c r="Y290" s="264"/>
      <c r="Z290" s="264"/>
      <c r="AA290" s="264"/>
      <c r="AB290" s="265"/>
      <c r="BX290" t="s">
        <v>1482</v>
      </c>
      <c r="BZ290" t="s">
        <v>1424</v>
      </c>
    </row>
    <row r="291" spans="1:78" ht="30" customHeight="1">
      <c r="A291" s="273" t="s">
        <v>1148</v>
      </c>
      <c r="B291" s="759" t="s">
        <v>1231</v>
      </c>
      <c r="C291" s="759"/>
      <c r="D291" s="759"/>
      <c r="E291" s="759"/>
      <c r="F291" s="759"/>
      <c r="G291" s="759"/>
      <c r="H291" s="759"/>
      <c r="I291" s="759"/>
      <c r="J291" s="759"/>
      <c r="K291" s="759"/>
      <c r="L291" s="759"/>
      <c r="M291" s="257"/>
      <c r="N291" s="275"/>
      <c r="O291" s="273"/>
      <c r="P291" s="759" t="s">
        <v>1379</v>
      </c>
      <c r="Q291" s="759"/>
      <c r="R291" s="759"/>
      <c r="S291" s="759"/>
      <c r="T291" s="759"/>
      <c r="U291" s="759"/>
      <c r="V291" s="759"/>
      <c r="W291" s="759"/>
      <c r="X291" s="759"/>
      <c r="Y291" s="257"/>
      <c r="Z291" s="257"/>
      <c r="AA291" s="257"/>
      <c r="AB291" s="275" t="s">
        <v>1149</v>
      </c>
      <c r="BX291" t="s">
        <v>1483</v>
      </c>
      <c r="BZ291" t="s">
        <v>1425</v>
      </c>
    </row>
    <row r="292" spans="1:78" ht="15">
      <c r="A292" s="225"/>
      <c r="B292" s="226"/>
      <c r="C292" s="226"/>
      <c r="D292" s="226"/>
      <c r="E292" s="226"/>
      <c r="F292" s="226"/>
      <c r="G292" s="226"/>
      <c r="H292" s="226"/>
      <c r="I292" s="226"/>
      <c r="J292" s="226"/>
      <c r="K292" s="226"/>
      <c r="L292" s="226"/>
      <c r="M292" s="226"/>
      <c r="N292" s="228"/>
      <c r="O292" s="225"/>
      <c r="P292" s="226"/>
      <c r="Q292" s="226"/>
      <c r="R292" s="226"/>
      <c r="S292" s="226"/>
      <c r="T292" s="226"/>
      <c r="U292" s="226"/>
      <c r="V292" s="226"/>
      <c r="W292" s="226"/>
      <c r="X292" s="226"/>
      <c r="Y292" s="226"/>
      <c r="Z292" s="226"/>
      <c r="AA292" s="226"/>
      <c r="AB292" s="228"/>
      <c r="BX292" t="s">
        <v>1484</v>
      </c>
      <c r="BZ292" t="s">
        <v>1426</v>
      </c>
    </row>
    <row r="293" spans="1:78" ht="16.5">
      <c r="A293" s="225"/>
      <c r="B293" s="226"/>
      <c r="C293" s="226"/>
      <c r="D293" s="226"/>
      <c r="E293" s="226"/>
      <c r="F293" s="226"/>
      <c r="G293" s="226"/>
      <c r="H293" s="226"/>
      <c r="I293" s="226"/>
      <c r="J293" s="226"/>
      <c r="K293" s="226"/>
      <c r="L293" s="226"/>
      <c r="M293" s="226"/>
      <c r="N293" s="228"/>
      <c r="O293" s="225"/>
      <c r="P293" s="401" t="s">
        <v>1595</v>
      </c>
      <c r="Q293" s="226"/>
      <c r="R293" s="226"/>
      <c r="S293" s="226"/>
      <c r="T293" s="226"/>
      <c r="U293" s="226"/>
      <c r="V293" s="226"/>
      <c r="W293" s="226"/>
      <c r="X293" s="226"/>
      <c r="Y293" s="226"/>
      <c r="Z293" s="226"/>
      <c r="AA293" s="226"/>
      <c r="AB293" s="228"/>
      <c r="BX293" t="s">
        <v>1485</v>
      </c>
      <c r="BZ293" t="s">
        <v>1427</v>
      </c>
    </row>
    <row r="294" spans="1:78" ht="15">
      <c r="A294" s="225"/>
      <c r="B294" s="226"/>
      <c r="C294" s="226"/>
      <c r="D294" s="226"/>
      <c r="E294" s="226"/>
      <c r="F294" s="226"/>
      <c r="G294" s="226"/>
      <c r="H294" s="226"/>
      <c r="I294" s="226"/>
      <c r="J294" s="226"/>
      <c r="K294" s="226"/>
      <c r="L294" s="226"/>
      <c r="M294" s="226"/>
      <c r="N294" s="228"/>
      <c r="O294" s="225"/>
      <c r="P294" s="775" t="s">
        <v>1596</v>
      </c>
      <c r="Q294" s="775"/>
      <c r="R294" s="775"/>
      <c r="S294" s="775"/>
      <c r="T294" s="775"/>
      <c r="U294" s="775"/>
      <c r="V294" s="775"/>
      <c r="W294" s="775"/>
      <c r="X294" s="775"/>
      <c r="Y294" s="775"/>
      <c r="Z294" s="775"/>
      <c r="AA294" s="775"/>
      <c r="AB294" s="228"/>
      <c r="BI294" s="39" t="str">
        <f>IF(G314="",BJ297,CONCATENATE(BJ295,BK295,BL295,BM295,BN295,BO295,BP295,BJ296,BK296,BL296,BM296,BN296,BO296))</f>
        <v xml:space="preserve">You likely favor one position over the competing political position. This prioritizes you to serve one group of your constituents over others. We want to help you reach both sides with less bias. </v>
      </c>
      <c r="BX294" t="s">
        <v>1486</v>
      </c>
      <c r="BZ294" t="s">
        <v>1428</v>
      </c>
    </row>
    <row r="295" spans="1:78" ht="15">
      <c r="A295" s="225"/>
      <c r="B295" s="226"/>
      <c r="C295" s="226"/>
      <c r="D295" s="226"/>
      <c r="E295" s="226"/>
      <c r="F295" s="226"/>
      <c r="G295" s="226"/>
      <c r="H295" s="226"/>
      <c r="I295" s="226"/>
      <c r="J295" s="226"/>
      <c r="K295" s="226"/>
      <c r="L295" s="226"/>
      <c r="M295" s="226"/>
      <c r="N295" s="228"/>
      <c r="O295" s="225"/>
      <c r="P295" s="775"/>
      <c r="Q295" s="775"/>
      <c r="R295" s="775"/>
      <c r="S295" s="775"/>
      <c r="T295" s="775"/>
      <c r="U295" s="775"/>
      <c r="V295" s="775"/>
      <c r="W295" s="775"/>
      <c r="X295" s="775"/>
      <c r="Y295" s="775"/>
      <c r="Z295" s="775"/>
      <c r="AA295" s="775"/>
      <c r="AB295" s="228"/>
      <c r="BJ295" s="2" t="s">
        <v>1597</v>
      </c>
      <c r="BK295" s="2" t="str">
        <f>IF(K314="","strongly",K314)</f>
        <v>strongly</v>
      </c>
      <c r="BL295" s="2" t="s">
        <v>1606</v>
      </c>
      <c r="BM295" s="2" t="str">
        <f>IF($G$314=$BL$15,BN15,IF($G$314=$BL$16,BN16,""))</f>
        <v/>
      </c>
      <c r="BN295" s="2" t="s">
        <v>1604</v>
      </c>
      <c r="BO295" s="2" t="str">
        <f>IF($G$314=$BL$15,BN16,IF($G$314=$BL$16,BN15,""))</f>
        <v/>
      </c>
      <c r="BP295" s="2" t="s">
        <v>1605</v>
      </c>
      <c r="BX295" t="s">
        <v>1487</v>
      </c>
      <c r="BZ295" t="s">
        <v>1429</v>
      </c>
    </row>
    <row r="296" spans="1:78" ht="15">
      <c r="A296" s="225"/>
      <c r="B296" s="226"/>
      <c r="C296" s="226"/>
      <c r="D296" s="226"/>
      <c r="E296" s="226"/>
      <c r="F296" s="226"/>
      <c r="G296" s="226"/>
      <c r="H296" s="226"/>
      <c r="I296" s="226"/>
      <c r="J296" s="226"/>
      <c r="K296" s="226"/>
      <c r="L296" s="226"/>
      <c r="M296" s="226"/>
      <c r="N296" s="228"/>
      <c r="O296" s="225"/>
      <c r="P296" s="775"/>
      <c r="Q296" s="775"/>
      <c r="R296" s="775"/>
      <c r="S296" s="775"/>
      <c r="T296" s="775"/>
      <c r="U296" s="775"/>
      <c r="V296" s="775"/>
      <c r="W296" s="775"/>
      <c r="X296" s="775"/>
      <c r="Y296" s="775"/>
      <c r="Z296" s="775"/>
      <c r="AA296" s="775"/>
      <c r="AB296" s="228"/>
      <c r="BJ296" s="2" t="s">
        <v>1607</v>
      </c>
      <c r="BK296" s="2" t="str">
        <f>IF(G314=BL15,"wide-oriented",IF(G314=BL16,"deep-oriented",""))</f>
        <v/>
      </c>
      <c r="BL296" s="2" t="s">
        <v>1609</v>
      </c>
      <c r="BM296" s="2" t="str">
        <f>IF(BK296="wide-oriented","deep-oriented,",IF(BK296="deep-oriented","wide-oriented",""))</f>
        <v/>
      </c>
      <c r="BN296" s="2" t="s">
        <v>1608</v>
      </c>
      <c r="BO296" s="2" t="s">
        <v>1612</v>
      </c>
      <c r="BX296" t="s">
        <v>1488</v>
      </c>
      <c r="BZ296" t="s">
        <v>1430</v>
      </c>
    </row>
    <row r="297" spans="1:78" ht="15">
      <c r="A297" s="225"/>
      <c r="B297" s="226"/>
      <c r="C297" s="226"/>
      <c r="D297" s="226"/>
      <c r="E297" s="226"/>
      <c r="F297" s="226"/>
      <c r="G297" s="226"/>
      <c r="H297" s="226"/>
      <c r="I297" s="226"/>
      <c r="J297" s="226"/>
      <c r="K297" s="226"/>
      <c r="L297" s="226"/>
      <c r="M297" s="226"/>
      <c r="N297" s="228"/>
      <c r="O297" s="225"/>
      <c r="P297" s="775"/>
      <c r="Q297" s="775"/>
      <c r="R297" s="775"/>
      <c r="S297" s="775"/>
      <c r="T297" s="775"/>
      <c r="U297" s="775"/>
      <c r="V297" s="775"/>
      <c r="W297" s="775"/>
      <c r="X297" s="775"/>
      <c r="Y297" s="775"/>
      <c r="Z297" s="775"/>
      <c r="AA297" s="775"/>
      <c r="AB297" s="228"/>
      <c r="BJ297" s="2" t="s">
        <v>1742</v>
      </c>
      <c r="BX297" t="s">
        <v>1489</v>
      </c>
      <c r="BZ297" t="s">
        <v>1431</v>
      </c>
    </row>
    <row r="298" spans="1:78" ht="15.6" customHeight="1">
      <c r="A298" s="225"/>
      <c r="B298" s="226"/>
      <c r="C298" s="226"/>
      <c r="D298" s="226"/>
      <c r="E298" s="226"/>
      <c r="F298" s="226"/>
      <c r="G298" s="226"/>
      <c r="H298" s="226"/>
      <c r="I298" s="226"/>
      <c r="J298" s="226"/>
      <c r="K298" s="226"/>
      <c r="L298" s="226"/>
      <c r="M298" s="226"/>
      <c r="N298" s="228"/>
      <c r="O298" s="225"/>
      <c r="P298" s="775" t="str">
        <f>BI294</f>
        <v xml:space="preserve">You likely favor one position over the competing political position. This prioritizes you to serve one group of your constituents over others. We want to help you reach both sides with less bias. </v>
      </c>
      <c r="Q298" s="775"/>
      <c r="R298" s="775"/>
      <c r="S298" s="775"/>
      <c r="T298" s="775"/>
      <c r="U298" s="775"/>
      <c r="V298" s="775"/>
      <c r="W298" s="775"/>
      <c r="X298" s="775"/>
      <c r="Y298" s="775"/>
      <c r="Z298" s="775"/>
      <c r="AA298" s="775"/>
      <c r="AB298" s="228"/>
      <c r="BH298" s="2">
        <v>1</v>
      </c>
      <c r="BI298" s="39" t="str">
        <f>CONCATENATE(BJ299,BK299,BL299,BM299,BN299)</f>
        <v xml:space="preserve">You appear to follow lay rationality, of the rational voter choice narrative. And you appear to prioritize resolving needs to remove the source. </v>
      </c>
      <c r="BX298" t="s">
        <v>1490</v>
      </c>
      <c r="BZ298" t="s">
        <v>1432</v>
      </c>
    </row>
    <row r="299" spans="1:78" ht="15.6" customHeight="1">
      <c r="A299" s="225"/>
      <c r="B299" s="226"/>
      <c r="C299" s="226"/>
      <c r="D299" s="226"/>
      <c r="E299" s="226"/>
      <c r="F299" s="226"/>
      <c r="G299" s="226"/>
      <c r="H299" s="226"/>
      <c r="I299" s="226"/>
      <c r="J299" s="226"/>
      <c r="K299" s="226"/>
      <c r="L299" s="226"/>
      <c r="M299" s="226"/>
      <c r="N299" s="228"/>
      <c r="O299" s="225"/>
      <c r="P299" s="775"/>
      <c r="Q299" s="775"/>
      <c r="R299" s="775"/>
      <c r="S299" s="775"/>
      <c r="T299" s="775"/>
      <c r="U299" s="775"/>
      <c r="V299" s="775"/>
      <c r="W299" s="775"/>
      <c r="X299" s="775"/>
      <c r="Y299" s="775"/>
      <c r="Z299" s="775"/>
      <c r="AA299" s="775"/>
      <c r="AB299" s="228"/>
      <c r="BJ299" s="2" t="s">
        <v>1597</v>
      </c>
      <c r="BK299" s="2" t="str">
        <f>IF(C318="","follow",C318)</f>
        <v>follow</v>
      </c>
      <c r="BL299" s="2" t="s">
        <v>1614</v>
      </c>
      <c r="BM299" s="2" t="str">
        <f>IF(G318="","",G318)</f>
        <v>prioritize resolving needs to remove the source</v>
      </c>
      <c r="BN299" s="2" t="s">
        <v>1022</v>
      </c>
      <c r="BX299" t="s">
        <v>1491</v>
      </c>
      <c r="BZ299" t="s">
        <v>1433</v>
      </c>
    </row>
    <row r="300" spans="1:78" ht="15.6" customHeight="1">
      <c r="A300" s="225"/>
      <c r="B300" s="226"/>
      <c r="C300" s="226"/>
      <c r="D300" s="226"/>
      <c r="E300" s="226"/>
      <c r="F300" s="226"/>
      <c r="G300" s="226"/>
      <c r="H300" s="226"/>
      <c r="I300" s="226"/>
      <c r="J300" s="226"/>
      <c r="K300" s="226"/>
      <c r="L300" s="226"/>
      <c r="M300" s="226"/>
      <c r="N300" s="228"/>
      <c r="O300" s="225"/>
      <c r="P300" s="775"/>
      <c r="Q300" s="775"/>
      <c r="R300" s="775"/>
      <c r="S300" s="775"/>
      <c r="T300" s="775"/>
      <c r="U300" s="775"/>
      <c r="V300" s="775"/>
      <c r="W300" s="775"/>
      <c r="X300" s="775"/>
      <c r="Y300" s="775"/>
      <c r="Z300" s="775"/>
      <c r="AA300" s="775"/>
      <c r="AB300" s="228"/>
      <c r="BX300" t="s">
        <v>1492</v>
      </c>
      <c r="BZ300" t="s">
        <v>1434</v>
      </c>
    </row>
    <row r="301" spans="1:78" ht="15.6" customHeight="1">
      <c r="A301" s="225"/>
      <c r="B301" s="226"/>
      <c r="C301" s="226"/>
      <c r="D301" s="226"/>
      <c r="E301" s="226"/>
      <c r="F301" s="226"/>
      <c r="G301" s="226"/>
      <c r="H301" s="226"/>
      <c r="I301" s="226"/>
      <c r="J301" s="226"/>
      <c r="K301" s="226"/>
      <c r="L301" s="226"/>
      <c r="M301" s="226"/>
      <c r="N301" s="228"/>
      <c r="O301" s="225"/>
      <c r="P301" s="789" t="s">
        <v>1613</v>
      </c>
      <c r="Q301" s="790"/>
      <c r="R301" s="790"/>
      <c r="S301" s="790"/>
      <c r="T301" s="790"/>
      <c r="U301" s="790"/>
      <c r="V301" s="790"/>
      <c r="W301" s="790"/>
      <c r="X301" s="790"/>
      <c r="Y301" s="790"/>
      <c r="Z301" s="790"/>
      <c r="AA301" s="790"/>
      <c r="AB301" s="228"/>
      <c r="BX301" t="s">
        <v>1493</v>
      </c>
      <c r="BZ301" t="s">
        <v>1435</v>
      </c>
    </row>
    <row r="302" spans="1:78" ht="15.75">
      <c r="A302" s="225"/>
      <c r="B302" s="226"/>
      <c r="C302" s="226"/>
      <c r="D302" s="226"/>
      <c r="E302" s="226"/>
      <c r="F302" s="226"/>
      <c r="G302" s="226"/>
      <c r="H302" s="226"/>
      <c r="I302" s="226"/>
      <c r="J302" s="226"/>
      <c r="K302" s="226"/>
      <c r="L302" s="226"/>
      <c r="M302" s="226"/>
      <c r="N302" s="228"/>
      <c r="O302" s="225"/>
      <c r="P302" s="402"/>
      <c r="Q302" s="402"/>
      <c r="R302" s="402"/>
      <c r="S302" s="402"/>
      <c r="T302" s="402"/>
      <c r="U302" s="402"/>
      <c r="V302" s="402"/>
      <c r="W302" s="402"/>
      <c r="X302" s="402"/>
      <c r="Y302" s="402"/>
      <c r="Z302" s="402"/>
      <c r="AA302" s="402"/>
      <c r="AB302" s="228"/>
      <c r="BH302" s="2">
        <v>2</v>
      </c>
      <c r="BI302" s="39" t="str">
        <f>CONCATENATE(BJ303,BK303,BL303,BM303,BN303,BO303,BP303,BQ303,BR303,BS303,BT303,BJ304,BK304)</f>
        <v xml:space="preserve">You appear to 0 . Likewise, you appear to 0 populism. You  exaggerate by stereotyping the other political side. </v>
      </c>
      <c r="BX302" t="s">
        <v>1494</v>
      </c>
      <c r="BZ302" t="s">
        <v>1436</v>
      </c>
    </row>
    <row r="303" spans="1:78" ht="15.75">
      <c r="A303" s="225"/>
      <c r="B303" s="226"/>
      <c r="C303" s="226"/>
      <c r="D303" s="226"/>
      <c r="E303" s="226"/>
      <c r="F303" s="226"/>
      <c r="G303" s="226"/>
      <c r="H303" s="226"/>
      <c r="I303" s="226"/>
      <c r="J303" s="226"/>
      <c r="K303" s="226"/>
      <c r="L303" s="226"/>
      <c r="M303" s="226"/>
      <c r="N303" s="228"/>
      <c r="O303" s="225"/>
      <c r="P303" s="403" t="s">
        <v>1627</v>
      </c>
      <c r="Q303" s="402"/>
      <c r="R303" s="402"/>
      <c r="S303" s="402"/>
      <c r="T303" s="402"/>
      <c r="U303" s="402"/>
      <c r="V303" s="402"/>
      <c r="W303" s="402"/>
      <c r="X303" s="402"/>
      <c r="Y303" s="402"/>
      <c r="Z303" s="402"/>
      <c r="AA303" s="402"/>
      <c r="AB303" s="228"/>
      <c r="BJ303" s="2" t="s">
        <v>1597</v>
      </c>
      <c r="BK303" s="2">
        <f>C321</f>
        <v>0</v>
      </c>
      <c r="BL303" s="49" t="s">
        <v>1329</v>
      </c>
      <c r="BM303" s="2" t="str">
        <f>IF(G314=BL15,"conservatism",IF(G314=BL16,"liberalism",""))</f>
        <v/>
      </c>
      <c r="BN303" s="2" t="s">
        <v>1617</v>
      </c>
      <c r="BO303" s="2">
        <f>G321</f>
        <v>0</v>
      </c>
      <c r="BQ303" s="2" t="s">
        <v>1618</v>
      </c>
      <c r="BS303" s="2" t="str">
        <f>IF(K321="","",K321)</f>
        <v/>
      </c>
      <c r="BT303" s="2" t="s">
        <v>1616</v>
      </c>
      <c r="BX303" t="s">
        <v>1495</v>
      </c>
      <c r="BZ303" t="s">
        <v>1437</v>
      </c>
    </row>
    <row r="304" spans="1:78" ht="15.6" customHeight="1">
      <c r="A304" s="225"/>
      <c r="B304" s="226"/>
      <c r="C304" s="226"/>
      <c r="D304" s="226"/>
      <c r="E304" s="226"/>
      <c r="F304" s="226"/>
      <c r="G304" s="226"/>
      <c r="H304" s="226"/>
      <c r="I304" s="226"/>
      <c r="J304" s="226"/>
      <c r="K304" s="226"/>
      <c r="L304" s="226"/>
      <c r="M304" s="226"/>
      <c r="N304" s="228"/>
      <c r="O304" s="225"/>
      <c r="P304" s="748" t="str">
        <f>IF(OR(C318="",G318=""),"FIRST FILL IN 'LISTEN' FIELDS",BI298)</f>
        <v>FIRST FILL IN 'LISTEN' FIELDS</v>
      </c>
      <c r="Q304" s="748"/>
      <c r="R304" s="748"/>
      <c r="S304" s="748"/>
      <c r="T304" s="748"/>
      <c r="U304" s="748"/>
      <c r="V304" s="748"/>
      <c r="W304" s="748"/>
      <c r="X304" s="748"/>
      <c r="Y304" s="748"/>
      <c r="Z304" s="748"/>
      <c r="AA304" s="748"/>
      <c r="AB304" s="228"/>
      <c r="BX304" t="s">
        <v>1496</v>
      </c>
      <c r="BZ304" t="s">
        <v>1438</v>
      </c>
    </row>
    <row r="305" spans="1:79" ht="15.6" customHeight="1">
      <c r="A305" s="225"/>
      <c r="B305" s="226"/>
      <c r="C305" s="226"/>
      <c r="D305" s="226"/>
      <c r="E305" s="226"/>
      <c r="F305" s="226"/>
      <c r="G305" s="226"/>
      <c r="H305" s="226"/>
      <c r="I305" s="226"/>
      <c r="J305" s="226"/>
      <c r="K305" s="226"/>
      <c r="L305" s="226"/>
      <c r="M305" s="226"/>
      <c r="N305" s="228"/>
      <c r="O305" s="225"/>
      <c r="P305" s="748"/>
      <c r="Q305" s="748"/>
      <c r="R305" s="748"/>
      <c r="S305" s="748"/>
      <c r="T305" s="748"/>
      <c r="U305" s="748"/>
      <c r="V305" s="748"/>
      <c r="W305" s="748"/>
      <c r="X305" s="748"/>
      <c r="Y305" s="748"/>
      <c r="Z305" s="748"/>
      <c r="AA305" s="748"/>
      <c r="AB305" s="228"/>
      <c r="BX305" t="s">
        <v>1441</v>
      </c>
      <c r="BZ305" t="s">
        <v>1439</v>
      </c>
    </row>
    <row r="306" spans="1:79" ht="15.6" customHeight="1">
      <c r="A306" s="225"/>
      <c r="B306" s="226"/>
      <c r="C306" s="226"/>
      <c r="D306" s="226"/>
      <c r="E306" s="226"/>
      <c r="F306" s="226"/>
      <c r="G306" s="226"/>
      <c r="H306" s="226"/>
      <c r="I306" s="226"/>
      <c r="J306" s="226"/>
      <c r="K306" s="226"/>
      <c r="L306" s="226"/>
      <c r="M306" s="226"/>
      <c r="N306" s="228"/>
      <c r="O306" s="225"/>
      <c r="P306" s="748"/>
      <c r="Q306" s="748"/>
      <c r="R306" s="748"/>
      <c r="S306" s="748"/>
      <c r="T306" s="748"/>
      <c r="U306" s="748"/>
      <c r="V306" s="748"/>
      <c r="W306" s="748"/>
      <c r="X306" s="748"/>
      <c r="Y306" s="748"/>
      <c r="Z306" s="748"/>
      <c r="AA306" s="748"/>
      <c r="AB306" s="228"/>
      <c r="BH306" s="2">
        <v>3</v>
      </c>
      <c r="BI306" s="39" t="str">
        <f>CONCATENATE(BJ307,BK307,BL307,BM307,BN307,BO307)</f>
        <v>You 0 welcome the other side to express their views. When you do, you 0 their challenging views.</v>
      </c>
    </row>
    <row r="307" spans="1:79" ht="15.75">
      <c r="A307" s="225"/>
      <c r="B307" s="226"/>
      <c r="C307" s="226"/>
      <c r="D307" s="226"/>
      <c r="E307" s="226"/>
      <c r="F307" s="226"/>
      <c r="G307" s="226"/>
      <c r="H307" s="226"/>
      <c r="I307" s="226"/>
      <c r="J307" s="226"/>
      <c r="K307" s="226"/>
      <c r="L307" s="226"/>
      <c r="M307" s="226"/>
      <c r="N307" s="228"/>
      <c r="O307" s="225"/>
      <c r="P307" s="403" t="s">
        <v>1628</v>
      </c>
      <c r="Q307" s="402"/>
      <c r="R307" s="402"/>
      <c r="S307" s="402"/>
      <c r="T307" s="402"/>
      <c r="U307" s="402"/>
      <c r="V307" s="402"/>
      <c r="W307" s="402"/>
      <c r="X307" s="402"/>
      <c r="Y307" s="402"/>
      <c r="Z307" s="402"/>
      <c r="AA307" s="402"/>
      <c r="AB307" s="228"/>
      <c r="BJ307" s="2" t="s">
        <v>1619</v>
      </c>
      <c r="BK307" s="2">
        <f>C324</f>
        <v>0</v>
      </c>
      <c r="BL307" s="2" t="s">
        <v>1620</v>
      </c>
      <c r="BM307" s="2" t="str">
        <f>BJ308</f>
        <v>When you do, you 0 their challenging views.</v>
      </c>
      <c r="BY307" s="2" t="s">
        <v>1581</v>
      </c>
      <c r="BZ307" s="133" t="s">
        <v>1573</v>
      </c>
      <c r="CA307" s="2">
        <f>IF(C318=BZ307,1,IF(C318=BZ308,2,IF(C318=BZ309,3,IF(C318=BZ310,4,0))))</f>
        <v>0</v>
      </c>
    </row>
    <row r="308" spans="1:79" ht="15.6" customHeight="1">
      <c r="A308" s="225"/>
      <c r="B308" s="226"/>
      <c r="C308" s="226"/>
      <c r="D308" s="226"/>
      <c r="E308" s="226"/>
      <c r="F308" s="226"/>
      <c r="G308" s="226"/>
      <c r="H308" s="226"/>
      <c r="I308" s="226"/>
      <c r="J308" s="226"/>
      <c r="K308" s="226"/>
      <c r="L308" s="226"/>
      <c r="M308" s="226"/>
      <c r="N308" s="228"/>
      <c r="O308" s="225"/>
      <c r="P308" s="748" t="str">
        <f>IF(OR(C321="",K321=""),"FIRST FILL IN 'AFFIRM' FIELDS",BI302)</f>
        <v>FIRST FILL IN 'AFFIRM' FIELDS</v>
      </c>
      <c r="Q308" s="748"/>
      <c r="R308" s="748"/>
      <c r="S308" s="748"/>
      <c r="T308" s="748"/>
      <c r="U308" s="748"/>
      <c r="V308" s="748"/>
      <c r="W308" s="748"/>
      <c r="X308" s="748"/>
      <c r="Y308" s="748"/>
      <c r="Z308" s="748"/>
      <c r="AA308" s="748"/>
      <c r="AB308" s="228"/>
      <c r="BJ308" s="2" t="str">
        <f>IF(C324=BZ321,CONCATENATE(BK308,BM308,BN308),CONCATENATE(BL308,BM308,BN308))</f>
        <v>When you do, you 0 their challenging views.</v>
      </c>
      <c r="BK308" s="2" t="s">
        <v>1621</v>
      </c>
      <c r="BL308" s="2" t="s">
        <v>1622</v>
      </c>
      <c r="BM308" s="2">
        <f>I324</f>
        <v>0</v>
      </c>
      <c r="BN308" s="2" t="s">
        <v>1623</v>
      </c>
      <c r="BZ308" s="133" t="s">
        <v>1574</v>
      </c>
    </row>
    <row r="309" spans="1:79" ht="4.9000000000000004" customHeight="1">
      <c r="A309" s="225"/>
      <c r="B309" s="226"/>
      <c r="C309" s="226"/>
      <c r="D309" s="226"/>
      <c r="E309" s="226"/>
      <c r="F309" s="226"/>
      <c r="G309" s="226"/>
      <c r="H309" s="226"/>
      <c r="I309" s="226"/>
      <c r="J309" s="226"/>
      <c r="K309" s="226"/>
      <c r="L309" s="226"/>
      <c r="M309" s="226"/>
      <c r="N309" s="228"/>
      <c r="O309" s="225"/>
      <c r="P309" s="748"/>
      <c r="Q309" s="748"/>
      <c r="R309" s="748"/>
      <c r="S309" s="748"/>
      <c r="T309" s="748"/>
      <c r="U309" s="748"/>
      <c r="V309" s="748"/>
      <c r="W309" s="748"/>
      <c r="X309" s="748"/>
      <c r="Y309" s="748"/>
      <c r="Z309" s="748"/>
      <c r="AA309" s="748"/>
      <c r="AB309" s="228"/>
      <c r="BZ309" s="133" t="s">
        <v>1575</v>
      </c>
    </row>
    <row r="310" spans="1:79" ht="15" customHeight="1">
      <c r="A310" s="225"/>
      <c r="B310" s="226"/>
      <c r="C310" s="226"/>
      <c r="D310" s="226"/>
      <c r="E310" s="226"/>
      <c r="F310" s="226"/>
      <c r="G310" s="226"/>
      <c r="H310" s="226"/>
      <c r="I310" s="226"/>
      <c r="J310" s="226"/>
      <c r="K310" s="226"/>
      <c r="L310" s="226"/>
      <c r="M310" s="226"/>
      <c r="N310" s="228"/>
      <c r="O310" s="225"/>
      <c r="P310" s="748"/>
      <c r="Q310" s="748"/>
      <c r="R310" s="748"/>
      <c r="S310" s="748"/>
      <c r="T310" s="748"/>
      <c r="U310" s="748"/>
      <c r="V310" s="748"/>
      <c r="W310" s="748"/>
      <c r="X310" s="748"/>
      <c r="Y310" s="748"/>
      <c r="Z310" s="748"/>
      <c r="AA310" s="748"/>
      <c r="AB310" s="228"/>
      <c r="BI310" s="39" t="str">
        <f>CONCATENATE(BJ311,BK311,BL311,BM311,BN311)</f>
        <v>We see significant room for improving your reach to the other political side. We can help brand you as a leader who demonstrably overcomes political polarization.</v>
      </c>
      <c r="BZ310" s="133" t="s">
        <v>1567</v>
      </c>
    </row>
    <row r="311" spans="1:79" ht="15.6" customHeight="1">
      <c r="A311" s="225"/>
      <c r="B311" s="226"/>
      <c r="C311" s="226"/>
      <c r="D311" s="226"/>
      <c r="E311" s="226"/>
      <c r="F311" s="226"/>
      <c r="G311" s="226"/>
      <c r="H311" s="226"/>
      <c r="I311" s="226"/>
      <c r="J311" s="226"/>
      <c r="K311" s="226"/>
      <c r="L311" s="226"/>
      <c r="M311" s="226"/>
      <c r="N311" s="228"/>
      <c r="O311" s="225"/>
      <c r="P311" s="748"/>
      <c r="Q311" s="748"/>
      <c r="R311" s="748"/>
      <c r="S311" s="748"/>
      <c r="T311" s="748"/>
      <c r="U311" s="748"/>
      <c r="V311" s="748"/>
      <c r="W311" s="748"/>
      <c r="X311" s="748"/>
      <c r="Y311" s="748"/>
      <c r="Z311" s="748"/>
      <c r="AA311" s="748"/>
      <c r="AB311" s="228"/>
      <c r="BJ311" s="2" t="s">
        <v>1624</v>
      </c>
      <c r="BK311" s="2" t="str">
        <f>BY330</f>
        <v>significant</v>
      </c>
      <c r="BL311" s="2" t="s">
        <v>1625</v>
      </c>
      <c r="BY311" s="2" t="s">
        <v>1580</v>
      </c>
      <c r="BZ311" s="133" t="s">
        <v>1576</v>
      </c>
      <c r="CA311" s="2">
        <f>IF(G318=BZ311,1,IF(G318=BZ312,2,0))</f>
        <v>2</v>
      </c>
    </row>
    <row r="312" spans="1:79" ht="4.9000000000000004" customHeight="1">
      <c r="A312" s="225"/>
      <c r="B312" s="226"/>
      <c r="C312" s="226"/>
      <c r="D312" s="226"/>
      <c r="E312" s="226"/>
      <c r="F312" s="226"/>
      <c r="G312" s="226"/>
      <c r="H312" s="226"/>
      <c r="I312" s="226"/>
      <c r="J312" s="226"/>
      <c r="K312" s="226"/>
      <c r="L312" s="226"/>
      <c r="M312" s="226"/>
      <c r="N312" s="228"/>
      <c r="O312" s="225"/>
      <c r="P312" s="402"/>
      <c r="Q312" s="402"/>
      <c r="R312" s="402"/>
      <c r="S312" s="402"/>
      <c r="T312" s="402"/>
      <c r="U312" s="402"/>
      <c r="V312" s="402"/>
      <c r="W312" s="402"/>
      <c r="X312" s="402"/>
      <c r="Y312" s="402"/>
      <c r="Z312" s="402"/>
      <c r="AA312" s="402"/>
      <c r="AB312" s="228"/>
      <c r="BL312" s="2" t="s">
        <v>1740</v>
      </c>
      <c r="BZ312" s="133" t="s">
        <v>1566</v>
      </c>
    </row>
    <row r="313" spans="1:79" ht="15" customHeight="1" thickBot="1">
      <c r="A313" s="225"/>
      <c r="B313" s="226"/>
      <c r="C313" s="226"/>
      <c r="D313" s="226"/>
      <c r="E313" s="226"/>
      <c r="F313" s="226"/>
      <c r="G313" s="226"/>
      <c r="H313" s="226"/>
      <c r="I313" s="226"/>
      <c r="J313" s="226"/>
      <c r="K313" s="226"/>
      <c r="L313" s="226"/>
      <c r="M313" s="226"/>
      <c r="N313" s="228"/>
      <c r="O313" s="225"/>
      <c r="P313" s="403" t="s">
        <v>1629</v>
      </c>
      <c r="Q313" s="402"/>
      <c r="R313" s="402"/>
      <c r="S313" s="402"/>
      <c r="T313" s="402"/>
      <c r="U313" s="402"/>
      <c r="V313" s="402"/>
      <c r="W313" s="402"/>
      <c r="X313" s="402"/>
      <c r="Y313" s="402"/>
      <c r="Z313" s="402"/>
      <c r="AA313" s="402"/>
      <c r="AB313" s="228"/>
      <c r="BY313" s="2" t="s">
        <v>1582</v>
      </c>
      <c r="BZ313" s="133" t="s">
        <v>1577</v>
      </c>
      <c r="CA313" s="2">
        <f>IF(C321=BZ313,1,IF(C321=BZ314,2,IF(C321=BZ315,3,IF(C321=BZ316,4,0))))</f>
        <v>0</v>
      </c>
    </row>
    <row r="314" spans="1:79" ht="15.6" customHeight="1" thickBot="1">
      <c r="A314" s="225"/>
      <c r="B314" s="397" t="s">
        <v>1558</v>
      </c>
      <c r="C314" s="772"/>
      <c r="D314" s="773"/>
      <c r="E314" s="774"/>
      <c r="F314" s="397" t="s">
        <v>1557</v>
      </c>
      <c r="G314" s="772"/>
      <c r="H314" s="773"/>
      <c r="I314" s="774"/>
      <c r="J314" s="397" t="s">
        <v>1603</v>
      </c>
      <c r="K314" s="772"/>
      <c r="L314" s="773"/>
      <c r="M314" s="774"/>
      <c r="N314" s="228"/>
      <c r="O314" s="225"/>
      <c r="P314" s="748" t="str">
        <f>IF(OR(C324="",I324=""),"FIRST FILL IN 'OFFER' FIELDS",BI306)</f>
        <v>FIRST FILL IN 'OFFER' FIELDS</v>
      </c>
      <c r="Q314" s="748"/>
      <c r="R314" s="748"/>
      <c r="S314" s="748"/>
      <c r="T314" s="748"/>
      <c r="U314" s="748"/>
      <c r="V314" s="748"/>
      <c r="W314" s="748"/>
      <c r="X314" s="748"/>
      <c r="Y314" s="748"/>
      <c r="Z314" s="748"/>
      <c r="AA314" s="748"/>
      <c r="AB314" s="228"/>
      <c r="BI314" s="39" t="str">
        <f>CONCATENATE(BJ316,BK316,BL316,BM316,BN316,BO316,BP316,)</f>
        <v xml:space="preserve">We recommend you to invite us to help you improve your . We aim to spread this vision of Harmony Politics to make your job easier and more effective. </v>
      </c>
      <c r="BZ314" s="133" t="s">
        <v>1578</v>
      </c>
      <c r="CA314" s="2">
        <f>IF(G321=BZ313,1,IF(G321=BZ314,2,IF(G321=BZ315,3,IF(G321=BZ316,4,0))))</f>
        <v>0</v>
      </c>
    </row>
    <row r="315" spans="1:79" ht="4.9000000000000004" customHeight="1">
      <c r="A315" s="225"/>
      <c r="B315" s="226"/>
      <c r="C315" s="226"/>
      <c r="D315" s="226"/>
      <c r="E315" s="226"/>
      <c r="F315" s="226"/>
      <c r="G315" s="226"/>
      <c r="H315" s="226"/>
      <c r="I315" s="226"/>
      <c r="J315" s="226"/>
      <c r="K315" s="226"/>
      <c r="L315" s="226"/>
      <c r="M315" s="226"/>
      <c r="N315" s="228"/>
      <c r="O315" s="225"/>
      <c r="P315" s="748"/>
      <c r="Q315" s="748"/>
      <c r="R315" s="748"/>
      <c r="S315" s="748"/>
      <c r="T315" s="748"/>
      <c r="U315" s="748"/>
      <c r="V315" s="748"/>
      <c r="W315" s="748"/>
      <c r="X315" s="748"/>
      <c r="Y315" s="748"/>
      <c r="Z315" s="748"/>
      <c r="AA315" s="748"/>
      <c r="AB315" s="228"/>
      <c r="BZ315" s="133" t="s">
        <v>1579</v>
      </c>
    </row>
    <row r="316" spans="1:79" ht="15" customHeight="1">
      <c r="A316" s="225"/>
      <c r="B316" s="226"/>
      <c r="C316" s="226"/>
      <c r="D316" s="226"/>
      <c r="E316" s="226"/>
      <c r="F316" s="226"/>
      <c r="G316" s="226"/>
      <c r="H316" s="226"/>
      <c r="I316" s="226"/>
      <c r="J316" s="226"/>
      <c r="K316" s="226"/>
      <c r="L316" s="226"/>
      <c r="M316" s="226"/>
      <c r="N316" s="228"/>
      <c r="O316" s="225"/>
      <c r="P316" s="748"/>
      <c r="Q316" s="748"/>
      <c r="R316" s="748"/>
      <c r="S316" s="748"/>
      <c r="T316" s="748"/>
      <c r="U316" s="748"/>
      <c r="V316" s="748"/>
      <c r="W316" s="748"/>
      <c r="X316" s="748"/>
      <c r="Y316" s="748"/>
      <c r="Z316" s="748"/>
      <c r="AA316" s="748"/>
      <c r="AB316" s="228"/>
      <c r="BJ316" s="2" t="s">
        <v>1631</v>
      </c>
      <c r="BK316" s="2" t="str">
        <f>IF(BK311=BZ331,CA331,IF(BK311=BZ332,CA332,IF(BK311=BZ333,CA333,IF(BK311=BZ334,CA334,""))))</f>
        <v>recommend</v>
      </c>
      <c r="BL316" s="2" t="s">
        <v>1632</v>
      </c>
      <c r="BM316" s="2" t="str">
        <f>IF(C314=BZ245,BZ336,IF(C314=BZ246,BZ337,""))</f>
        <v/>
      </c>
      <c r="BN316" s="2" t="s">
        <v>1639</v>
      </c>
      <c r="BZ316" s="133" t="s">
        <v>1568</v>
      </c>
    </row>
    <row r="317" spans="1:79" ht="15.75" thickBot="1">
      <c r="A317" s="225"/>
      <c r="B317" s="400" t="s">
        <v>1560</v>
      </c>
      <c r="C317" s="400"/>
      <c r="D317" s="400"/>
      <c r="E317" s="400"/>
      <c r="F317" s="400"/>
      <c r="G317" s="400" t="s">
        <v>1561</v>
      </c>
      <c r="H317" s="400"/>
      <c r="I317" s="400"/>
      <c r="J317" s="400"/>
      <c r="K317" s="400"/>
      <c r="L317" s="400"/>
      <c r="M317" s="400"/>
      <c r="N317" s="228"/>
      <c r="O317" s="225"/>
      <c r="P317" s="748"/>
      <c r="Q317" s="748"/>
      <c r="R317" s="748"/>
      <c r="S317" s="748"/>
      <c r="T317" s="748"/>
      <c r="U317" s="748"/>
      <c r="V317" s="748"/>
      <c r="W317" s="748"/>
      <c r="X317" s="748"/>
      <c r="Y317" s="748"/>
      <c r="Z317" s="748"/>
      <c r="AA317" s="748"/>
      <c r="AB317" s="228"/>
      <c r="BL317" s="2" t="s">
        <v>1739</v>
      </c>
      <c r="BY317" s="2" t="s">
        <v>1583</v>
      </c>
      <c r="BZ317" s="133" t="s">
        <v>1584</v>
      </c>
      <c r="CA317" s="2">
        <f>IF(K321=BZ317,1,IF(K321=BZ318,2,IF(K321=BZ319,3,IF(K321=BZ320,4,0))))</f>
        <v>0</v>
      </c>
    </row>
    <row r="318" spans="1:79" ht="16.5" thickBot="1">
      <c r="A318" s="225"/>
      <c r="B318" s="398" t="s">
        <v>1552</v>
      </c>
      <c r="C318" s="772"/>
      <c r="D318" s="774"/>
      <c r="E318" s="226"/>
      <c r="F318" s="398" t="s">
        <v>1549</v>
      </c>
      <c r="G318" s="772" t="s">
        <v>1566</v>
      </c>
      <c r="H318" s="773"/>
      <c r="I318" s="773"/>
      <c r="J318" s="773"/>
      <c r="K318" s="773"/>
      <c r="L318" s="773"/>
      <c r="M318" s="774"/>
      <c r="N318" s="228"/>
      <c r="O318" s="225"/>
      <c r="P318" s="403" t="s">
        <v>1610</v>
      </c>
      <c r="Q318" s="402"/>
      <c r="R318" s="402"/>
      <c r="S318" s="402"/>
      <c r="T318" s="402"/>
      <c r="U318" s="402"/>
      <c r="V318" s="402"/>
      <c r="W318" s="402"/>
      <c r="X318" s="402"/>
      <c r="Y318" s="402"/>
      <c r="Z318" s="402"/>
      <c r="AA318" s="402"/>
      <c r="AB318" s="228"/>
      <c r="BI318" s="39" t="str">
        <f>IF(C314="",BL320,CONCATENATE(BJ319,BK319,BL319,BM319,BN319))</f>
        <v xml:space="preserve">We offer our ideologically diverse team to help you create advantage over your competitors. We optimize your use of this independent critique, and can follow-up to gage your improvements to establish competive advantage. </v>
      </c>
      <c r="BZ318" s="133" t="s">
        <v>1569</v>
      </c>
    </row>
    <row r="319" spans="1:79" ht="13.9" customHeight="1">
      <c r="A319" s="225"/>
      <c r="B319" s="399"/>
      <c r="C319" s="226"/>
      <c r="D319" s="226"/>
      <c r="E319" s="226"/>
      <c r="F319" s="226"/>
      <c r="G319" s="226"/>
      <c r="H319" s="399"/>
      <c r="I319" s="226"/>
      <c r="J319" s="226"/>
      <c r="K319" s="226"/>
      <c r="L319" s="226"/>
      <c r="M319" s="226"/>
      <c r="N319" s="228"/>
      <c r="O319" s="225"/>
      <c r="P319" s="748" t="str">
        <f>IF(C324="",BL312,BI310)</f>
        <v>We want to improve your reach to the other political side. We can help brand you as a leader who demonstrably overcomes political polarization.</v>
      </c>
      <c r="Q319" s="748"/>
      <c r="R319" s="748"/>
      <c r="S319" s="748"/>
      <c r="T319" s="748"/>
      <c r="U319" s="748"/>
      <c r="V319" s="748"/>
      <c r="W319" s="748"/>
      <c r="X319" s="748"/>
      <c r="Y319" s="748"/>
      <c r="Z319" s="748"/>
      <c r="AA319" s="748"/>
      <c r="AB319" s="228"/>
      <c r="BJ319" s="2" t="s">
        <v>1640</v>
      </c>
      <c r="BK319" s="2" t="str">
        <f>IF(C314=BZ245,BK320,IF(C314=BZ246,"voter",""))</f>
        <v/>
      </c>
      <c r="BL319" s="2" t="s">
        <v>1641</v>
      </c>
      <c r="BZ319" s="133" t="s">
        <v>1585</v>
      </c>
    </row>
    <row r="320" spans="1:79" ht="15.75" thickBot="1">
      <c r="A320" s="225"/>
      <c r="B320" s="400" t="s">
        <v>1563</v>
      </c>
      <c r="C320" s="400"/>
      <c r="D320" s="400"/>
      <c r="E320" s="400"/>
      <c r="F320" s="400" t="s">
        <v>1565</v>
      </c>
      <c r="G320" s="400"/>
      <c r="H320" s="400"/>
      <c r="I320" s="400"/>
      <c r="J320" s="400" t="s">
        <v>1570</v>
      </c>
      <c r="K320" s="400"/>
      <c r="L320" s="400"/>
      <c r="M320" s="400"/>
      <c r="N320" s="228"/>
      <c r="O320" s="225"/>
      <c r="P320" s="748"/>
      <c r="Q320" s="748"/>
      <c r="R320" s="748"/>
      <c r="S320" s="748"/>
      <c r="T320" s="748"/>
      <c r="U320" s="748"/>
      <c r="V320" s="748"/>
      <c r="W320" s="748"/>
      <c r="X320" s="748"/>
      <c r="Y320" s="748"/>
      <c r="Z320" s="748"/>
      <c r="AA320" s="748"/>
      <c r="AB320" s="228"/>
      <c r="BK320" s="2" t="str">
        <f>IF(F230="","audience member",F230)</f>
        <v>listener</v>
      </c>
      <c r="BL320" s="2" t="s">
        <v>1741</v>
      </c>
      <c r="BZ320" s="133" t="s">
        <v>1586</v>
      </c>
    </row>
    <row r="321" spans="1:80" ht="15.6" customHeight="1" thickBot="1">
      <c r="A321" s="225"/>
      <c r="B321" s="398" t="s">
        <v>1553</v>
      </c>
      <c r="C321" s="772"/>
      <c r="D321" s="773"/>
      <c r="E321" s="774"/>
      <c r="F321" s="398" t="s">
        <v>1550</v>
      </c>
      <c r="G321" s="772"/>
      <c r="H321" s="773"/>
      <c r="I321" s="774"/>
      <c r="J321" s="398" t="s">
        <v>1562</v>
      </c>
      <c r="K321" s="772"/>
      <c r="L321" s="773"/>
      <c r="M321" s="774"/>
      <c r="N321" s="228"/>
      <c r="O321" s="225"/>
      <c r="P321" s="748"/>
      <c r="Q321" s="748"/>
      <c r="R321" s="748"/>
      <c r="S321" s="748"/>
      <c r="T321" s="748"/>
      <c r="U321" s="748"/>
      <c r="V321" s="748"/>
      <c r="W321" s="748"/>
      <c r="X321" s="748"/>
      <c r="Y321" s="748"/>
      <c r="Z321" s="748"/>
      <c r="AA321" s="748"/>
      <c r="AB321" s="228"/>
      <c r="BY321" s="2" t="s">
        <v>1593</v>
      </c>
      <c r="BZ321" s="133" t="s">
        <v>1586</v>
      </c>
      <c r="CA321" s="2">
        <f>IF(C324=BZ321,1,IF(C324=BZ322,2,IF(C324=BZ323,3,IF(C324=BZ324,4,IF(C324=BZ325,5,0)))))</f>
        <v>0</v>
      </c>
    </row>
    <row r="322" spans="1:80" ht="15.75">
      <c r="A322" s="225"/>
      <c r="B322" s="226"/>
      <c r="C322" s="226"/>
      <c r="D322" s="226"/>
      <c r="E322" s="226"/>
      <c r="F322" s="226"/>
      <c r="G322" s="226"/>
      <c r="H322" s="226"/>
      <c r="I322" s="226"/>
      <c r="J322" s="226"/>
      <c r="K322" s="226"/>
      <c r="L322" s="226"/>
      <c r="M322" s="226"/>
      <c r="N322" s="228"/>
      <c r="O322" s="225"/>
      <c r="P322" s="404" t="s">
        <v>1611</v>
      </c>
      <c r="Q322" s="402"/>
      <c r="R322" s="402"/>
      <c r="S322" s="402"/>
      <c r="T322" s="402"/>
      <c r="U322" s="402"/>
      <c r="V322" s="402"/>
      <c r="W322" s="402"/>
      <c r="X322" s="402"/>
      <c r="Y322" s="402"/>
      <c r="Z322" s="402"/>
      <c r="AA322" s="402"/>
      <c r="AB322" s="228"/>
      <c r="BI322" s="39" t="str">
        <f>CONCATENATE(BJ323,BK323,BL323,BM323,BN323)</f>
        <v>We will wait a reasonable amount of time for you to decide if you are ready to invest in this value. If you do not see its value, we will move on, and offer this service to your competitors. We look forward to your response.</v>
      </c>
      <c r="BZ322" s="133" t="s">
        <v>1585</v>
      </c>
    </row>
    <row r="323" spans="1:80" ht="15.6" customHeight="1" thickBot="1">
      <c r="A323" s="225"/>
      <c r="B323" s="400" t="s">
        <v>1572</v>
      </c>
      <c r="C323" s="400"/>
      <c r="D323" s="400"/>
      <c r="E323" s="400"/>
      <c r="F323" s="400"/>
      <c r="G323" s="400"/>
      <c r="H323" s="400" t="s">
        <v>1564</v>
      </c>
      <c r="I323" s="400"/>
      <c r="J323" s="400"/>
      <c r="K323" s="400"/>
      <c r="L323" s="400"/>
      <c r="M323" s="400"/>
      <c r="N323" s="228"/>
      <c r="O323" s="225"/>
      <c r="P323" s="748" t="str">
        <f>IF(BY330="",BL317,BI314)</f>
        <v xml:space="preserve">We recommend you to invite us to help you improve your . We aim to spread this vision of Harmony Politics to make your job easier and more effective. </v>
      </c>
      <c r="Q323" s="748"/>
      <c r="R323" s="748"/>
      <c r="S323" s="748"/>
      <c r="T323" s="748"/>
      <c r="U323" s="748"/>
      <c r="V323" s="748"/>
      <c r="W323" s="748"/>
      <c r="X323" s="748"/>
      <c r="Y323" s="748"/>
      <c r="Z323" s="748"/>
      <c r="AA323" s="748"/>
      <c r="AB323" s="228"/>
      <c r="BJ323" s="2" t="s">
        <v>1615</v>
      </c>
      <c r="BZ323" s="133" t="s">
        <v>1569</v>
      </c>
    </row>
    <row r="324" spans="1:80" ht="13.9" customHeight="1" thickBot="1">
      <c r="A324" s="225"/>
      <c r="B324" s="398" t="s">
        <v>1554</v>
      </c>
      <c r="C324" s="772"/>
      <c r="D324" s="773"/>
      <c r="E324" s="774"/>
      <c r="F324" s="400"/>
      <c r="G324" s="400"/>
      <c r="H324" s="398" t="s">
        <v>1551</v>
      </c>
      <c r="I324" s="772"/>
      <c r="J324" s="774"/>
      <c r="K324" s="400"/>
      <c r="L324" s="400"/>
      <c r="M324" s="400"/>
      <c r="N324" s="228"/>
      <c r="O324" s="225"/>
      <c r="P324" s="748"/>
      <c r="Q324" s="748"/>
      <c r="R324" s="748"/>
      <c r="S324" s="748"/>
      <c r="T324" s="748"/>
      <c r="U324" s="748"/>
      <c r="V324" s="748"/>
      <c r="W324" s="748"/>
      <c r="X324" s="748"/>
      <c r="Y324" s="748"/>
      <c r="Z324" s="748"/>
      <c r="AA324" s="748"/>
      <c r="AB324" s="228"/>
      <c r="BZ324" s="133" t="s">
        <v>1587</v>
      </c>
    </row>
    <row r="325" spans="1:80" ht="13.9" customHeight="1">
      <c r="A325" s="225"/>
      <c r="B325" s="226"/>
      <c r="C325" s="226"/>
      <c r="D325" s="226"/>
      <c r="E325" s="226"/>
      <c r="F325" s="226"/>
      <c r="G325" s="226"/>
      <c r="H325" s="226"/>
      <c r="I325" s="226"/>
      <c r="J325" s="226"/>
      <c r="K325" s="226"/>
      <c r="L325" s="226"/>
      <c r="M325" s="226"/>
      <c r="N325" s="228"/>
      <c r="O325" s="225"/>
      <c r="P325" s="748"/>
      <c r="Q325" s="748"/>
      <c r="R325" s="748"/>
      <c r="S325" s="748"/>
      <c r="T325" s="748"/>
      <c r="U325" s="748"/>
      <c r="V325" s="748"/>
      <c r="W325" s="748"/>
      <c r="X325" s="748"/>
      <c r="Y325" s="748"/>
      <c r="Z325" s="748"/>
      <c r="AA325" s="748"/>
      <c r="AB325" s="228"/>
      <c r="BZ325" s="133" t="s">
        <v>1588</v>
      </c>
    </row>
    <row r="326" spans="1:80" ht="13.9" customHeight="1">
      <c r="A326" s="225"/>
      <c r="B326" s="226"/>
      <c r="C326" s="226"/>
      <c r="D326" s="226"/>
      <c r="E326" s="226"/>
      <c r="F326" s="226"/>
      <c r="G326" s="226"/>
      <c r="H326" s="226"/>
      <c r="I326" s="226"/>
      <c r="J326" s="226"/>
      <c r="K326" s="226"/>
      <c r="L326" s="226"/>
      <c r="M326" s="226"/>
      <c r="N326" s="228"/>
      <c r="O326" s="225"/>
      <c r="P326" s="760" t="str">
        <f>BI318</f>
        <v xml:space="preserve">We offer our ideologically diverse team to help you create advantage over your competitors. We optimize your use of this independent critique, and can follow-up to gage your improvements to establish competive advantage. </v>
      </c>
      <c r="Q326" s="760"/>
      <c r="R326" s="760"/>
      <c r="S326" s="760"/>
      <c r="T326" s="760"/>
      <c r="U326" s="760"/>
      <c r="V326" s="760"/>
      <c r="W326" s="760"/>
      <c r="X326" s="760"/>
      <c r="Y326" s="760"/>
      <c r="Z326" s="760"/>
      <c r="AA326" s="760"/>
      <c r="AB326" s="228"/>
      <c r="BI326" s="39" t="str">
        <f>CONCATENATE(BJ327,BK327,BL327,BM327,BN327)</f>
        <v>Jane Doe backed by Value Relating, a new kind of political consultancy.</v>
      </c>
      <c r="BY326" s="2" t="s">
        <v>1592</v>
      </c>
      <c r="BZ326" s="133" t="s">
        <v>1571</v>
      </c>
      <c r="CA326" s="2">
        <f>IF(I324=BZ326,1,IF(I324=BZ327,2,IF(I324=BZ328,3,IF(I324=BZ329,4,0))))</f>
        <v>0</v>
      </c>
    </row>
    <row r="327" spans="1:80" ht="15.6" customHeight="1">
      <c r="A327" s="225"/>
      <c r="B327" s="226"/>
      <c r="C327" s="226"/>
      <c r="D327" s="226"/>
      <c r="E327" s="226"/>
      <c r="F327" s="226"/>
      <c r="G327" s="226"/>
      <c r="H327" s="226"/>
      <c r="I327" s="226"/>
      <c r="J327" s="226"/>
      <c r="K327" s="226"/>
      <c r="L327" s="226"/>
      <c r="M327" s="226"/>
      <c r="N327" s="228"/>
      <c r="O327" s="225"/>
      <c r="P327" s="760"/>
      <c r="Q327" s="760"/>
      <c r="R327" s="760"/>
      <c r="S327" s="760"/>
      <c r="T327" s="760"/>
      <c r="U327" s="760"/>
      <c r="V327" s="760"/>
      <c r="W327" s="760"/>
      <c r="X327" s="760"/>
      <c r="Y327" s="760"/>
      <c r="Z327" s="760"/>
      <c r="AA327" s="760"/>
      <c r="AB327" s="228"/>
      <c r="BJ327" s="2" t="str">
        <f>IF(H259="","YOUR NAME HERE",H259)</f>
        <v>Jane Doe</v>
      </c>
      <c r="BK327" s="2" t="s">
        <v>1642</v>
      </c>
      <c r="BZ327" s="133" t="s">
        <v>1589</v>
      </c>
    </row>
    <row r="328" spans="1:80" ht="15.6" customHeight="1">
      <c r="A328" s="225"/>
      <c r="B328" s="226"/>
      <c r="C328" s="226"/>
      <c r="D328" s="226"/>
      <c r="E328" s="226"/>
      <c r="F328" s="226"/>
      <c r="G328" s="226"/>
      <c r="H328" s="226"/>
      <c r="I328" s="226"/>
      <c r="J328" s="226"/>
      <c r="K328" s="226"/>
      <c r="L328" s="226"/>
      <c r="M328" s="226"/>
      <c r="N328" s="228"/>
      <c r="O328" s="225"/>
      <c r="P328" s="760"/>
      <c r="Q328" s="760"/>
      <c r="R328" s="760"/>
      <c r="S328" s="760"/>
      <c r="T328" s="760"/>
      <c r="U328" s="760"/>
      <c r="V328" s="760"/>
      <c r="W328" s="760"/>
      <c r="X328" s="760"/>
      <c r="Y328" s="760"/>
      <c r="Z328" s="760"/>
      <c r="AA328" s="760"/>
      <c r="AB328" s="228"/>
      <c r="BZ328" s="133" t="s">
        <v>1590</v>
      </c>
    </row>
    <row r="329" spans="1:80" ht="15.6" customHeight="1">
      <c r="A329" s="225"/>
      <c r="B329" s="226"/>
      <c r="C329" s="226"/>
      <c r="D329" s="226"/>
      <c r="E329" s="226"/>
      <c r="F329" s="226"/>
      <c r="G329" s="226"/>
      <c r="H329" s="226"/>
      <c r="I329" s="226"/>
      <c r="J329" s="226"/>
      <c r="K329" s="226"/>
      <c r="L329" s="226"/>
      <c r="M329" s="226"/>
      <c r="N329" s="228"/>
      <c r="O329" s="225"/>
      <c r="P329" s="760"/>
      <c r="Q329" s="760"/>
      <c r="R329" s="760"/>
      <c r="S329" s="760"/>
      <c r="T329" s="760"/>
      <c r="U329" s="760"/>
      <c r="V329" s="760"/>
      <c r="W329" s="760"/>
      <c r="X329" s="760"/>
      <c r="Y329" s="760"/>
      <c r="Z329" s="760"/>
      <c r="AA329" s="760"/>
      <c r="AB329" s="228"/>
      <c r="BZ329" s="133" t="s">
        <v>1591</v>
      </c>
    </row>
    <row r="330" spans="1:80" ht="15.6" customHeight="1">
      <c r="A330" s="225"/>
      <c r="B330" s="226"/>
      <c r="C330" s="226"/>
      <c r="D330" s="226"/>
      <c r="E330" s="226"/>
      <c r="F330" s="226"/>
      <c r="G330" s="226"/>
      <c r="H330" s="226"/>
      <c r="I330" s="226"/>
      <c r="J330" s="226"/>
      <c r="K330" s="226"/>
      <c r="L330" s="226"/>
      <c r="M330" s="226"/>
      <c r="N330" s="228"/>
      <c r="O330" s="225"/>
      <c r="P330" s="760" t="str">
        <f>BI322</f>
        <v>We will wait a reasonable amount of time for you to decide if you are ready to invest in this value. If you do not see its value, we will move on, and offer this service to your competitors. We look forward to your response.</v>
      </c>
      <c r="Q330" s="760"/>
      <c r="R330" s="760"/>
      <c r="S330" s="760"/>
      <c r="T330" s="760"/>
      <c r="U330" s="760"/>
      <c r="V330" s="760"/>
      <c r="W330" s="760"/>
      <c r="X330" s="760"/>
      <c r="Y330" s="760"/>
      <c r="Z330" s="760"/>
      <c r="AA330" s="760"/>
      <c r="AB330" s="228"/>
      <c r="BY330" s="2" t="str">
        <f>IF(AND(CA330&gt;0,CA330&lt;=6),BZ331,IF(AND(CA330&gt;6,CA330&lt;=12),BZ332,IF(AND(CA330&gt;12,CA330&lt;=18),BZ333,IF(AND(CA330&gt;18,CA330&lt;=24),BZ334,""))))</f>
        <v>significant</v>
      </c>
      <c r="CA330" s="2">
        <f>SUM(CA307:CA329)</f>
        <v>2</v>
      </c>
      <c r="CB330" s="2">
        <v>24</v>
      </c>
    </row>
    <row r="331" spans="1:80" ht="15.6" customHeight="1">
      <c r="A331" s="225"/>
      <c r="B331" s="226"/>
      <c r="C331" s="226"/>
      <c r="D331" s="226"/>
      <c r="E331" s="226"/>
      <c r="F331" s="226"/>
      <c r="G331" s="226"/>
      <c r="H331" s="226"/>
      <c r="I331" s="226"/>
      <c r="J331" s="226"/>
      <c r="K331" s="226"/>
      <c r="L331" s="226"/>
      <c r="M331" s="226"/>
      <c r="N331" s="228"/>
      <c r="O331" s="225"/>
      <c r="P331" s="760"/>
      <c r="Q331" s="760"/>
      <c r="R331" s="760"/>
      <c r="S331" s="760"/>
      <c r="T331" s="760"/>
      <c r="U331" s="760"/>
      <c r="V331" s="760"/>
      <c r="W331" s="760"/>
      <c r="X331" s="760"/>
      <c r="Y331" s="760"/>
      <c r="Z331" s="760"/>
      <c r="AA331" s="760"/>
      <c r="AB331" s="228"/>
      <c r="BZ331" s="133" t="s">
        <v>718</v>
      </c>
      <c r="CA331" s="2" t="s">
        <v>1635</v>
      </c>
    </row>
    <row r="332" spans="1:80" ht="15.6" customHeight="1">
      <c r="A332" s="225"/>
      <c r="B332" s="226"/>
      <c r="C332" s="226"/>
      <c r="D332" s="226"/>
      <c r="E332" s="226"/>
      <c r="F332" s="226"/>
      <c r="G332" s="226"/>
      <c r="H332" s="226"/>
      <c r="I332" s="226"/>
      <c r="J332" s="226"/>
      <c r="K332" s="226"/>
      <c r="L332" s="226"/>
      <c r="M332" s="226"/>
      <c r="N332" s="228"/>
      <c r="O332" s="225"/>
      <c r="P332" s="760"/>
      <c r="Q332" s="760"/>
      <c r="R332" s="760"/>
      <c r="S332" s="760"/>
      <c r="T332" s="760"/>
      <c r="U332" s="760"/>
      <c r="V332" s="760"/>
      <c r="W332" s="760"/>
      <c r="X332" s="760"/>
      <c r="Y332" s="760"/>
      <c r="Z332" s="760"/>
      <c r="AA332" s="760"/>
      <c r="AB332" s="228"/>
      <c r="BZ332" s="133" t="s">
        <v>999</v>
      </c>
      <c r="CA332" s="2" t="s">
        <v>1634</v>
      </c>
    </row>
    <row r="333" spans="1:80" ht="13.9" customHeight="1">
      <c r="A333" s="225"/>
      <c r="B333" s="226"/>
      <c r="C333" s="226"/>
      <c r="D333" s="226"/>
      <c r="E333" s="226"/>
      <c r="F333" s="226"/>
      <c r="G333" s="226"/>
      <c r="H333" s="226"/>
      <c r="I333" s="226"/>
      <c r="J333" s="226"/>
      <c r="K333" s="226"/>
      <c r="L333" s="226"/>
      <c r="M333" s="226"/>
      <c r="N333" s="228"/>
      <c r="O333" s="225"/>
      <c r="P333" s="760"/>
      <c r="Q333" s="760"/>
      <c r="R333" s="760"/>
      <c r="S333" s="760"/>
      <c r="T333" s="760"/>
      <c r="U333" s="760"/>
      <c r="V333" s="760"/>
      <c r="W333" s="760"/>
      <c r="X333" s="760"/>
      <c r="Y333" s="760"/>
      <c r="Z333" s="760"/>
      <c r="AA333" s="760"/>
      <c r="AB333" s="228"/>
      <c r="BZ333" s="133" t="s">
        <v>1626</v>
      </c>
      <c r="CA333" s="2" t="s">
        <v>1636</v>
      </c>
    </row>
    <row r="334" spans="1:80" ht="13.9" customHeight="1">
      <c r="A334" s="225"/>
      <c r="B334" s="226"/>
      <c r="C334" s="226"/>
      <c r="D334" s="226"/>
      <c r="E334" s="226"/>
      <c r="F334" s="226"/>
      <c r="G334" s="226"/>
      <c r="H334" s="226"/>
      <c r="I334" s="226"/>
      <c r="J334" s="226"/>
      <c r="K334" s="226"/>
      <c r="L334" s="226"/>
      <c r="M334" s="226"/>
      <c r="N334" s="228"/>
      <c r="O334" s="225"/>
      <c r="P334" s="405"/>
      <c r="Q334" s="405"/>
      <c r="R334" s="405"/>
      <c r="S334" s="405"/>
      <c r="T334" s="405"/>
      <c r="U334" s="405"/>
      <c r="V334" s="405"/>
      <c r="W334" s="405"/>
      <c r="X334" s="405"/>
      <c r="Y334" s="405"/>
      <c r="Z334" s="405"/>
      <c r="AA334" s="405"/>
      <c r="AB334" s="228"/>
      <c r="BZ334" s="133" t="s">
        <v>44</v>
      </c>
      <c r="CA334" s="2" t="s">
        <v>1633</v>
      </c>
    </row>
    <row r="335" spans="1:80" ht="13.9" customHeight="1">
      <c r="A335" s="225"/>
      <c r="B335" s="226"/>
      <c r="C335" s="226"/>
      <c r="D335" s="226"/>
      <c r="E335" s="226"/>
      <c r="F335" s="226"/>
      <c r="G335" s="226"/>
      <c r="H335" s="226"/>
      <c r="I335" s="226"/>
      <c r="J335" s="226"/>
      <c r="K335" s="226"/>
      <c r="L335" s="226"/>
      <c r="M335" s="226"/>
      <c r="N335" s="228"/>
      <c r="O335" s="225"/>
      <c r="P335" s="408" t="str">
        <f>BI326</f>
        <v>Jane Doe backed by Value Relating, a new kind of political consultancy.</v>
      </c>
      <c r="Q335" s="402"/>
      <c r="R335" s="402"/>
      <c r="S335" s="402"/>
      <c r="T335" s="402"/>
      <c r="U335" s="402"/>
      <c r="V335" s="402"/>
      <c r="W335" s="402"/>
      <c r="X335" s="402"/>
      <c r="Y335" s="402"/>
      <c r="Z335" s="402"/>
      <c r="AA335" s="402"/>
      <c r="AB335" s="228"/>
    </row>
    <row r="336" spans="1:80" ht="4.9000000000000004" customHeight="1">
      <c r="A336" s="225"/>
      <c r="B336" s="226"/>
      <c r="C336" s="226"/>
      <c r="D336" s="226"/>
      <c r="E336" s="226"/>
      <c r="F336" s="226"/>
      <c r="G336" s="226"/>
      <c r="H336" s="226"/>
      <c r="I336" s="226"/>
      <c r="J336" s="226"/>
      <c r="K336" s="226"/>
      <c r="L336" s="226"/>
      <c r="M336" s="226"/>
      <c r="N336" s="228"/>
      <c r="O336" s="225"/>
      <c r="P336" s="402"/>
      <c r="Q336" s="402"/>
      <c r="R336" s="402"/>
      <c r="S336" s="402"/>
      <c r="T336" s="402"/>
      <c r="U336" s="402"/>
      <c r="V336" s="402"/>
      <c r="W336" s="402"/>
      <c r="X336" s="402"/>
      <c r="Y336" s="402"/>
      <c r="Z336" s="402"/>
      <c r="AA336" s="402"/>
      <c r="AB336" s="228"/>
      <c r="BZ336" s="2" t="s">
        <v>1637</v>
      </c>
    </row>
    <row r="337" spans="1:78" ht="4.9000000000000004" customHeight="1">
      <c r="A337" s="229"/>
      <c r="B337" s="230"/>
      <c r="C337" s="230"/>
      <c r="D337" s="230"/>
      <c r="E337" s="230"/>
      <c r="F337" s="230"/>
      <c r="G337" s="230"/>
      <c r="H337" s="230"/>
      <c r="I337" s="230"/>
      <c r="J337" s="230"/>
      <c r="K337" s="230"/>
      <c r="L337" s="230"/>
      <c r="M337" s="230"/>
      <c r="N337" s="231"/>
      <c r="O337" s="229"/>
      <c r="P337" s="230"/>
      <c r="Q337" s="230"/>
      <c r="R337" s="230"/>
      <c r="S337" s="230"/>
      <c r="T337" s="230"/>
      <c r="U337" s="230"/>
      <c r="V337" s="230"/>
      <c r="W337" s="230"/>
      <c r="X337" s="230"/>
      <c r="Y337" s="230"/>
      <c r="Z337" s="230"/>
      <c r="AA337" s="230"/>
      <c r="AB337" s="231"/>
      <c r="BZ337" s="2" t="s">
        <v>1638</v>
      </c>
    </row>
    <row r="338" spans="1:78" ht="30" customHeight="1">
      <c r="A338" s="273" t="s">
        <v>1148</v>
      </c>
      <c r="B338" s="758" t="s">
        <v>1232</v>
      </c>
      <c r="C338" s="758"/>
      <c r="D338" s="758"/>
      <c r="E338" s="758"/>
      <c r="F338" s="758"/>
      <c r="G338" s="758"/>
      <c r="H338" s="758"/>
      <c r="I338" s="758"/>
      <c r="J338" s="758"/>
      <c r="K338" s="758"/>
      <c r="L338" s="758"/>
      <c r="M338" s="224"/>
      <c r="N338" s="275"/>
      <c r="O338" s="273"/>
      <c r="P338" s="758" t="s">
        <v>1380</v>
      </c>
      <c r="Q338" s="758"/>
      <c r="R338" s="758"/>
      <c r="S338" s="758"/>
      <c r="T338" s="758"/>
      <c r="U338" s="758"/>
      <c r="V338" s="758"/>
      <c r="W338" s="758"/>
      <c r="X338" s="758"/>
      <c r="Y338" s="224"/>
      <c r="Z338" s="224"/>
      <c r="AA338" s="224"/>
      <c r="AB338" s="275" t="s">
        <v>1149</v>
      </c>
    </row>
    <row r="339" spans="1:78">
      <c r="A339" s="225"/>
      <c r="B339" s="226"/>
      <c r="C339" s="226"/>
      <c r="D339" s="226"/>
      <c r="E339" s="226"/>
      <c r="F339" s="226"/>
      <c r="G339" s="226"/>
      <c r="H339" s="226"/>
      <c r="I339" s="226"/>
      <c r="J339" s="226"/>
      <c r="K339" s="226"/>
      <c r="L339" s="226"/>
      <c r="M339" s="226"/>
      <c r="N339" s="228"/>
      <c r="O339" s="225"/>
      <c r="P339" s="226"/>
      <c r="Q339" s="226"/>
      <c r="R339" s="226"/>
      <c r="S339" s="226"/>
      <c r="T339" s="226"/>
      <c r="U339" s="226"/>
      <c r="V339" s="226"/>
      <c r="W339" s="226"/>
      <c r="X339" s="226"/>
      <c r="Y339" s="226"/>
      <c r="Z339" s="226"/>
      <c r="AA339" s="226"/>
      <c r="AB339" s="228"/>
    </row>
    <row r="340" spans="1:78" ht="16.5">
      <c r="A340" s="225"/>
      <c r="B340" s="226"/>
      <c r="C340" s="226"/>
      <c r="D340" s="226"/>
      <c r="E340" s="226"/>
      <c r="F340" s="226"/>
      <c r="G340" s="226"/>
      <c r="H340" s="226"/>
      <c r="I340" s="226"/>
      <c r="J340" s="226"/>
      <c r="K340" s="226"/>
      <c r="L340" s="226"/>
      <c r="M340" s="226"/>
      <c r="N340" s="228"/>
      <c r="O340" s="225"/>
      <c r="P340" s="401" t="s">
        <v>1643</v>
      </c>
      <c r="Q340" s="226"/>
      <c r="R340" s="226"/>
      <c r="S340" s="226"/>
      <c r="T340" s="226"/>
      <c r="U340" s="226"/>
      <c r="V340" s="226"/>
      <c r="W340" s="226"/>
      <c r="X340" s="226"/>
      <c r="Y340" s="226"/>
      <c r="Z340" s="226"/>
      <c r="AA340" s="226"/>
      <c r="AB340" s="228"/>
    </row>
    <row r="341" spans="1:78">
      <c r="A341" s="225"/>
      <c r="B341" s="226"/>
      <c r="C341" s="226"/>
      <c r="D341" s="226"/>
      <c r="E341" s="226"/>
      <c r="F341" s="226"/>
      <c r="G341" s="226"/>
      <c r="H341" s="226"/>
      <c r="I341" s="226"/>
      <c r="J341" s="226"/>
      <c r="K341" s="226"/>
      <c r="L341" s="226"/>
      <c r="M341" s="226"/>
      <c r="N341" s="228"/>
      <c r="O341" s="225"/>
      <c r="P341" s="226"/>
      <c r="Q341" s="226"/>
      <c r="R341" s="226"/>
      <c r="S341" s="226"/>
      <c r="T341" s="226"/>
      <c r="U341" s="226"/>
      <c r="V341" s="226"/>
      <c r="W341" s="226"/>
      <c r="X341" s="226"/>
      <c r="Y341" s="226"/>
      <c r="Z341" s="226"/>
      <c r="AA341" s="226"/>
      <c r="AB341" s="228"/>
    </row>
    <row r="342" spans="1:78" ht="15">
      <c r="A342" s="225"/>
      <c r="B342" s="226"/>
      <c r="C342" s="226"/>
      <c r="D342" s="226"/>
      <c r="E342" s="226"/>
      <c r="F342" s="226"/>
      <c r="G342" s="226"/>
      <c r="H342" s="226"/>
      <c r="I342" s="226"/>
      <c r="J342" s="226"/>
      <c r="K342" s="226"/>
      <c r="L342" s="226"/>
      <c r="M342" s="226"/>
      <c r="N342" s="228"/>
      <c r="O342" s="225"/>
      <c r="P342" s="226"/>
      <c r="Q342" s="226"/>
      <c r="R342" s="226"/>
      <c r="S342" s="410" t="str">
        <f>IF(C361=BZ245,"thought",IF(C361=BZ246,"political","trusted"))</f>
        <v>trusted</v>
      </c>
      <c r="T342" s="226"/>
      <c r="U342" s="226"/>
      <c r="V342" s="226"/>
      <c r="W342" s="226"/>
      <c r="X342" s="226"/>
      <c r="Y342" s="226"/>
      <c r="Z342" s="226"/>
      <c r="AA342" s="226"/>
      <c r="AB342" s="228"/>
    </row>
    <row r="343" spans="1:78">
      <c r="A343" s="225"/>
      <c r="B343" s="226"/>
      <c r="C343" s="226"/>
      <c r="D343" s="226"/>
      <c r="E343" s="226"/>
      <c r="F343" s="226"/>
      <c r="G343" s="226"/>
      <c r="H343" s="226"/>
      <c r="I343" s="226"/>
      <c r="J343" s="226"/>
      <c r="K343" s="226"/>
      <c r="L343" s="226"/>
      <c r="M343" s="226"/>
      <c r="N343" s="228"/>
      <c r="O343" s="225"/>
      <c r="P343" s="226"/>
      <c r="Q343" s="226"/>
      <c r="R343" s="226"/>
      <c r="S343" s="226"/>
      <c r="T343" s="226"/>
      <c r="U343" s="226"/>
      <c r="V343" s="226"/>
      <c r="W343" s="226"/>
      <c r="X343" s="226"/>
      <c r="Y343" s="226"/>
      <c r="Z343" s="226"/>
      <c r="AA343" s="226"/>
      <c r="AB343" s="228"/>
    </row>
    <row r="344" spans="1:78">
      <c r="A344" s="225"/>
      <c r="B344" s="226"/>
      <c r="C344" s="226"/>
      <c r="D344" s="226"/>
      <c r="E344" s="226"/>
      <c r="F344" s="226"/>
      <c r="G344" s="226"/>
      <c r="H344" s="226"/>
      <c r="I344" s="226"/>
      <c r="J344" s="226"/>
      <c r="K344" s="226"/>
      <c r="L344" s="226"/>
      <c r="M344" s="226"/>
      <c r="N344" s="228"/>
      <c r="O344" s="225"/>
      <c r="P344" s="226"/>
      <c r="Q344" s="226"/>
      <c r="R344" s="226"/>
      <c r="S344" s="226"/>
      <c r="T344" s="226"/>
      <c r="U344" s="226"/>
      <c r="V344" s="226"/>
      <c r="W344" s="226"/>
      <c r="X344" s="226"/>
      <c r="Y344" s="226"/>
      <c r="Z344" s="226"/>
      <c r="AA344" s="226"/>
      <c r="AB344" s="228"/>
    </row>
    <row r="345" spans="1:78">
      <c r="A345" s="225"/>
      <c r="B345" s="226"/>
      <c r="C345" s="226"/>
      <c r="D345" s="226"/>
      <c r="E345" s="226"/>
      <c r="F345" s="226"/>
      <c r="G345" s="226"/>
      <c r="H345" s="226"/>
      <c r="I345" s="226"/>
      <c r="J345" s="226"/>
      <c r="K345" s="226"/>
      <c r="L345" s="226"/>
      <c r="M345" s="226"/>
      <c r="N345" s="228"/>
      <c r="O345" s="225"/>
      <c r="P345" s="226"/>
      <c r="Q345" s="226"/>
      <c r="R345" s="226"/>
      <c r="S345" s="226"/>
      <c r="T345" s="226"/>
      <c r="U345" s="226"/>
      <c r="V345" s="226"/>
      <c r="W345" s="226"/>
      <c r="X345" s="226"/>
      <c r="Y345" s="226"/>
      <c r="Z345" s="226"/>
      <c r="AA345" s="226"/>
      <c r="AB345" s="228"/>
    </row>
    <row r="346" spans="1:78">
      <c r="A346" s="225"/>
      <c r="B346" s="226"/>
      <c r="C346" s="226"/>
      <c r="D346" s="226"/>
      <c r="E346" s="226"/>
      <c r="F346" s="226"/>
      <c r="G346" s="226"/>
      <c r="H346" s="226"/>
      <c r="I346" s="226"/>
      <c r="J346" s="226"/>
      <c r="K346" s="226"/>
      <c r="L346" s="226"/>
      <c r="M346" s="226"/>
      <c r="N346" s="228"/>
      <c r="O346" s="225"/>
      <c r="P346" s="226"/>
      <c r="Q346" s="226"/>
      <c r="R346" s="226"/>
      <c r="S346" s="226"/>
      <c r="T346" s="226"/>
      <c r="U346" s="226"/>
      <c r="V346" s="226"/>
      <c r="W346" s="226"/>
      <c r="X346" s="226"/>
      <c r="Y346" s="226"/>
      <c r="Z346" s="226"/>
      <c r="AA346" s="226"/>
      <c r="AB346" s="228"/>
    </row>
    <row r="347" spans="1:78">
      <c r="A347" s="225"/>
      <c r="B347" s="226"/>
      <c r="C347" s="226"/>
      <c r="D347" s="226"/>
      <c r="E347" s="226"/>
      <c r="F347" s="226"/>
      <c r="G347" s="226"/>
      <c r="H347" s="226"/>
      <c r="I347" s="226"/>
      <c r="J347" s="226"/>
      <c r="K347" s="226"/>
      <c r="L347" s="226"/>
      <c r="M347" s="226"/>
      <c r="N347" s="228"/>
      <c r="O347" s="225"/>
      <c r="P347" s="226"/>
      <c r="Q347" s="226"/>
      <c r="R347" s="226"/>
      <c r="S347" s="226"/>
      <c r="T347" s="226"/>
      <c r="U347" s="226"/>
      <c r="V347" s="226"/>
      <c r="W347" s="226"/>
      <c r="X347" s="226"/>
      <c r="Y347" s="226"/>
      <c r="Z347" s="226"/>
      <c r="AA347" s="226"/>
      <c r="AB347" s="228"/>
    </row>
    <row r="348" spans="1:78">
      <c r="A348" s="225"/>
      <c r="B348" s="226"/>
      <c r="C348" s="226"/>
      <c r="D348" s="226"/>
      <c r="E348" s="226"/>
      <c r="F348" s="226"/>
      <c r="G348" s="226"/>
      <c r="H348" s="226"/>
      <c r="I348" s="226"/>
      <c r="J348" s="226"/>
      <c r="K348" s="226"/>
      <c r="L348" s="226"/>
      <c r="M348" s="226"/>
      <c r="N348" s="228"/>
      <c r="O348" s="225"/>
      <c r="P348" s="226"/>
      <c r="Q348" s="226"/>
      <c r="R348" s="226"/>
      <c r="S348" s="226"/>
      <c r="T348" s="226"/>
      <c r="U348" s="226"/>
      <c r="V348" s="226"/>
      <c r="W348" s="226"/>
      <c r="X348" s="226"/>
      <c r="Y348" s="226"/>
      <c r="Z348" s="226"/>
      <c r="AA348" s="226"/>
      <c r="AB348" s="228"/>
    </row>
    <row r="349" spans="1:78">
      <c r="A349" s="225"/>
      <c r="B349" s="226"/>
      <c r="C349" s="226"/>
      <c r="D349" s="226"/>
      <c r="E349" s="226"/>
      <c r="F349" s="226"/>
      <c r="G349" s="226"/>
      <c r="H349" s="226"/>
      <c r="I349" s="226"/>
      <c r="J349" s="226"/>
      <c r="K349" s="226"/>
      <c r="L349" s="226"/>
      <c r="M349" s="226"/>
      <c r="N349" s="228"/>
      <c r="O349" s="225"/>
      <c r="P349" s="226"/>
      <c r="Q349" s="226"/>
      <c r="R349" s="226"/>
      <c r="S349" s="226"/>
      <c r="T349" s="226"/>
      <c r="U349" s="226"/>
      <c r="V349" s="226"/>
      <c r="W349" s="226"/>
      <c r="X349" s="226"/>
      <c r="Y349" s="226"/>
      <c r="Z349" s="226"/>
      <c r="AA349" s="226"/>
      <c r="AB349" s="228"/>
    </row>
    <row r="350" spans="1:78">
      <c r="A350" s="225"/>
      <c r="B350" s="226"/>
      <c r="C350" s="226"/>
      <c r="D350" s="226"/>
      <c r="E350" s="226"/>
      <c r="F350" s="226"/>
      <c r="G350" s="226"/>
      <c r="H350" s="226"/>
      <c r="I350" s="226"/>
      <c r="J350" s="226"/>
      <c r="K350" s="226"/>
      <c r="L350" s="226"/>
      <c r="M350" s="226"/>
      <c r="N350" s="228"/>
      <c r="O350" s="225"/>
      <c r="P350" s="226"/>
      <c r="Q350" s="226"/>
      <c r="R350" s="226"/>
      <c r="S350" s="226"/>
      <c r="T350" s="226"/>
      <c r="U350" s="226"/>
      <c r="V350" s="226"/>
      <c r="W350" s="226"/>
      <c r="X350" s="226"/>
      <c r="Y350" s="226"/>
      <c r="Z350" s="226"/>
      <c r="AA350" s="226"/>
      <c r="AB350" s="228"/>
    </row>
    <row r="351" spans="1:78">
      <c r="A351" s="225"/>
      <c r="B351" s="226"/>
      <c r="C351" s="226"/>
      <c r="D351" s="226"/>
      <c r="E351" s="226"/>
      <c r="F351" s="226"/>
      <c r="G351" s="226"/>
      <c r="H351" s="226"/>
      <c r="I351" s="226"/>
      <c r="J351" s="226"/>
      <c r="K351" s="226"/>
      <c r="L351" s="226"/>
      <c r="M351" s="226"/>
      <c r="N351" s="228"/>
      <c r="O351" s="225"/>
      <c r="P351" s="226"/>
      <c r="Q351" s="226"/>
      <c r="R351" s="226"/>
      <c r="S351" s="226"/>
      <c r="T351" s="226"/>
      <c r="U351" s="226"/>
      <c r="V351" s="226"/>
      <c r="W351" s="226"/>
      <c r="X351" s="226"/>
      <c r="Y351" s="226"/>
      <c r="Z351" s="226"/>
      <c r="AA351" s="226"/>
      <c r="AB351" s="228"/>
    </row>
    <row r="352" spans="1:78">
      <c r="A352" s="225"/>
      <c r="B352" s="226"/>
      <c r="C352" s="226"/>
      <c r="D352" s="226"/>
      <c r="E352" s="226"/>
      <c r="F352" s="226"/>
      <c r="G352" s="226"/>
      <c r="H352" s="226"/>
      <c r="I352" s="226"/>
      <c r="J352" s="226"/>
      <c r="K352" s="226"/>
      <c r="L352" s="226"/>
      <c r="M352" s="226"/>
      <c r="N352" s="228"/>
      <c r="O352" s="225"/>
      <c r="P352" s="226"/>
      <c r="Q352" s="226"/>
      <c r="R352" s="226"/>
      <c r="S352" s="226"/>
      <c r="T352" s="226"/>
      <c r="U352" s="226"/>
      <c r="V352" s="226"/>
      <c r="W352" s="226"/>
      <c r="X352" s="226"/>
      <c r="Y352" s="226"/>
      <c r="Z352" s="226"/>
      <c r="AA352" s="226"/>
      <c r="AB352" s="228"/>
    </row>
    <row r="353" spans="1:80">
      <c r="A353" s="225"/>
      <c r="B353" s="226"/>
      <c r="C353" s="226"/>
      <c r="D353" s="226"/>
      <c r="E353" s="226"/>
      <c r="F353" s="226"/>
      <c r="G353" s="226"/>
      <c r="H353" s="226"/>
      <c r="I353" s="226"/>
      <c r="J353" s="226"/>
      <c r="K353" s="226"/>
      <c r="L353" s="226"/>
      <c r="M353" s="226"/>
      <c r="N353" s="228"/>
      <c r="O353" s="225"/>
      <c r="P353" s="226"/>
      <c r="Q353" s="226"/>
      <c r="R353" s="226"/>
      <c r="S353" s="226"/>
      <c r="T353" s="226"/>
      <c r="U353" s="226"/>
      <c r="V353" s="226"/>
      <c r="W353" s="226"/>
      <c r="X353" s="226"/>
      <c r="Y353" s="226"/>
      <c r="Z353" s="226"/>
      <c r="AA353" s="226"/>
      <c r="AB353" s="228"/>
    </row>
    <row r="354" spans="1:80">
      <c r="A354" s="225"/>
      <c r="B354" s="226"/>
      <c r="C354" s="226"/>
      <c r="D354" s="226"/>
      <c r="E354" s="226"/>
      <c r="F354" s="226"/>
      <c r="G354" s="226"/>
      <c r="H354" s="226"/>
      <c r="I354" s="226"/>
      <c r="J354" s="226"/>
      <c r="K354" s="226"/>
      <c r="L354" s="226"/>
      <c r="M354" s="226"/>
      <c r="N354" s="228"/>
      <c r="O354" s="225"/>
      <c r="P354" s="226"/>
      <c r="Q354" s="226"/>
      <c r="R354" s="226"/>
      <c r="S354" s="226"/>
      <c r="T354" s="226"/>
      <c r="U354" s="226"/>
      <c r="V354" s="226"/>
      <c r="W354" s="226"/>
      <c r="X354" s="226"/>
      <c r="Y354" s="226"/>
      <c r="Z354" s="226"/>
      <c r="AA354" s="226"/>
      <c r="AB354" s="228"/>
    </row>
    <row r="355" spans="1:80" ht="15.75">
      <c r="A355" s="225"/>
      <c r="B355" s="226"/>
      <c r="C355" s="226"/>
      <c r="D355" s="226"/>
      <c r="E355" s="226"/>
      <c r="F355" s="226"/>
      <c r="G355" s="226"/>
      <c r="H355" s="226"/>
      <c r="I355" s="226"/>
      <c r="J355" s="226"/>
      <c r="K355" s="226"/>
      <c r="L355" s="226"/>
      <c r="M355" s="226"/>
      <c r="N355" s="228"/>
      <c r="O355" s="225"/>
      <c r="P355" s="411" t="s">
        <v>1644</v>
      </c>
      <c r="Q355" s="226"/>
      <c r="R355" s="226"/>
      <c r="S355" s="226"/>
      <c r="T355" s="226"/>
      <c r="U355" s="226"/>
      <c r="V355" s="226"/>
      <c r="W355" s="226"/>
      <c r="X355" s="226"/>
      <c r="Y355" s="226"/>
      <c r="Z355" s="226"/>
      <c r="AA355" s="226"/>
      <c r="AB355" s="228"/>
      <c r="BI355" s="2" t="s">
        <v>1657</v>
      </c>
    </row>
    <row r="356" spans="1:80">
      <c r="A356" s="225"/>
      <c r="B356" s="226"/>
      <c r="C356" s="226"/>
      <c r="D356" s="226"/>
      <c r="E356" s="226"/>
      <c r="F356" s="226"/>
      <c r="G356" s="226"/>
      <c r="H356" s="226"/>
      <c r="I356" s="226"/>
      <c r="J356" s="226"/>
      <c r="K356" s="226"/>
      <c r="L356" s="226"/>
      <c r="M356" s="226"/>
      <c r="N356" s="228"/>
      <c r="O356" s="225"/>
      <c r="P356" s="748" t="str">
        <f>BI356</f>
        <v>FIRST SELECT 'THOUGHT LEADER' OR 'POLITICAL LEADER' ROLE</v>
      </c>
      <c r="Q356" s="748"/>
      <c r="R356" s="748"/>
      <c r="S356" s="748"/>
      <c r="T356" s="748"/>
      <c r="U356" s="748"/>
      <c r="V356" s="748"/>
      <c r="W356" s="748"/>
      <c r="X356" s="748"/>
      <c r="Y356" s="748"/>
      <c r="Z356" s="748"/>
      <c r="AA356" s="748"/>
      <c r="AB356" s="228"/>
      <c r="BI356" s="39" t="str">
        <f>IF($C$361=$BZ$245,BJ357,IF($C$361=$BZ$246,BJ358,$BI$355))</f>
        <v>FIRST SELECT 'THOUGHT LEADER' OR 'POLITICAL LEADER' ROLE</v>
      </c>
    </row>
    <row r="357" spans="1:80">
      <c r="A357" s="225"/>
      <c r="B357" s="226"/>
      <c r="C357" s="226"/>
      <c r="D357" s="226"/>
      <c r="E357" s="226"/>
      <c r="F357" s="226"/>
      <c r="G357" s="226"/>
      <c r="H357" s="226"/>
      <c r="I357" s="226"/>
      <c r="J357" s="226"/>
      <c r="K357" s="226"/>
      <c r="L357" s="226"/>
      <c r="M357" s="226"/>
      <c r="N357" s="228"/>
      <c r="O357" s="225"/>
      <c r="P357" s="748"/>
      <c r="Q357" s="748"/>
      <c r="R357" s="748"/>
      <c r="S357" s="748"/>
      <c r="T357" s="748"/>
      <c r="U357" s="748"/>
      <c r="V357" s="748"/>
      <c r="W357" s="748"/>
      <c r="X357" s="748"/>
      <c r="Y357" s="748"/>
      <c r="Z357" s="748"/>
      <c r="AA357" s="748"/>
      <c r="AB357" s="228"/>
      <c r="BJ357" s="2" t="str">
        <f>CONCATENATE(BK357,BL357,BM357,BN357,BO357,BP357)</f>
        <v>The more exaggerations of the others side, the more you alienate general election voters who then tune out, as indicated by a plateau or decline in your audience share.</v>
      </c>
      <c r="BK357" s="2" t="s">
        <v>1648</v>
      </c>
    </row>
    <row r="358" spans="1:80">
      <c r="A358" s="225"/>
      <c r="B358" s="226"/>
      <c r="C358" s="226"/>
      <c r="D358" s="226"/>
      <c r="E358" s="226"/>
      <c r="F358" s="226"/>
      <c r="G358" s="226"/>
      <c r="H358" s="226"/>
      <c r="I358" s="226"/>
      <c r="J358" s="226"/>
      <c r="K358" s="226"/>
      <c r="L358" s="226"/>
      <c r="M358" s="226"/>
      <c r="N358" s="228"/>
      <c r="O358" s="225"/>
      <c r="P358" s="748"/>
      <c r="Q358" s="748"/>
      <c r="R358" s="748"/>
      <c r="S358" s="748"/>
      <c r="T358" s="748"/>
      <c r="U358" s="748"/>
      <c r="V358" s="748"/>
      <c r="W358" s="748"/>
      <c r="X358" s="748"/>
      <c r="Y358" s="748"/>
      <c r="Z358" s="748"/>
      <c r="AA358" s="748"/>
      <c r="AB358" s="228"/>
      <c r="BJ358" s="2" t="str">
        <f>CONCATENATE(BK358,BL358,BM358,BN358,BO358,BP358)</f>
        <v>The more exaggerations of your opponent, the more you alienate general election voters who then don't vote, as indicated by response to a survey question.</v>
      </c>
      <c r="BK358" s="2" t="s">
        <v>1649</v>
      </c>
    </row>
    <row r="359" spans="1:80" ht="13.9" customHeight="1">
      <c r="A359" s="225"/>
      <c r="B359" s="226"/>
      <c r="C359" s="226"/>
      <c r="D359" s="226"/>
      <c r="E359" s="226"/>
      <c r="F359" s="226"/>
      <c r="G359" s="226"/>
      <c r="H359" s="226"/>
      <c r="I359" s="226"/>
      <c r="J359" s="226"/>
      <c r="K359" s="226"/>
      <c r="L359" s="226"/>
      <c r="M359" s="226"/>
      <c r="N359" s="228"/>
      <c r="O359" s="225"/>
      <c r="P359" s="748" t="str">
        <f>BI359</f>
        <v>FIRST SELECT 'THOUGHT LEADER' OR 'POLITICAL LEADER' ROLE</v>
      </c>
      <c r="Q359" s="748"/>
      <c r="R359" s="748"/>
      <c r="S359" s="748"/>
      <c r="T359" s="748"/>
      <c r="U359" s="748"/>
      <c r="V359" s="748"/>
      <c r="W359" s="748"/>
      <c r="X359" s="748"/>
      <c r="Y359" s="748"/>
      <c r="Z359" s="748"/>
      <c r="AA359" s="748"/>
      <c r="AB359" s="228"/>
      <c r="BI359" s="39" t="str">
        <f>IF($C$361=$BZ$245,BJ360,IF($C$361=$BZ$246,BJ361,$BI$355))</f>
        <v>FIRST SELECT 'THOUGHT LEADER' OR 'POLITICAL LEADER' ROLE</v>
      </c>
    </row>
    <row r="360" spans="1:80" ht="14.45" customHeight="1" thickBot="1">
      <c r="A360" s="225"/>
      <c r="B360" s="413" t="s">
        <v>1688</v>
      </c>
      <c r="C360" s="226"/>
      <c r="D360" s="226"/>
      <c r="E360" s="226"/>
      <c r="F360" s="226"/>
      <c r="G360" s="226"/>
      <c r="H360" s="226"/>
      <c r="I360" s="226"/>
      <c r="J360" s="226"/>
      <c r="K360" s="226"/>
      <c r="L360" s="226"/>
      <c r="M360" s="226"/>
      <c r="N360" s="228"/>
      <c r="O360" s="225"/>
      <c r="P360" s="748"/>
      <c r="Q360" s="748"/>
      <c r="R360" s="748"/>
      <c r="S360" s="748"/>
      <c r="T360" s="748"/>
      <c r="U360" s="748"/>
      <c r="V360" s="748"/>
      <c r="W360" s="748"/>
      <c r="X360" s="748"/>
      <c r="Y360" s="748"/>
      <c r="Z360" s="748"/>
      <c r="AA360" s="748"/>
      <c r="AB360" s="228"/>
      <c r="BJ360" s="2" t="str">
        <f>CONCATENATE(BK360,BL360,BM360,BN360,BO360,BP360)</f>
        <v xml:space="preserve">But the more you affirm specific needs on both side, the more you attract an audience from both sides, as indicated by an increase in listeners. </v>
      </c>
      <c r="BK360" s="2" t="s">
        <v>1659</v>
      </c>
      <c r="BL360" s="2" t="str">
        <f>IF(F230="","follower",F230)</f>
        <v>listener</v>
      </c>
      <c r="BM360" s="2" t="s">
        <v>1658</v>
      </c>
    </row>
    <row r="361" spans="1:80" ht="15.6" customHeight="1" thickBot="1">
      <c r="A361" s="225"/>
      <c r="B361" s="397" t="s">
        <v>1558</v>
      </c>
      <c r="C361" s="772"/>
      <c r="D361" s="773"/>
      <c r="E361" s="774"/>
      <c r="F361" s="226"/>
      <c r="G361" s="414" t="str">
        <f>IF($C$361&lt;&gt;"","t","")</f>
        <v/>
      </c>
      <c r="H361" s="788" t="str">
        <f>IF($C$361&lt;&gt;"","clear field for insight on therapy in 'psychosociotherapy'","")</f>
        <v/>
      </c>
      <c r="I361" s="788"/>
      <c r="J361" s="788"/>
      <c r="K361" s="788"/>
      <c r="L361" s="788"/>
      <c r="M361" s="788"/>
      <c r="N361" s="228"/>
      <c r="O361" s="225"/>
      <c r="P361" s="748"/>
      <c r="Q361" s="748"/>
      <c r="R361" s="748"/>
      <c r="S361" s="748"/>
      <c r="T361" s="748"/>
      <c r="U361" s="748"/>
      <c r="V361" s="748"/>
      <c r="W361" s="748"/>
      <c r="X361" s="748"/>
      <c r="Y361" s="748"/>
      <c r="Z361" s="748"/>
      <c r="AA361" s="748"/>
      <c r="AB361" s="228"/>
      <c r="BJ361" s="2" t="str">
        <f>CONCATENATE(BK361,BL361,BM361,BN361,BO361,BP361)</f>
        <v>But the more you affirm specific needs on both sides, the more you inspire voter turnout, as indicated by response to a survey question.</v>
      </c>
      <c r="BK361" s="2" t="s">
        <v>1650</v>
      </c>
    </row>
    <row r="362" spans="1:80" ht="16.5" thickBot="1">
      <c r="A362" s="225"/>
      <c r="B362" s="226"/>
      <c r="C362" s="226"/>
      <c r="D362" s="226"/>
      <c r="E362" s="226"/>
      <c r="F362" s="226"/>
      <c r="G362" s="226"/>
      <c r="H362" s="226"/>
      <c r="I362" s="226"/>
      <c r="J362" s="226"/>
      <c r="K362" s="226"/>
      <c r="L362" s="226"/>
      <c r="M362" s="226"/>
      <c r="N362" s="228"/>
      <c r="O362" s="225"/>
      <c r="P362" s="411" t="s">
        <v>1645</v>
      </c>
      <c r="Q362" s="226"/>
      <c r="R362" s="226"/>
      <c r="S362" s="226"/>
      <c r="T362" s="226"/>
      <c r="U362" s="226"/>
      <c r="V362" s="226"/>
      <c r="W362" s="226"/>
      <c r="X362" s="226"/>
      <c r="Y362" s="226"/>
      <c r="Z362" s="226"/>
      <c r="AA362" s="226"/>
      <c r="AB362" s="228"/>
    </row>
    <row r="363" spans="1:80" ht="13.9" customHeight="1" thickTop="1">
      <c r="A363" s="225"/>
      <c r="B363" s="782" t="str">
        <f>IF(C361="","Therapy means change, but who or what needs changing?","Sounds too much like extortion?")</f>
        <v>Therapy means change, but who or what needs changing?</v>
      </c>
      <c r="C363" s="783"/>
      <c r="D363" s="783"/>
      <c r="E363" s="783"/>
      <c r="F363" s="783"/>
      <c r="G363" s="783"/>
      <c r="H363" s="783"/>
      <c r="I363" s="783"/>
      <c r="J363" s="783"/>
      <c r="K363" s="783"/>
      <c r="L363" s="783"/>
      <c r="M363" s="784"/>
      <c r="N363" s="228"/>
      <c r="O363" s="225"/>
      <c r="P363" s="748" t="str">
        <f>BI363</f>
        <v>FIRST SELECT 'THOUGHT LEADER' OR 'POLITICAL LEADER' ROLE</v>
      </c>
      <c r="Q363" s="748"/>
      <c r="R363" s="748"/>
      <c r="S363" s="748"/>
      <c r="T363" s="748"/>
      <c r="U363" s="748"/>
      <c r="V363" s="748"/>
      <c r="W363" s="748"/>
      <c r="X363" s="748"/>
      <c r="Y363" s="748"/>
      <c r="Z363" s="748"/>
      <c r="AA363" s="748"/>
      <c r="AB363" s="228"/>
      <c r="BI363" s="39" t="str">
        <f>IF($C$361=$BZ$245,BJ364,IF($C$361=$BZ$246,BJ365,$BI$355))</f>
        <v>FIRST SELECT 'THOUGHT LEADER' OR 'POLITICAL LEADER' ROLE</v>
      </c>
    </row>
    <row r="364" spans="1:80" ht="13.9" customHeight="1">
      <c r="A364" s="225"/>
      <c r="B364" s="785"/>
      <c r="C364" s="786"/>
      <c r="D364" s="786"/>
      <c r="E364" s="786"/>
      <c r="F364" s="786"/>
      <c r="G364" s="786"/>
      <c r="H364" s="786"/>
      <c r="I364" s="786"/>
      <c r="J364" s="786"/>
      <c r="K364" s="786"/>
      <c r="L364" s="786"/>
      <c r="M364" s="787"/>
      <c r="N364" s="228"/>
      <c r="O364" s="225"/>
      <c r="P364" s="748"/>
      <c r="Q364" s="748"/>
      <c r="R364" s="748"/>
      <c r="S364" s="748"/>
      <c r="T364" s="748"/>
      <c r="U364" s="748"/>
      <c r="V364" s="748"/>
      <c r="W364" s="748"/>
      <c r="X364" s="748"/>
      <c r="Y364" s="748"/>
      <c r="Z364" s="748"/>
      <c r="AA364" s="748"/>
      <c r="AB364" s="228"/>
      <c r="BJ364" s="2" t="str">
        <f>CONCATENATE(BK364,BL364,BM364,BN364,BO364,BP364)</f>
        <v>The more you try to differentiate yourself by belittling the others side, the less of an audience share you hold, as indicated by a leveling or decline in subscriptions, page hits, etc.</v>
      </c>
      <c r="BK364" s="2" t="s">
        <v>1660</v>
      </c>
    </row>
    <row r="365" spans="1:80" ht="13.9" customHeight="1">
      <c r="A365" s="225"/>
      <c r="B365" s="776" t="str">
        <f>BI377</f>
        <v>Psychotherapy runs on the assumption that "the only person you can change is yourself." But taken to its extreme, it inexcusably tolerates toxic relationships. You can change relationships by leveraging your role in that relationship. Love can change the toxic person to either be more responsive to your affected needs, or see the wisdom in you removing yourself from it. Those totally unresponsive to love do not deserve to be in relationship with you. Psychosociotherapy gives you tools to alter power relations instead of adjusting yourself to power relations. Audits is one tool to get you there.</v>
      </c>
      <c r="C365" s="777"/>
      <c r="D365" s="777"/>
      <c r="E365" s="777"/>
      <c r="F365" s="777"/>
      <c r="G365" s="777"/>
      <c r="H365" s="777"/>
      <c r="I365" s="777"/>
      <c r="J365" s="777"/>
      <c r="K365" s="777"/>
      <c r="L365" s="777"/>
      <c r="M365" s="778"/>
      <c r="N365" s="228"/>
      <c r="O365" s="225"/>
      <c r="P365" s="748"/>
      <c r="Q365" s="748"/>
      <c r="R365" s="748"/>
      <c r="S365" s="748"/>
      <c r="T365" s="748"/>
      <c r="U365" s="748"/>
      <c r="V365" s="748"/>
      <c r="W365" s="748"/>
      <c r="X365" s="748"/>
      <c r="Y365" s="748"/>
      <c r="Z365" s="748"/>
      <c r="AA365" s="748"/>
      <c r="AB365" s="228"/>
      <c r="BJ365" s="2" t="str">
        <f>CONCATENATE(BK365,BL365,BM365,BN365,BO365,BP365)</f>
        <v>The more you try to differentiate yourself by belittling the other party, the less positive your engagement on social media, as indicated by fewer likes, shares, and retweets.</v>
      </c>
      <c r="BK365" s="2" t="s">
        <v>1651</v>
      </c>
      <c r="BZ365" s="199" t="s">
        <v>1663</v>
      </c>
      <c r="CB365" s="412" t="s">
        <v>1675</v>
      </c>
    </row>
    <row r="366" spans="1:80" ht="13.9" customHeight="1">
      <c r="A366" s="225"/>
      <c r="B366" s="776"/>
      <c r="C366" s="777"/>
      <c r="D366" s="777"/>
      <c r="E366" s="777"/>
      <c r="F366" s="777"/>
      <c r="G366" s="777"/>
      <c r="H366" s="777"/>
      <c r="I366" s="777"/>
      <c r="J366" s="777"/>
      <c r="K366" s="777"/>
      <c r="L366" s="777"/>
      <c r="M366" s="778"/>
      <c r="N366" s="228"/>
      <c r="O366" s="225"/>
      <c r="P366" s="748" t="str">
        <f>BI366</f>
        <v>FIRST SELECT 'THOUGHT LEADER' OR 'POLITICAL LEADER' ROLE</v>
      </c>
      <c r="Q366" s="748"/>
      <c r="R366" s="748"/>
      <c r="S366" s="748"/>
      <c r="T366" s="748"/>
      <c r="U366" s="748"/>
      <c r="V366" s="748"/>
      <c r="W366" s="748"/>
      <c r="X366" s="748"/>
      <c r="Y366" s="748"/>
      <c r="Z366" s="748"/>
      <c r="AA366" s="748"/>
      <c r="AB366" s="228"/>
      <c r="BI366" s="39" t="str">
        <f>IF($C$361=$BZ$245,BJ367,IF($C$361=$BZ$246,BJ368,$BI$355))</f>
        <v>FIRST SELECT 'THOUGHT LEADER' OR 'POLITICAL LEADER' ROLE</v>
      </c>
      <c r="BZ366" s="199" t="s">
        <v>1664</v>
      </c>
      <c r="CB366" s="412" t="s">
        <v>1676</v>
      </c>
    </row>
    <row r="367" spans="1:80" ht="13.9" customHeight="1">
      <c r="A367" s="225"/>
      <c r="B367" s="776"/>
      <c r="C367" s="777"/>
      <c r="D367" s="777"/>
      <c r="E367" s="777"/>
      <c r="F367" s="777"/>
      <c r="G367" s="777"/>
      <c r="H367" s="777"/>
      <c r="I367" s="777"/>
      <c r="J367" s="777"/>
      <c r="K367" s="777"/>
      <c r="L367" s="777"/>
      <c r="M367" s="778"/>
      <c r="N367" s="228"/>
      <c r="O367" s="225"/>
      <c r="P367" s="748"/>
      <c r="Q367" s="748"/>
      <c r="R367" s="748"/>
      <c r="S367" s="748"/>
      <c r="T367" s="748"/>
      <c r="U367" s="748"/>
      <c r="V367" s="748"/>
      <c r="W367" s="748"/>
      <c r="X367" s="748"/>
      <c r="Y367" s="748"/>
      <c r="Z367" s="748"/>
      <c r="AA367" s="748"/>
      <c r="AB367" s="228"/>
      <c r="BJ367" s="2" t="str">
        <f>CONCATENATE(BK367,BL367,BM367,BN367,BO367,BP367)</f>
        <v>But the more you differentiate yourself by responding to both side's needs, the more competitive your audience share, as incidacted by an increase in subscriptions, page hits, etc.</v>
      </c>
      <c r="BK367" s="2" t="s">
        <v>1661</v>
      </c>
      <c r="BZ367" s="199" t="s">
        <v>1665</v>
      </c>
      <c r="CB367" s="412" t="s">
        <v>1677</v>
      </c>
    </row>
    <row r="368" spans="1:80" ht="13.9" customHeight="1">
      <c r="A368" s="225"/>
      <c r="B368" s="776"/>
      <c r="C368" s="777"/>
      <c r="D368" s="777"/>
      <c r="E368" s="777"/>
      <c r="F368" s="777"/>
      <c r="G368" s="777"/>
      <c r="H368" s="777"/>
      <c r="I368" s="777"/>
      <c r="J368" s="777"/>
      <c r="K368" s="777"/>
      <c r="L368" s="777"/>
      <c r="M368" s="778"/>
      <c r="N368" s="228"/>
      <c r="O368" s="225"/>
      <c r="P368" s="748"/>
      <c r="Q368" s="748"/>
      <c r="R368" s="748"/>
      <c r="S368" s="748"/>
      <c r="T368" s="748"/>
      <c r="U368" s="748"/>
      <c r="V368" s="748"/>
      <c r="W368" s="748"/>
      <c r="X368" s="748"/>
      <c r="Y368" s="748"/>
      <c r="Z368" s="748"/>
      <c r="AA368" s="748"/>
      <c r="AB368" s="228"/>
      <c r="BJ368" s="2" t="str">
        <f>CONCATENATE(BK368,BL368,BM368,BN368,BO368,BP368)</f>
        <v>But the more you differentiate yourself by responding to both side's needs, the more positive your engagement on social media, as indicated by more likes, shares, and retweets.</v>
      </c>
      <c r="BK368" s="2" t="s">
        <v>1652</v>
      </c>
      <c r="BZ368" s="199" t="s">
        <v>1666</v>
      </c>
      <c r="CB368" s="412" t="s">
        <v>1677</v>
      </c>
    </row>
    <row r="369" spans="1:80" ht="15.75">
      <c r="A369" s="225"/>
      <c r="B369" s="776"/>
      <c r="C369" s="777"/>
      <c r="D369" s="777"/>
      <c r="E369" s="777"/>
      <c r="F369" s="777"/>
      <c r="G369" s="777"/>
      <c r="H369" s="777"/>
      <c r="I369" s="777"/>
      <c r="J369" s="777"/>
      <c r="K369" s="777"/>
      <c r="L369" s="777"/>
      <c r="M369" s="778"/>
      <c r="N369" s="228"/>
      <c r="O369" s="225"/>
      <c r="P369" s="411" t="s">
        <v>1646</v>
      </c>
      <c r="Q369" s="226"/>
      <c r="R369" s="226"/>
      <c r="S369" s="226"/>
      <c r="T369" s="226"/>
      <c r="U369" s="226"/>
      <c r="V369" s="226"/>
      <c r="W369" s="226"/>
      <c r="X369" s="226"/>
      <c r="Y369" s="226"/>
      <c r="Z369" s="226"/>
      <c r="AA369" s="226"/>
      <c r="AB369" s="228"/>
      <c r="BZ369" s="199" t="s">
        <v>1667</v>
      </c>
      <c r="CB369" s="412" t="s">
        <v>1678</v>
      </c>
    </row>
    <row r="370" spans="1:80" ht="13.9" customHeight="1">
      <c r="A370" s="225"/>
      <c r="B370" s="776"/>
      <c r="C370" s="777"/>
      <c r="D370" s="777"/>
      <c r="E370" s="777"/>
      <c r="F370" s="777"/>
      <c r="G370" s="777"/>
      <c r="H370" s="777"/>
      <c r="I370" s="777"/>
      <c r="J370" s="777"/>
      <c r="K370" s="777"/>
      <c r="L370" s="777"/>
      <c r="M370" s="778"/>
      <c r="N370" s="228"/>
      <c r="O370" s="225"/>
      <c r="P370" s="748" t="str">
        <f>BI370</f>
        <v>FIRST SELECT 'THOUGHT LEADER' OR 'POLITICAL LEADER' ROLE</v>
      </c>
      <c r="Q370" s="748"/>
      <c r="R370" s="748"/>
      <c r="S370" s="748"/>
      <c r="T370" s="748"/>
      <c r="U370" s="748"/>
      <c r="V370" s="748"/>
      <c r="W370" s="748"/>
      <c r="X370" s="748"/>
      <c r="Y370" s="748"/>
      <c r="Z370" s="748"/>
      <c r="AA370" s="748"/>
      <c r="AB370" s="228"/>
      <c r="BI370" s="39" t="str">
        <f>IF($C$361=$BZ$245,BJ371,IF($C$361=$BZ$246,BJ372,$BI$355))</f>
        <v>FIRST SELECT 'THOUGHT LEADER' OR 'POLITICAL LEADER' ROLE</v>
      </c>
      <c r="BZ370" s="199" t="s">
        <v>1668</v>
      </c>
      <c r="CB370" s="412" t="s">
        <v>1678</v>
      </c>
    </row>
    <row r="371" spans="1:80" ht="13.9" customHeight="1">
      <c r="A371" s="225"/>
      <c r="B371" s="776"/>
      <c r="C371" s="777"/>
      <c r="D371" s="777"/>
      <c r="E371" s="777"/>
      <c r="F371" s="777"/>
      <c r="G371" s="777"/>
      <c r="H371" s="777"/>
      <c r="I371" s="777"/>
      <c r="J371" s="777"/>
      <c r="K371" s="777"/>
      <c r="L371" s="777"/>
      <c r="M371" s="778"/>
      <c r="N371" s="228"/>
      <c r="O371" s="225"/>
      <c r="P371" s="748"/>
      <c r="Q371" s="748"/>
      <c r="R371" s="748"/>
      <c r="S371" s="748"/>
      <c r="T371" s="748"/>
      <c r="U371" s="748"/>
      <c r="V371" s="748"/>
      <c r="W371" s="748"/>
      <c r="X371" s="748"/>
      <c r="Y371" s="748"/>
      <c r="Z371" s="748"/>
      <c r="AA371" s="748"/>
      <c r="AB371" s="228"/>
      <c r="BJ371" s="2" t="str">
        <f>CONCATENATE(BK371,BL371,BM371,BN371,BO371,BP371)</f>
        <v>The more you emphasize pain relief over resolving specific audience needs, the less your audience tunes in, as indicated by decreasing audience share.</v>
      </c>
      <c r="BK371" s="2" t="s">
        <v>1653</v>
      </c>
      <c r="BZ371" s="199" t="s">
        <v>1329</v>
      </c>
    </row>
    <row r="372" spans="1:80" ht="13.9" customHeight="1">
      <c r="A372" s="225"/>
      <c r="B372" s="776"/>
      <c r="C372" s="777"/>
      <c r="D372" s="777"/>
      <c r="E372" s="777"/>
      <c r="F372" s="777"/>
      <c r="G372" s="777"/>
      <c r="H372" s="777"/>
      <c r="I372" s="777"/>
      <c r="J372" s="777"/>
      <c r="K372" s="777"/>
      <c r="L372" s="777"/>
      <c r="M372" s="778"/>
      <c r="N372" s="228"/>
      <c r="O372" s="225"/>
      <c r="P372" s="748"/>
      <c r="Q372" s="748"/>
      <c r="R372" s="748"/>
      <c r="S372" s="748"/>
      <c r="T372" s="748"/>
      <c r="U372" s="748"/>
      <c r="V372" s="748"/>
      <c r="W372" s="748"/>
      <c r="X372" s="748"/>
      <c r="Y372" s="748"/>
      <c r="Z372" s="748"/>
      <c r="AA372" s="748"/>
      <c r="AB372" s="228"/>
      <c r="BJ372" s="2" t="str">
        <f>CONCATENATE(BK372,BL372,BM372,BN372,BO372,BP372)</f>
        <v>The more you emphasize pain relief over resolving specific voter needs, the less voters will be inspired to vote for you, as indicated by lower voter turnout (and likely loss).</v>
      </c>
      <c r="BK372" s="2" t="s">
        <v>1655</v>
      </c>
      <c r="BZ372" s="199" t="s">
        <v>1669</v>
      </c>
    </row>
    <row r="373" spans="1:80" ht="13.9" customHeight="1" thickBot="1">
      <c r="A373" s="225"/>
      <c r="B373" s="779"/>
      <c r="C373" s="780"/>
      <c r="D373" s="780"/>
      <c r="E373" s="780"/>
      <c r="F373" s="780"/>
      <c r="G373" s="780"/>
      <c r="H373" s="780"/>
      <c r="I373" s="780"/>
      <c r="J373" s="780"/>
      <c r="K373" s="780"/>
      <c r="L373" s="780"/>
      <c r="M373" s="781"/>
      <c r="N373" s="228"/>
      <c r="O373" s="225"/>
      <c r="P373" s="748" t="str">
        <f>BI373</f>
        <v>FIRST SELECT 'THOUGHT LEADER' OR 'POLITICAL LEADER' ROLE</v>
      </c>
      <c r="Q373" s="748"/>
      <c r="R373" s="748"/>
      <c r="S373" s="748"/>
      <c r="T373" s="748"/>
      <c r="U373" s="748"/>
      <c r="V373" s="748"/>
      <c r="W373" s="748"/>
      <c r="X373" s="748"/>
      <c r="Y373" s="748"/>
      <c r="Z373" s="748"/>
      <c r="AA373" s="748"/>
      <c r="AB373" s="228"/>
      <c r="BI373" s="39" t="str">
        <f>IF($C$361=$BZ$245,BJ374,IF($C$361=$BZ$246,BJ375,$BI$355))</f>
        <v>FIRST SELECT 'THOUGHT LEADER' OR 'POLITICAL LEADER' ROLE</v>
      </c>
      <c r="BZ373" s="199" t="s">
        <v>1670</v>
      </c>
    </row>
    <row r="374" spans="1:80" ht="13.9" customHeight="1" thickTop="1">
      <c r="A374" s="225"/>
      <c r="B374" s="226"/>
      <c r="C374" s="226"/>
      <c r="D374" s="226"/>
      <c r="E374" s="226"/>
      <c r="F374" s="226"/>
      <c r="G374" s="226"/>
      <c r="H374" s="226"/>
      <c r="I374" s="226"/>
      <c r="J374" s="226"/>
      <c r="K374" s="226"/>
      <c r="L374" s="226"/>
      <c r="M374" s="226"/>
      <c r="N374" s="228"/>
      <c r="O374" s="225"/>
      <c r="P374" s="748"/>
      <c r="Q374" s="748"/>
      <c r="R374" s="748"/>
      <c r="S374" s="748"/>
      <c r="T374" s="748"/>
      <c r="U374" s="748"/>
      <c r="V374" s="748"/>
      <c r="W374" s="748"/>
      <c r="X374" s="748"/>
      <c r="Y374" s="748"/>
      <c r="Z374" s="748"/>
      <c r="AA374" s="748"/>
      <c r="AB374" s="228"/>
      <c r="BJ374" s="2" t="str">
        <f>CONCATENATE(BK374,BL374,BM374,BN374,BO374,BP374)</f>
        <v>But the more you emphasize resolving specific audience needs over pain relief, the more inspired your audience responses, as indicated by increasing audience share.</v>
      </c>
      <c r="BK374" s="2" t="s">
        <v>1654</v>
      </c>
      <c r="BZ374" s="199" t="s">
        <v>1671</v>
      </c>
    </row>
    <row r="375" spans="1:80" ht="13.9" customHeight="1">
      <c r="A375" s="225"/>
      <c r="B375" s="226"/>
      <c r="C375" s="226"/>
      <c r="D375" s="226"/>
      <c r="E375" s="226"/>
      <c r="F375" s="226"/>
      <c r="G375" s="226"/>
      <c r="H375" s="226"/>
      <c r="I375" s="226"/>
      <c r="J375" s="226"/>
      <c r="K375" s="226"/>
      <c r="L375" s="226"/>
      <c r="M375" s="226"/>
      <c r="N375" s="228"/>
      <c r="O375" s="225"/>
      <c r="P375" s="748"/>
      <c r="Q375" s="748"/>
      <c r="R375" s="748"/>
      <c r="S375" s="748"/>
      <c r="T375" s="748"/>
      <c r="U375" s="748"/>
      <c r="V375" s="748"/>
      <c r="W375" s="748"/>
      <c r="X375" s="748"/>
      <c r="Y375" s="748"/>
      <c r="Z375" s="748"/>
      <c r="AA375" s="748"/>
      <c r="AB375" s="228"/>
      <c r="BJ375" s="2" t="str">
        <f>CONCATENATE(BK375,BL375,BM375,BN375,BO375,BP375)</f>
        <v>But the more you emphasize resolving specific voter needs over pain relief, the more voters will be inspired to vote for you, as indicated by higher voter turnout (and likely win).</v>
      </c>
      <c r="BK375" s="2" t="s">
        <v>1656</v>
      </c>
      <c r="BZ375" s="199" t="s">
        <v>1672</v>
      </c>
    </row>
    <row r="376" spans="1:80" ht="13.9" customHeight="1">
      <c r="A376" s="225"/>
      <c r="B376" s="226"/>
      <c r="C376" s="226"/>
      <c r="D376" s="226"/>
      <c r="E376" s="226"/>
      <c r="F376" s="226"/>
      <c r="G376" s="226"/>
      <c r="H376" s="226"/>
      <c r="I376" s="226"/>
      <c r="J376" s="226"/>
      <c r="K376" s="226"/>
      <c r="L376" s="226"/>
      <c r="M376" s="226"/>
      <c r="N376" s="228"/>
      <c r="O376" s="225"/>
      <c r="P376" s="775" t="s">
        <v>1647</v>
      </c>
      <c r="Q376" s="775"/>
      <c r="R376" s="775"/>
      <c r="S376" s="775"/>
      <c r="T376" s="775"/>
      <c r="U376" s="775"/>
      <c r="V376" s="775"/>
      <c r="W376" s="775"/>
      <c r="X376" s="775"/>
      <c r="Y376" s="775"/>
      <c r="Z376" s="775"/>
      <c r="AA376" s="775"/>
      <c r="AB376" s="228"/>
      <c r="BZ376" s="199" t="s">
        <v>1673</v>
      </c>
    </row>
    <row r="377" spans="1:80" ht="13.9" customHeight="1">
      <c r="A377" s="225"/>
      <c r="B377" s="226"/>
      <c r="C377" s="226"/>
      <c r="D377" s="226"/>
      <c r="E377" s="226"/>
      <c r="F377" s="226"/>
      <c r="G377" s="226"/>
      <c r="H377" s="226"/>
      <c r="I377" s="226"/>
      <c r="J377" s="226"/>
      <c r="K377" s="226"/>
      <c r="L377" s="226"/>
      <c r="M377" s="226"/>
      <c r="N377" s="228"/>
      <c r="O377" s="225"/>
      <c r="P377" s="775"/>
      <c r="Q377" s="775"/>
      <c r="R377" s="775"/>
      <c r="S377" s="775"/>
      <c r="T377" s="775"/>
      <c r="U377" s="775"/>
      <c r="V377" s="775"/>
      <c r="W377" s="775"/>
      <c r="X377" s="775"/>
      <c r="Y377" s="775"/>
      <c r="Z377" s="775"/>
      <c r="AA377" s="775"/>
      <c r="AB377" s="228"/>
      <c r="BI377" s="39" t="str">
        <f>IF(C361="",BJ378,BJ379)</f>
        <v>Psychotherapy runs on the assumption that "the only person you can change is yourself." But taken to its extreme, it inexcusably tolerates toxic relationships. You can change relationships by leveraging your role in that relationship. Love can change the toxic person to either be more responsive to your affected needs, or see the wisdom in you removing yourself from it. Those totally unresponsive to love do not deserve to be in relationship with you. Psychosociotherapy gives you tools to alter power relations instead of adjusting yourself to power relations. Audits is one tool to get you there.</v>
      </c>
      <c r="BZ377" s="199" t="s">
        <v>1736</v>
      </c>
    </row>
    <row r="378" spans="1:80" ht="13.9" customHeight="1">
      <c r="A378" s="225"/>
      <c r="B378" s="226"/>
      <c r="C378" s="226"/>
      <c r="D378" s="226"/>
      <c r="E378" s="226"/>
      <c r="F378" s="226"/>
      <c r="G378" s="226"/>
      <c r="H378" s="226"/>
      <c r="I378" s="226"/>
      <c r="J378" s="226"/>
      <c r="K378" s="226"/>
      <c r="L378" s="226"/>
      <c r="M378" s="226"/>
      <c r="N378" s="228"/>
      <c r="O378" s="225"/>
      <c r="P378" s="775"/>
      <c r="Q378" s="775"/>
      <c r="R378" s="775"/>
      <c r="S378" s="775"/>
      <c r="T378" s="775"/>
      <c r="U378" s="775"/>
      <c r="V378" s="775"/>
      <c r="W378" s="775"/>
      <c r="X378" s="775"/>
      <c r="Y378" s="775"/>
      <c r="Z378" s="775"/>
      <c r="AA378" s="775"/>
      <c r="AB378" s="228"/>
      <c r="BJ378" s="2" t="s">
        <v>1685</v>
      </c>
      <c r="BW378" s="49"/>
      <c r="BX378" s="49" t="s">
        <v>3</v>
      </c>
    </row>
    <row r="379" spans="1:80" ht="13.9" customHeight="1">
      <c r="A379" s="225"/>
      <c r="B379" s="226"/>
      <c r="C379" s="226"/>
      <c r="D379" s="226"/>
      <c r="E379" s="226"/>
      <c r="F379" s="226"/>
      <c r="G379" s="226"/>
      <c r="H379" s="226"/>
      <c r="I379" s="226"/>
      <c r="J379" s="226"/>
      <c r="K379" s="226"/>
      <c r="L379" s="226"/>
      <c r="M379" s="226"/>
      <c r="N379" s="228"/>
      <c r="O379" s="225"/>
      <c r="P379" s="775"/>
      <c r="Q379" s="775"/>
      <c r="R379" s="775"/>
      <c r="S379" s="775"/>
      <c r="T379" s="775"/>
      <c r="U379" s="775"/>
      <c r="V379" s="775"/>
      <c r="W379" s="775"/>
      <c r="X379" s="775"/>
      <c r="Y379" s="775"/>
      <c r="Z379" s="775"/>
      <c r="AA379" s="775"/>
      <c r="AB379" s="228"/>
      <c r="BJ379" s="2" t="str">
        <f>CONCATENATE(BK379,C361,BM379)</f>
        <v>"Sounds like we're threatening painful reaction if the  fails to respond to us with something of value. Isn't this extortion?" you may well wonder. If the leader already coerces benefit from you from a position of greater resources, then anankelogy calls this "structural exaction." Which is legally privileged forms of coercively obtained benefits from others against their best interests. Extortion, by contrast, is legally defined as obtaining benefit through coersion in ways explicitly forbidden by statute. Anankelogy covers this problem beyond the scope of arbitrary law. Audits can reveal its hidden yet toxic impacts.</v>
      </c>
      <c r="BK379" s="2" t="s">
        <v>1686</v>
      </c>
      <c r="BM379" s="2" t="s">
        <v>1687</v>
      </c>
      <c r="BW379" s="49"/>
      <c r="BX379" s="49" t="s">
        <v>3</v>
      </c>
    </row>
    <row r="380" spans="1:80" ht="13.9" customHeight="1">
      <c r="A380" s="225"/>
      <c r="B380" s="226"/>
      <c r="C380" s="226"/>
      <c r="D380" s="226"/>
      <c r="E380" s="226"/>
      <c r="F380" s="226"/>
      <c r="G380" s="226"/>
      <c r="H380" s="226"/>
      <c r="I380" s="226"/>
      <c r="J380" s="226"/>
      <c r="K380" s="226"/>
      <c r="L380" s="226"/>
      <c r="M380" s="226"/>
      <c r="N380" s="228"/>
      <c r="O380" s="225"/>
      <c r="P380" s="775"/>
      <c r="Q380" s="775"/>
      <c r="R380" s="775"/>
      <c r="S380" s="775"/>
      <c r="T380" s="775"/>
      <c r="U380" s="775"/>
      <c r="V380" s="775"/>
      <c r="W380" s="775"/>
      <c r="X380" s="775"/>
      <c r="Y380" s="775"/>
      <c r="Z380" s="775"/>
      <c r="AA380" s="775"/>
      <c r="AB380" s="228"/>
    </row>
    <row r="381" spans="1:80">
      <c r="A381" s="225"/>
      <c r="B381" s="226"/>
      <c r="C381" s="226"/>
      <c r="D381" s="226"/>
      <c r="E381" s="226"/>
      <c r="F381" s="226"/>
      <c r="G381" s="226"/>
      <c r="H381" s="226"/>
      <c r="I381" s="226"/>
      <c r="J381" s="226"/>
      <c r="K381" s="226"/>
      <c r="L381" s="226"/>
      <c r="M381" s="226"/>
      <c r="N381" s="228"/>
      <c r="O381" s="225"/>
      <c r="P381" s="226"/>
      <c r="Q381" s="226"/>
      <c r="R381" s="226"/>
      <c r="S381" s="226"/>
      <c r="T381" s="226"/>
      <c r="U381" s="226"/>
      <c r="V381" s="226"/>
      <c r="W381" s="226"/>
      <c r="X381" s="226"/>
      <c r="Y381" s="226"/>
      <c r="Z381" s="226"/>
      <c r="AA381" s="226"/>
      <c r="AB381" s="228"/>
    </row>
    <row r="382" spans="1:80" ht="15.75">
      <c r="A382" s="225"/>
      <c r="B382" s="226"/>
      <c r="C382" s="226"/>
      <c r="D382" s="226"/>
      <c r="E382" s="226"/>
      <c r="F382" s="226"/>
      <c r="G382" s="226"/>
      <c r="H382" s="226"/>
      <c r="I382" s="226"/>
      <c r="J382" s="226"/>
      <c r="K382" s="226"/>
      <c r="L382" s="226"/>
      <c r="M382" s="226"/>
      <c r="N382" s="228"/>
      <c r="O382" s="225"/>
      <c r="P382" s="402" t="s">
        <v>1662</v>
      </c>
      <c r="Q382" s="226"/>
      <c r="R382" s="226"/>
      <c r="S382" s="226"/>
      <c r="T382" s="226"/>
      <c r="U382" s="226"/>
      <c r="V382" s="226"/>
      <c r="W382" s="226"/>
      <c r="X382" s="226"/>
      <c r="Y382" s="226"/>
      <c r="Z382" s="226"/>
      <c r="AA382" s="226"/>
      <c r="AB382" s="228"/>
    </row>
    <row r="383" spans="1:80">
      <c r="A383" s="225"/>
      <c r="B383" s="226"/>
      <c r="C383" s="226"/>
      <c r="D383" s="226"/>
      <c r="E383" s="226"/>
      <c r="F383" s="226"/>
      <c r="G383" s="226"/>
      <c r="H383" s="226"/>
      <c r="I383" s="226"/>
      <c r="J383" s="226"/>
      <c r="K383" s="226"/>
      <c r="L383" s="226"/>
      <c r="M383" s="226"/>
      <c r="N383" s="228"/>
      <c r="O383" s="225"/>
      <c r="P383" s="226"/>
      <c r="Q383" s="226"/>
      <c r="R383" s="226"/>
      <c r="S383" s="226"/>
      <c r="T383" s="226"/>
      <c r="U383" s="226"/>
      <c r="V383" s="226"/>
      <c r="W383" s="226"/>
      <c r="X383" s="226"/>
      <c r="Y383" s="226"/>
      <c r="Z383" s="226"/>
      <c r="AA383" s="226"/>
      <c r="AB383" s="228"/>
    </row>
    <row r="384" spans="1:80" ht="4.9000000000000004" customHeight="1">
      <c r="A384" s="229"/>
      <c r="B384" s="230"/>
      <c r="C384" s="230"/>
      <c r="D384" s="230"/>
      <c r="E384" s="230"/>
      <c r="F384" s="230"/>
      <c r="G384" s="230"/>
      <c r="H384" s="230"/>
      <c r="I384" s="230"/>
      <c r="J384" s="230"/>
      <c r="K384" s="230"/>
      <c r="L384" s="230"/>
      <c r="M384" s="230"/>
      <c r="N384" s="231"/>
      <c r="O384" s="229"/>
      <c r="P384" s="230"/>
      <c r="Q384" s="230"/>
      <c r="R384" s="230"/>
      <c r="S384" s="230"/>
      <c r="T384" s="230"/>
      <c r="U384" s="230"/>
      <c r="V384" s="230"/>
      <c r="W384" s="230"/>
      <c r="X384" s="230"/>
      <c r="Y384" s="230"/>
      <c r="Z384" s="230"/>
      <c r="AA384" s="230"/>
      <c r="AB384" s="231"/>
    </row>
    <row r="385" spans="1:70" ht="30" customHeight="1">
      <c r="A385" s="273" t="s">
        <v>1148</v>
      </c>
      <c r="B385" s="758" t="s">
        <v>1233</v>
      </c>
      <c r="C385" s="758"/>
      <c r="D385" s="758"/>
      <c r="E385" s="758"/>
      <c r="F385" s="758"/>
      <c r="G385" s="758"/>
      <c r="H385" s="758"/>
      <c r="I385" s="758"/>
      <c r="J385" s="758"/>
      <c r="K385" s="758"/>
      <c r="L385" s="758"/>
      <c r="M385" s="224"/>
      <c r="N385" s="275"/>
      <c r="O385" s="273"/>
      <c r="P385" s="758" t="s">
        <v>1381</v>
      </c>
      <c r="Q385" s="758"/>
      <c r="R385" s="758"/>
      <c r="S385" s="758"/>
      <c r="T385" s="758"/>
      <c r="U385" s="758"/>
      <c r="V385" s="758"/>
      <c r="W385" s="758"/>
      <c r="X385" s="758"/>
      <c r="Y385" s="224"/>
      <c r="Z385" s="224"/>
      <c r="AA385" s="224"/>
      <c r="AB385" s="275" t="s">
        <v>1149</v>
      </c>
    </row>
    <row r="386" spans="1:70" ht="27">
      <c r="A386" s="225"/>
      <c r="B386" s="226"/>
      <c r="C386" s="226"/>
      <c r="D386" s="226"/>
      <c r="E386" s="226"/>
      <c r="F386" s="226"/>
      <c r="G386" s="226"/>
      <c r="H386" s="226"/>
      <c r="I386" s="226"/>
      <c r="J386" s="226"/>
      <c r="K386" s="226"/>
      <c r="L386" s="226"/>
      <c r="M386" s="226"/>
      <c r="N386" s="227"/>
      <c r="O386" s="225"/>
      <c r="P386" s="771" t="s">
        <v>1630</v>
      </c>
      <c r="Q386" s="771"/>
      <c r="R386" s="771"/>
      <c r="S386" s="771"/>
      <c r="T386" s="771"/>
      <c r="U386" s="771"/>
      <c r="V386" s="771"/>
      <c r="W386" s="771"/>
      <c r="X386" s="771"/>
      <c r="Y386" s="771"/>
      <c r="Z386" s="771"/>
      <c r="AA386" s="771"/>
      <c r="AB386" s="227"/>
    </row>
    <row r="387" spans="1:70" ht="18" customHeight="1">
      <c r="A387" s="225"/>
      <c r="B387" s="226"/>
      <c r="C387" s="226"/>
      <c r="D387" s="226"/>
      <c r="E387" s="226"/>
      <c r="F387" s="226"/>
      <c r="G387" s="226"/>
      <c r="H387" s="226"/>
      <c r="I387" s="226"/>
      <c r="J387" s="226"/>
      <c r="K387" s="226"/>
      <c r="L387" s="226"/>
      <c r="M387" s="226"/>
      <c r="N387" s="227"/>
      <c r="O387" s="225"/>
      <c r="P387" s="768" t="s">
        <v>1679</v>
      </c>
      <c r="Q387" s="769"/>
      <c r="R387" s="769"/>
      <c r="S387" s="769"/>
      <c r="T387" s="769"/>
      <c r="U387" s="769"/>
      <c r="V387" s="769"/>
      <c r="W387" s="769"/>
      <c r="X387" s="769"/>
      <c r="Y387" s="769"/>
      <c r="Z387" s="769"/>
      <c r="AA387" s="769"/>
      <c r="AB387" s="227"/>
    </row>
    <row r="388" spans="1:70" ht="18" customHeight="1">
      <c r="A388" s="225"/>
      <c r="B388" s="226"/>
      <c r="C388" s="226"/>
      <c r="D388" s="226"/>
      <c r="E388" s="226"/>
      <c r="F388" s="226"/>
      <c r="G388" s="226"/>
      <c r="H388" s="226"/>
      <c r="I388" s="226"/>
      <c r="J388" s="226"/>
      <c r="K388" s="226"/>
      <c r="L388" s="226"/>
      <c r="M388" s="226"/>
      <c r="N388" s="227"/>
      <c r="O388" s="225"/>
      <c r="P388" s="769"/>
      <c r="Q388" s="769"/>
      <c r="R388" s="769"/>
      <c r="S388" s="769"/>
      <c r="T388" s="769"/>
      <c r="U388" s="769"/>
      <c r="V388" s="769"/>
      <c r="W388" s="769"/>
      <c r="X388" s="769"/>
      <c r="Y388" s="769"/>
      <c r="Z388" s="769"/>
      <c r="AA388" s="769"/>
      <c r="AB388" s="227"/>
    </row>
    <row r="389" spans="1:70" ht="18" customHeight="1">
      <c r="A389" s="225"/>
      <c r="B389" s="226"/>
      <c r="C389" s="226"/>
      <c r="D389" s="226"/>
      <c r="E389" s="226"/>
      <c r="F389" s="226"/>
      <c r="G389" s="226"/>
      <c r="H389" s="226"/>
      <c r="I389" s="226"/>
      <c r="J389" s="226"/>
      <c r="K389" s="226"/>
      <c r="L389" s="226"/>
      <c r="M389" s="226"/>
      <c r="N389" s="227"/>
      <c r="O389" s="225"/>
      <c r="P389" s="769"/>
      <c r="Q389" s="769"/>
      <c r="R389" s="769"/>
      <c r="S389" s="769"/>
      <c r="T389" s="769"/>
      <c r="U389" s="769"/>
      <c r="V389" s="769"/>
      <c r="W389" s="769"/>
      <c r="X389" s="769"/>
      <c r="Y389" s="769"/>
      <c r="Z389" s="769"/>
      <c r="AA389" s="769"/>
      <c r="AB389" s="227"/>
    </row>
    <row r="390" spans="1:70" ht="18" customHeight="1">
      <c r="A390" s="225"/>
      <c r="B390" s="226"/>
      <c r="C390" s="226"/>
      <c r="D390" s="226"/>
      <c r="E390" s="226"/>
      <c r="F390" s="226"/>
      <c r="G390" s="226"/>
      <c r="H390" s="226"/>
      <c r="I390" s="226"/>
      <c r="J390" s="226"/>
      <c r="K390" s="226"/>
      <c r="L390" s="226"/>
      <c r="M390" s="226"/>
      <c r="N390" s="227"/>
      <c r="O390" s="225"/>
      <c r="P390" s="763" t="s">
        <v>1680</v>
      </c>
      <c r="Q390" s="770"/>
      <c r="R390" s="770"/>
      <c r="S390" s="770"/>
      <c r="T390" s="770"/>
      <c r="U390" s="770"/>
      <c r="V390" s="770"/>
      <c r="W390" s="770"/>
      <c r="X390" s="770"/>
      <c r="Y390" s="770"/>
      <c r="Z390" s="770"/>
      <c r="AA390" s="770"/>
      <c r="AB390" s="227"/>
    </row>
    <row r="391" spans="1:70" ht="18" customHeight="1">
      <c r="A391" s="225"/>
      <c r="B391" s="226"/>
      <c r="C391" s="226"/>
      <c r="D391" s="226"/>
      <c r="E391" s="226"/>
      <c r="F391" s="226"/>
      <c r="G391" s="226"/>
      <c r="H391" s="226"/>
      <c r="I391" s="226"/>
      <c r="J391" s="226"/>
      <c r="K391" s="226"/>
      <c r="L391" s="226"/>
      <c r="M391" s="226"/>
      <c r="N391" s="227"/>
      <c r="O391" s="225"/>
      <c r="P391" s="770"/>
      <c r="Q391" s="770"/>
      <c r="R391" s="770"/>
      <c r="S391" s="770"/>
      <c r="T391" s="770"/>
      <c r="U391" s="770"/>
      <c r="V391" s="770"/>
      <c r="W391" s="770"/>
      <c r="X391" s="770"/>
      <c r="Y391" s="770"/>
      <c r="Z391" s="770"/>
      <c r="AA391" s="770"/>
      <c r="AB391" s="227"/>
    </row>
    <row r="392" spans="1:70" ht="18" customHeight="1">
      <c r="A392" s="225"/>
      <c r="B392" s="226"/>
      <c r="C392" s="226"/>
      <c r="D392" s="226"/>
      <c r="E392" s="226"/>
      <c r="F392" s="226"/>
      <c r="G392" s="226"/>
      <c r="H392" s="226"/>
      <c r="I392" s="226"/>
      <c r="J392" s="226"/>
      <c r="K392" s="226"/>
      <c r="L392" s="226"/>
      <c r="M392" s="226"/>
      <c r="N392" s="227"/>
      <c r="O392" s="225"/>
      <c r="P392" s="770"/>
      <c r="Q392" s="770"/>
      <c r="R392" s="770"/>
      <c r="S392" s="770"/>
      <c r="T392" s="770"/>
      <c r="U392" s="770"/>
      <c r="V392" s="770"/>
      <c r="W392" s="770"/>
      <c r="X392" s="770"/>
      <c r="Y392" s="770"/>
      <c r="Z392" s="770"/>
      <c r="AA392" s="770"/>
      <c r="AB392" s="227"/>
    </row>
    <row r="393" spans="1:70" ht="18" customHeight="1">
      <c r="A393" s="225"/>
      <c r="B393" s="226"/>
      <c r="C393" s="226"/>
      <c r="D393" s="226"/>
      <c r="E393" s="226"/>
      <c r="F393" s="226"/>
      <c r="G393" s="226"/>
      <c r="H393" s="226"/>
      <c r="I393" s="226"/>
      <c r="J393" s="226"/>
      <c r="K393" s="226"/>
      <c r="L393" s="226"/>
      <c r="M393" s="226"/>
      <c r="N393" s="227"/>
      <c r="O393" s="225"/>
      <c r="P393" s="407" t="s">
        <v>1681</v>
      </c>
      <c r="Q393" s="409"/>
      <c r="R393" s="409"/>
      <c r="S393" s="409"/>
      <c r="T393" s="409"/>
      <c r="U393" s="409"/>
      <c r="V393" s="409"/>
      <c r="W393" s="409"/>
      <c r="X393" s="409"/>
      <c r="Y393" s="409"/>
      <c r="Z393" s="409"/>
      <c r="AA393" s="409"/>
      <c r="AB393" s="227"/>
    </row>
    <row r="394" spans="1:70" ht="18" customHeight="1">
      <c r="A394" s="225"/>
      <c r="B394" s="226"/>
      <c r="C394" s="226"/>
      <c r="D394" s="226"/>
      <c r="E394" s="226"/>
      <c r="F394" s="226"/>
      <c r="G394" s="226"/>
      <c r="H394" s="226"/>
      <c r="I394" s="226"/>
      <c r="J394" s="226"/>
      <c r="K394" s="226"/>
      <c r="L394" s="226"/>
      <c r="M394" s="226"/>
      <c r="N394" s="227"/>
      <c r="O394" s="225"/>
      <c r="P394" s="763" t="str">
        <f>BI394</f>
        <v xml:space="preserve">Is it not self-evident that authority is only as legitimate as its accountability to the needs it serves? The more those subjected to coercion dispose themselves to suffer it, the more authorities become blindly accustomed to their toxic impacts. Where authorities manipulate the “consent of the governed” to serve its own ends, at the expense of the governed, the standard now raises to the more objective measurable accountability of impacted needs. </v>
      </c>
      <c r="Q394" s="763"/>
      <c r="R394" s="763"/>
      <c r="S394" s="763"/>
      <c r="T394" s="763"/>
      <c r="U394" s="763"/>
      <c r="V394" s="763"/>
      <c r="W394" s="763"/>
      <c r="X394" s="763"/>
      <c r="Y394" s="763"/>
      <c r="Z394" s="763"/>
      <c r="AA394" s="763"/>
      <c r="AB394" s="227"/>
      <c r="BI394" s="39" t="str">
        <f>CONCATENATE(BJ395,BK396,BL396,BM396,BN396,BO396,BP396,)</f>
        <v xml:space="preserve">Is it not self-evident that authority is only as legitimate as its accountability to the needs it serves? The more those subjected to coercion dispose themselves to suffer it, the more authorities become blindly accustomed to their toxic impacts. Where authorities manipulate the “consent of the governed” to serve its own ends, at the expense of the governed, the standard now raises to the more objective measurable accountability of impacted needs. </v>
      </c>
    </row>
    <row r="395" spans="1:70" ht="18" customHeight="1">
      <c r="A395" s="225"/>
      <c r="B395" s="226"/>
      <c r="C395" s="226"/>
      <c r="D395" s="226"/>
      <c r="E395" s="226"/>
      <c r="F395" s="226"/>
      <c r="G395" s="226"/>
      <c r="H395" s="226"/>
      <c r="I395" s="226"/>
      <c r="J395" s="226"/>
      <c r="K395" s="226"/>
      <c r="L395" s="226"/>
      <c r="M395" s="226"/>
      <c r="N395" s="227"/>
      <c r="O395" s="225"/>
      <c r="P395" s="763"/>
      <c r="Q395" s="763"/>
      <c r="R395" s="763"/>
      <c r="S395" s="763"/>
      <c r="T395" s="763"/>
      <c r="U395" s="763"/>
      <c r="V395" s="763"/>
      <c r="W395" s="763"/>
      <c r="X395" s="763"/>
      <c r="Y395" s="763"/>
      <c r="Z395" s="763"/>
      <c r="AA395" s="763"/>
      <c r="AB395" s="227"/>
      <c r="BJ395" s="2" t="s">
        <v>1682</v>
      </c>
      <c r="BK395" s="2" t="str">
        <f>F400</f>
        <v>We appreciate your openness to our commitment.</v>
      </c>
    </row>
    <row r="396" spans="1:70" ht="18" customHeight="1">
      <c r="A396" s="225"/>
      <c r="B396" s="226"/>
      <c r="C396" s="226"/>
      <c r="D396" s="226"/>
      <c r="E396" s="226"/>
      <c r="F396" s="226"/>
      <c r="G396" s="226"/>
      <c r="H396" s="226"/>
      <c r="I396" s="226"/>
      <c r="J396" s="226"/>
      <c r="K396" s="226"/>
      <c r="L396" s="226"/>
      <c r="M396" s="226"/>
      <c r="N396" s="227"/>
      <c r="O396" s="225"/>
      <c r="P396" s="763"/>
      <c r="Q396" s="763"/>
      <c r="R396" s="763"/>
      <c r="S396" s="763"/>
      <c r="T396" s="763"/>
      <c r="U396" s="763"/>
      <c r="V396" s="763"/>
      <c r="W396" s="763"/>
      <c r="X396" s="763"/>
      <c r="Y396" s="763"/>
      <c r="Z396" s="763"/>
      <c r="AA396" s="763"/>
      <c r="AB396" s="227"/>
    </row>
    <row r="397" spans="1:70" ht="18" customHeight="1">
      <c r="A397" s="225"/>
      <c r="B397" s="226"/>
      <c r="C397" s="226"/>
      <c r="D397" s="226"/>
      <c r="E397" s="226"/>
      <c r="F397" s="226"/>
      <c r="G397" s="226"/>
      <c r="H397" s="226"/>
      <c r="I397" s="226"/>
      <c r="J397" s="226"/>
      <c r="K397" s="226"/>
      <c r="L397" s="226"/>
      <c r="M397" s="226"/>
      <c r="N397" s="227"/>
      <c r="O397" s="225"/>
      <c r="P397" s="763"/>
      <c r="Q397" s="763"/>
      <c r="R397" s="763"/>
      <c r="S397" s="763"/>
      <c r="T397" s="763"/>
      <c r="U397" s="763"/>
      <c r="V397" s="763"/>
      <c r="W397" s="763"/>
      <c r="X397" s="763"/>
      <c r="Y397" s="763"/>
      <c r="Z397" s="763"/>
      <c r="AA397" s="763"/>
      <c r="AB397" s="227"/>
      <c r="BJ397" s="2" t="s">
        <v>1710</v>
      </c>
    </row>
    <row r="398" spans="1:70" ht="18" customHeight="1">
      <c r="A398" s="225"/>
      <c r="B398" s="226"/>
      <c r="C398" s="226"/>
      <c r="D398" s="226"/>
      <c r="E398" s="226"/>
      <c r="F398" s="226"/>
      <c r="G398" s="226"/>
      <c r="H398" s="226"/>
      <c r="I398" s="226"/>
      <c r="J398" s="226"/>
      <c r="K398" s="226"/>
      <c r="L398" s="226"/>
      <c r="M398" s="226"/>
      <c r="N398" s="227"/>
      <c r="O398" s="225"/>
      <c r="P398" s="762" t="str">
        <f>BI398</f>
        <v>FIRST SELECT A 'LEADERSHIP STANDARD CHALLENGE'</v>
      </c>
      <c r="Q398" s="762"/>
      <c r="R398" s="762"/>
      <c r="S398" s="762"/>
      <c r="T398" s="762"/>
      <c r="U398" s="762"/>
      <c r="V398" s="762"/>
      <c r="W398" s="762"/>
      <c r="X398" s="762"/>
      <c r="Y398" s="762"/>
      <c r="Z398" s="762"/>
      <c r="AA398" s="762"/>
      <c r="AB398" s="228"/>
      <c r="BI398" s="39" t="str">
        <f>IF($F$401=$BZ$372,BJ399,IF($F$401=$BZ$373,BK399,IF($F$401=$BZ$374,BL399,IF($F$401=$BZ$375,BM399,IF($F$401=$BZ$376,BN399,IF($F$401=$BZ$377,BO399,IF($F$401="",BR399)))))))</f>
        <v>FIRST SELECT A 'LEADERSHIP STANDARD CHALLENGE'</v>
      </c>
    </row>
    <row r="399" spans="1:70" ht="18" customHeight="1">
      <c r="A399" s="225"/>
      <c r="B399" s="226"/>
      <c r="C399" s="226"/>
      <c r="D399" s="226"/>
      <c r="E399" s="226"/>
      <c r="F399" s="226"/>
      <c r="G399" s="226"/>
      <c r="H399" s="226"/>
      <c r="I399" s="226"/>
      <c r="J399" s="226"/>
      <c r="K399" s="226"/>
      <c r="L399" s="226"/>
      <c r="M399" s="226"/>
      <c r="N399" s="227"/>
      <c r="O399" s="225"/>
      <c r="P399" s="762"/>
      <c r="Q399" s="762"/>
      <c r="R399" s="762"/>
      <c r="S399" s="762"/>
      <c r="T399" s="762"/>
      <c r="U399" s="762"/>
      <c r="V399" s="762"/>
      <c r="W399" s="762"/>
      <c r="X399" s="762"/>
      <c r="Y399" s="762"/>
      <c r="Z399" s="762"/>
      <c r="AA399" s="762"/>
      <c r="AB399" s="228"/>
      <c r="BJ399" s="48" t="s">
        <v>1708</v>
      </c>
      <c r="BK399" s="48" t="s">
        <v>1698</v>
      </c>
      <c r="BL399" s="2" t="s">
        <v>1699</v>
      </c>
      <c r="BM399" s="2" t="s">
        <v>1703</v>
      </c>
      <c r="BN399" s="2" t="s">
        <v>1705</v>
      </c>
      <c r="BO399" s="2" t="s">
        <v>1737</v>
      </c>
      <c r="BP399" s="49" t="s">
        <v>3</v>
      </c>
      <c r="BR399" s="2" t="str">
        <f>BJ$397</f>
        <v>FIRST SELECT A 'LEADERSHIP STANDARD CHALLENGE'</v>
      </c>
    </row>
    <row r="400" spans="1:70" ht="18" customHeight="1" thickBot="1">
      <c r="A400" s="225"/>
      <c r="B400" s="406" t="s">
        <v>1674</v>
      </c>
      <c r="C400" s="401"/>
      <c r="D400" s="401"/>
      <c r="E400" s="401"/>
      <c r="F400" s="406" t="str">
        <f>IF(B401=BZ365,CB365,IF(B401=BZ366,CB366,IF(B401=BZ367,CB367,IF(B401=BZ368,CB368,IF(B401=BZ369,CB369,IF(B401=BZ370,CB370,"Leadership standard challenge"))))))</f>
        <v>We appreciate your openness to our commitment.</v>
      </c>
      <c r="G400" s="401"/>
      <c r="H400" s="401"/>
      <c r="I400" s="401"/>
      <c r="J400" s="401"/>
      <c r="K400" s="401"/>
      <c r="L400" s="401"/>
      <c r="M400" s="401"/>
      <c r="N400" s="227"/>
      <c r="O400" s="225"/>
      <c r="P400" s="762"/>
      <c r="Q400" s="762"/>
      <c r="R400" s="762"/>
      <c r="S400" s="762"/>
      <c r="T400" s="762"/>
      <c r="U400" s="762"/>
      <c r="V400" s="762"/>
      <c r="W400" s="762"/>
      <c r="X400" s="762"/>
      <c r="Y400" s="762"/>
      <c r="Z400" s="762"/>
      <c r="AA400" s="762"/>
      <c r="AB400" s="228"/>
    </row>
    <row r="401" spans="1:70" ht="18" customHeight="1" thickBot="1">
      <c r="A401" s="225"/>
      <c r="B401" s="765" t="s">
        <v>1664</v>
      </c>
      <c r="C401" s="766"/>
      <c r="D401" s="767"/>
      <c r="E401" s="226"/>
      <c r="F401" s="765"/>
      <c r="G401" s="766"/>
      <c r="H401" s="766"/>
      <c r="I401" s="766"/>
      <c r="J401" s="766"/>
      <c r="K401" s="766"/>
      <c r="L401" s="766"/>
      <c r="M401" s="767"/>
      <c r="N401" s="227"/>
      <c r="O401" s="225"/>
      <c r="P401" s="762" t="str">
        <f t="shared" ref="P401" si="5">BI401</f>
        <v>FIRST SELECT A 'LEADERSHIP STANDARD CHALLENGE'</v>
      </c>
      <c r="Q401" s="762"/>
      <c r="R401" s="762"/>
      <c r="S401" s="762"/>
      <c r="T401" s="762"/>
      <c r="U401" s="762"/>
      <c r="V401" s="762"/>
      <c r="W401" s="762"/>
      <c r="X401" s="762"/>
      <c r="Y401" s="762"/>
      <c r="Z401" s="762"/>
      <c r="AA401" s="762"/>
      <c r="AB401" s="228"/>
      <c r="BI401" s="39" t="str">
        <f>IF($F$401=$BZ$372,BJ402,IF($F$401=$BZ$373,BK402,IF($F$401=$BZ$374,BL402,IF($F$401=$BZ$375,BM402,IF($F$401=$BZ$376,BN402,IF($F$401=$BZ$377,BO402,IF($F$401="",BR402)))))))</f>
        <v>FIRST SELECT A 'LEADERSHIP STANDARD CHALLENGE'</v>
      </c>
    </row>
    <row r="402" spans="1:70" ht="18" customHeight="1">
      <c r="A402" s="225"/>
      <c r="B402" s="226"/>
      <c r="C402" s="226"/>
      <c r="D402" s="226"/>
      <c r="E402" s="226"/>
      <c r="F402" s="226"/>
      <c r="G402" s="226"/>
      <c r="H402" s="226"/>
      <c r="I402" s="226"/>
      <c r="J402" s="226"/>
      <c r="K402" s="226"/>
      <c r="L402" s="226"/>
      <c r="M402" s="226"/>
      <c r="N402" s="227"/>
      <c r="O402" s="225"/>
      <c r="P402" s="762"/>
      <c r="Q402" s="762"/>
      <c r="R402" s="762"/>
      <c r="S402" s="762"/>
      <c r="T402" s="762"/>
      <c r="U402" s="762"/>
      <c r="V402" s="762"/>
      <c r="W402" s="762"/>
      <c r="X402" s="762"/>
      <c r="Y402" s="762"/>
      <c r="Z402" s="762"/>
      <c r="AA402" s="762"/>
      <c r="AB402" s="228"/>
      <c r="BJ402" s="48" t="s">
        <v>1694</v>
      </c>
      <c r="BK402" s="48" t="s">
        <v>1695</v>
      </c>
      <c r="BL402" s="2" t="s">
        <v>1700</v>
      </c>
      <c r="BM402" s="48" t="s">
        <v>1704</v>
      </c>
      <c r="BN402" s="2" t="s">
        <v>1760</v>
      </c>
      <c r="BO402" s="2" t="s">
        <v>1762</v>
      </c>
      <c r="BP402" s="49" t="s">
        <v>3</v>
      </c>
      <c r="BR402" s="2" t="str">
        <f t="shared" ref="BR402" si="6">BJ$397</f>
        <v>FIRST SELECT A 'LEADERSHIP STANDARD CHALLENGE'</v>
      </c>
    </row>
    <row r="403" spans="1:70" ht="18" customHeight="1">
      <c r="A403" s="225"/>
      <c r="B403" s="226"/>
      <c r="C403" s="226"/>
      <c r="D403" s="226"/>
      <c r="E403" s="226"/>
      <c r="F403" s="226"/>
      <c r="G403" s="226"/>
      <c r="H403" s="226"/>
      <c r="I403" s="226"/>
      <c r="J403" s="226"/>
      <c r="K403" s="226"/>
      <c r="L403" s="226"/>
      <c r="M403" s="226"/>
      <c r="N403" s="227"/>
      <c r="O403" s="225"/>
      <c r="P403" s="762"/>
      <c r="Q403" s="762"/>
      <c r="R403" s="762"/>
      <c r="S403" s="762"/>
      <c r="T403" s="762"/>
      <c r="U403" s="762"/>
      <c r="V403" s="762"/>
      <c r="W403" s="762"/>
      <c r="X403" s="762"/>
      <c r="Y403" s="762"/>
      <c r="Z403" s="762"/>
      <c r="AA403" s="762"/>
      <c r="AB403" s="228"/>
    </row>
    <row r="404" spans="1:70" ht="18" customHeight="1">
      <c r="A404" s="225"/>
      <c r="B404" s="226"/>
      <c r="C404" s="226"/>
      <c r="D404" s="226"/>
      <c r="E404" s="226"/>
      <c r="F404" s="226"/>
      <c r="G404" s="226"/>
      <c r="H404" s="226"/>
      <c r="I404" s="226"/>
      <c r="J404" s="226"/>
      <c r="K404" s="226"/>
      <c r="L404" s="226"/>
      <c r="M404" s="226"/>
      <c r="N404" s="227"/>
      <c r="O404" s="225"/>
      <c r="P404" s="762" t="str">
        <f t="shared" ref="P404" si="7">BI404</f>
        <v>FIRST SELECT A 'LEADERSHIP STANDARD CHALLENGE'</v>
      </c>
      <c r="Q404" s="762"/>
      <c r="R404" s="762"/>
      <c r="S404" s="762"/>
      <c r="T404" s="762"/>
      <c r="U404" s="762"/>
      <c r="V404" s="762"/>
      <c r="W404" s="762"/>
      <c r="X404" s="762"/>
      <c r="Y404" s="762"/>
      <c r="Z404" s="762"/>
      <c r="AA404" s="762"/>
      <c r="AB404" s="228"/>
      <c r="BI404" s="39" t="str">
        <f>IF($F$401=$BZ$372,BJ405,IF($F$401=$BZ$373,BK405,IF($F$401=$BZ$374,BL405,IF($F$401=$BZ$375,BM405,IF($F$401=$BZ$376,BN405,IF($F$401=$BZ$377,BO405,IF($F$401="",BR405)))))))</f>
        <v>FIRST SELECT A 'LEADERSHIP STANDARD CHALLENGE'</v>
      </c>
    </row>
    <row r="405" spans="1:70" ht="18" customHeight="1">
      <c r="A405" s="225"/>
      <c r="B405" s="226"/>
      <c r="C405" s="226"/>
      <c r="D405" s="226"/>
      <c r="E405" s="226"/>
      <c r="F405" s="226"/>
      <c r="G405" s="226"/>
      <c r="H405" s="226"/>
      <c r="I405" s="226"/>
      <c r="J405" s="226"/>
      <c r="K405" s="226"/>
      <c r="L405" s="226"/>
      <c r="M405" s="226"/>
      <c r="N405" s="227"/>
      <c r="O405" s="225"/>
      <c r="P405" s="762"/>
      <c r="Q405" s="762"/>
      <c r="R405" s="762"/>
      <c r="S405" s="762"/>
      <c r="T405" s="762"/>
      <c r="U405" s="762"/>
      <c r="V405" s="762"/>
      <c r="W405" s="762"/>
      <c r="X405" s="762"/>
      <c r="Y405" s="762"/>
      <c r="Z405" s="762"/>
      <c r="AA405" s="762"/>
      <c r="AB405" s="228"/>
      <c r="BJ405" s="2" t="s">
        <v>1707</v>
      </c>
      <c r="BK405" s="48" t="s">
        <v>1697</v>
      </c>
      <c r="BL405" s="2" t="s">
        <v>1701</v>
      </c>
      <c r="BM405" s="48" t="s">
        <v>1759</v>
      </c>
      <c r="BN405" s="2" t="s">
        <v>1761</v>
      </c>
      <c r="BO405" s="2" t="s">
        <v>1763</v>
      </c>
      <c r="BP405" s="49" t="s">
        <v>3</v>
      </c>
      <c r="BR405" s="2" t="str">
        <f t="shared" ref="BR405" si="8">BJ$397</f>
        <v>FIRST SELECT A 'LEADERSHIP STANDARD CHALLENGE'</v>
      </c>
    </row>
    <row r="406" spans="1:70" ht="18" customHeight="1">
      <c r="A406" s="225"/>
      <c r="B406" s="226"/>
      <c r="C406" s="226"/>
      <c r="D406" s="226"/>
      <c r="E406" s="226"/>
      <c r="F406" s="226"/>
      <c r="G406" s="226"/>
      <c r="H406" s="226"/>
      <c r="I406" s="226"/>
      <c r="J406" s="226"/>
      <c r="K406" s="226"/>
      <c r="L406" s="226"/>
      <c r="M406" s="226"/>
      <c r="N406" s="227"/>
      <c r="O406" s="225"/>
      <c r="P406" s="762"/>
      <c r="Q406" s="762"/>
      <c r="R406" s="762"/>
      <c r="S406" s="762"/>
      <c r="T406" s="762"/>
      <c r="U406" s="762"/>
      <c r="V406" s="762"/>
      <c r="W406" s="762"/>
      <c r="X406" s="762"/>
      <c r="Y406" s="762"/>
      <c r="Z406" s="762"/>
      <c r="AA406" s="762"/>
      <c r="AB406" s="228"/>
    </row>
    <row r="407" spans="1:70" ht="18" customHeight="1">
      <c r="A407" s="225"/>
      <c r="B407" s="226"/>
      <c r="C407" s="226"/>
      <c r="D407" s="226"/>
      <c r="E407" s="226"/>
      <c r="F407" s="226"/>
      <c r="G407" s="226"/>
      <c r="H407" s="226"/>
      <c r="I407" s="226"/>
      <c r="J407" s="226"/>
      <c r="K407" s="226"/>
      <c r="L407" s="226"/>
      <c r="M407" s="226"/>
      <c r="N407" s="227"/>
      <c r="O407" s="225"/>
      <c r="P407" s="762" t="str">
        <f t="shared" ref="P407" si="9">BI407</f>
        <v>FIRST SELECT A 'LEADERSHIP STANDARD CHALLENGE'</v>
      </c>
      <c r="Q407" s="762"/>
      <c r="R407" s="762"/>
      <c r="S407" s="762"/>
      <c r="T407" s="762"/>
      <c r="U407" s="762"/>
      <c r="V407" s="762"/>
      <c r="W407" s="762"/>
      <c r="X407" s="762"/>
      <c r="Y407" s="762"/>
      <c r="Z407" s="762"/>
      <c r="AA407" s="762"/>
      <c r="AB407" s="228"/>
      <c r="BI407" s="39" t="str">
        <f>IF($F$401=$BZ$372,BJ408,IF($F$401=$BZ$373,BK408,IF($F$401=$BZ$374,BL408,IF($F$401=$BZ$375,BM408,IF($F$401=$BZ$376,BN408,IF($F$401=$BZ$377,BO408,IF($F$401="",BR408)))))))</f>
        <v>FIRST SELECT A 'LEADERSHIP STANDARD CHALLENGE'</v>
      </c>
    </row>
    <row r="408" spans="1:70" ht="18" customHeight="1">
      <c r="A408" s="225"/>
      <c r="B408" s="226"/>
      <c r="C408" s="226"/>
      <c r="D408" s="226"/>
      <c r="E408" s="226"/>
      <c r="F408" s="226"/>
      <c r="G408" s="226"/>
      <c r="H408" s="226"/>
      <c r="I408" s="226"/>
      <c r="J408" s="226"/>
      <c r="K408" s="226"/>
      <c r="L408" s="226"/>
      <c r="M408" s="226"/>
      <c r="N408" s="227"/>
      <c r="O408" s="225"/>
      <c r="P408" s="762"/>
      <c r="Q408" s="762"/>
      <c r="R408" s="762"/>
      <c r="S408" s="762"/>
      <c r="T408" s="762"/>
      <c r="U408" s="762"/>
      <c r="V408" s="762"/>
      <c r="W408" s="762"/>
      <c r="X408" s="762"/>
      <c r="Y408" s="762"/>
      <c r="Z408" s="762"/>
      <c r="AA408" s="762"/>
      <c r="AB408" s="228"/>
      <c r="BJ408" s="48" t="s">
        <v>1758</v>
      </c>
      <c r="BK408" s="2" t="s">
        <v>1696</v>
      </c>
      <c r="BL408" s="2" t="s">
        <v>1702</v>
      </c>
      <c r="BM408" s="48" t="s">
        <v>1709</v>
      </c>
      <c r="BN408" s="2" t="s">
        <v>1706</v>
      </c>
      <c r="BO408" s="2" t="s">
        <v>1738</v>
      </c>
      <c r="BP408" s="49" t="s">
        <v>3</v>
      </c>
      <c r="BR408" s="2" t="str">
        <f t="shared" ref="BR408" si="10">BJ$397</f>
        <v>FIRST SELECT A 'LEADERSHIP STANDARD CHALLENGE'</v>
      </c>
    </row>
    <row r="409" spans="1:70" ht="18" customHeight="1">
      <c r="A409" s="225"/>
      <c r="B409" s="226"/>
      <c r="C409" s="226"/>
      <c r="D409" s="226"/>
      <c r="E409" s="226"/>
      <c r="F409" s="226"/>
      <c r="G409" s="226"/>
      <c r="H409" s="226"/>
      <c r="I409" s="226"/>
      <c r="J409" s="226"/>
      <c r="K409" s="226"/>
      <c r="L409" s="226"/>
      <c r="M409" s="226"/>
      <c r="N409" s="227"/>
      <c r="O409" s="225"/>
      <c r="P409" s="762"/>
      <c r="Q409" s="762"/>
      <c r="R409" s="762"/>
      <c r="S409" s="762"/>
      <c r="T409" s="762"/>
      <c r="U409" s="762"/>
      <c r="V409" s="762"/>
      <c r="W409" s="762"/>
      <c r="X409" s="762"/>
      <c r="Y409" s="762"/>
      <c r="Z409" s="762"/>
      <c r="AA409" s="762"/>
      <c r="AB409" s="228"/>
    </row>
    <row r="410" spans="1:70" ht="25.15" customHeight="1">
      <c r="A410" s="225"/>
      <c r="B410" s="226"/>
      <c r="C410" s="226"/>
      <c r="D410" s="226"/>
      <c r="E410" s="226"/>
      <c r="F410" s="226"/>
      <c r="G410" s="226"/>
      <c r="H410" s="226"/>
      <c r="I410" s="226"/>
      <c r="J410" s="226"/>
      <c r="K410" s="226"/>
      <c r="L410" s="226"/>
      <c r="M410" s="226"/>
      <c r="N410" s="227"/>
      <c r="O410" s="225"/>
      <c r="P410" s="407" t="s">
        <v>1683</v>
      </c>
      <c r="Q410" s="407"/>
      <c r="R410" s="409"/>
      <c r="S410" s="409"/>
      <c r="T410" s="409"/>
      <c r="U410" s="409"/>
      <c r="V410" s="409"/>
      <c r="W410" s="409"/>
      <c r="X410" s="409"/>
      <c r="Y410" s="409"/>
      <c r="Z410" s="409"/>
      <c r="AA410" s="409"/>
      <c r="AB410" s="228"/>
      <c r="BJ410" s="2" t="s">
        <v>1711</v>
      </c>
    </row>
    <row r="411" spans="1:70" ht="18" customHeight="1">
      <c r="A411" s="225"/>
      <c r="B411" s="226"/>
      <c r="C411" s="226"/>
      <c r="D411" s="226"/>
      <c r="E411" s="226"/>
      <c r="F411" s="226"/>
      <c r="G411" s="226"/>
      <c r="H411" s="226"/>
      <c r="I411" s="226"/>
      <c r="J411" s="226"/>
      <c r="K411" s="226"/>
      <c r="L411" s="226"/>
      <c r="M411" s="226"/>
      <c r="N411" s="227"/>
      <c r="O411" s="225"/>
      <c r="P411" s="763" t="str">
        <f>BI411</f>
        <v>We aim to support your recognition of this truism. We appreciate your openness to support our fuller resolution of politicized needs. We commit ourselves—with proper support—to replace arbitrary beliefs for easing pain with measurable outcomes and impacts for harmonizing politics to their affected needs.</v>
      </c>
      <c r="Q411" s="763"/>
      <c r="R411" s="763"/>
      <c r="S411" s="763"/>
      <c r="T411" s="763"/>
      <c r="U411" s="763"/>
      <c r="V411" s="763"/>
      <c r="W411" s="763"/>
      <c r="X411" s="763"/>
      <c r="Y411" s="763"/>
      <c r="Z411" s="763"/>
      <c r="AA411" s="763"/>
      <c r="AB411" s="228"/>
      <c r="BI411" s="39" t="str">
        <f>IF($B$401=$BZ$365,BJ412,IF($B$401=$BZ$366,BK412,IF($B$401=$BZ$367,BL412,IF($B$401=$BZ$368,BM412,IF($B$401=$BZ$369,BM412,IF($B$401=$BZ$370,BN412,BJ410))))))</f>
        <v>We aim to support your recognition of this truism. We appreciate your openness to support our fuller resolution of politicized needs. We commit ourselves—with proper support—to replace arbitrary beliefs for easing pain with measurable outcomes and impacts for harmonizing politics to their affected needs.</v>
      </c>
    </row>
    <row r="412" spans="1:70" ht="18" customHeight="1">
      <c r="A412" s="225"/>
      <c r="B412" s="226"/>
      <c r="C412" s="226"/>
      <c r="D412" s="226"/>
      <c r="E412" s="226"/>
      <c r="F412" s="226"/>
      <c r="G412" s="226"/>
      <c r="H412" s="226"/>
      <c r="I412" s="226"/>
      <c r="J412" s="226"/>
      <c r="K412" s="226"/>
      <c r="L412" s="226"/>
      <c r="M412" s="226"/>
      <c r="N412" s="227"/>
      <c r="O412" s="225"/>
      <c r="P412" s="763"/>
      <c r="Q412" s="763"/>
      <c r="R412" s="763"/>
      <c r="S412" s="763"/>
      <c r="T412" s="763"/>
      <c r="U412" s="763"/>
      <c r="V412" s="763"/>
      <c r="W412" s="763"/>
      <c r="X412" s="763"/>
      <c r="Y412" s="763"/>
      <c r="Z412" s="763"/>
      <c r="AA412" s="763"/>
      <c r="AB412" s="228"/>
      <c r="BJ412" s="2" t="s">
        <v>1689</v>
      </c>
      <c r="BK412" s="2" t="s">
        <v>1757</v>
      </c>
      <c r="BL412" s="2" t="s">
        <v>1690</v>
      </c>
      <c r="BM412" s="2" t="s">
        <v>1690</v>
      </c>
      <c r="BN412" s="2" t="s">
        <v>1690</v>
      </c>
      <c r="BO412" s="2" t="s">
        <v>1690</v>
      </c>
    </row>
    <row r="413" spans="1:70" ht="18" customHeight="1">
      <c r="A413" s="225"/>
      <c r="B413" s="226"/>
      <c r="C413" s="226"/>
      <c r="D413" s="226"/>
      <c r="E413" s="226"/>
      <c r="F413" s="226"/>
      <c r="G413" s="226"/>
      <c r="H413" s="226"/>
      <c r="I413" s="226"/>
      <c r="J413" s="226"/>
      <c r="K413" s="226"/>
      <c r="L413" s="226"/>
      <c r="M413" s="226"/>
      <c r="N413" s="227"/>
      <c r="O413" s="225"/>
      <c r="P413" s="763"/>
      <c r="Q413" s="763"/>
      <c r="R413" s="763"/>
      <c r="S413" s="763"/>
      <c r="T413" s="763"/>
      <c r="U413" s="763"/>
      <c r="V413" s="763"/>
      <c r="W413" s="763"/>
      <c r="X413" s="763"/>
      <c r="Y413" s="763"/>
      <c r="Z413" s="763"/>
      <c r="AA413" s="763"/>
      <c r="AB413" s="228"/>
    </row>
    <row r="414" spans="1:70" ht="18" customHeight="1">
      <c r="A414" s="225"/>
      <c r="B414" s="226"/>
      <c r="C414" s="226"/>
      <c r="D414" s="226"/>
      <c r="E414" s="226"/>
      <c r="F414" s="226"/>
      <c r="G414" s="226"/>
      <c r="H414" s="226"/>
      <c r="I414" s="226"/>
      <c r="J414" s="226"/>
      <c r="K414" s="226"/>
      <c r="L414" s="226"/>
      <c r="M414" s="226"/>
      <c r="N414" s="227"/>
      <c r="O414" s="225"/>
      <c r="P414" s="763" t="str">
        <f>BI414</f>
        <v>We want to support you against other acclaimed leaders who dare oppose such accountable measures. Such resistance to accountability invites public vilification, and you as a potential alternative. Their measurable complicity with political polarization could risk our ostracization.</v>
      </c>
      <c r="Q414" s="763"/>
      <c r="R414" s="763"/>
      <c r="S414" s="763"/>
      <c r="T414" s="763"/>
      <c r="U414" s="763"/>
      <c r="V414" s="763"/>
      <c r="W414" s="763"/>
      <c r="X414" s="763"/>
      <c r="Y414" s="763"/>
      <c r="Z414" s="763"/>
      <c r="AA414" s="763"/>
      <c r="AB414" s="228"/>
      <c r="BI414" s="39" t="str">
        <f>IF($B$401=$BZ$365,BJ415,IF($B$401=$BZ$366,BK415,IF($B$401=$BZ$367,BL415,IF($B$401=$BZ$368,BM415,IF($B$401=$BZ$369,BM415,IF($B$401=$BZ$370,BN415,BJ410))))))</f>
        <v>We want to support you against other acclaimed leaders who dare oppose such accountable measures. Such resistance to accountability invites public vilification, and you as a potential alternative. Their measurable complicity with political polarization could risk our ostracization.</v>
      </c>
    </row>
    <row r="415" spans="1:70" ht="18" customHeight="1">
      <c r="A415" s="225"/>
      <c r="B415" s="226"/>
      <c r="C415" s="226"/>
      <c r="D415" s="226"/>
      <c r="E415" s="226"/>
      <c r="F415" s="226"/>
      <c r="G415" s="226"/>
      <c r="H415" s="226"/>
      <c r="I415" s="226"/>
      <c r="J415" s="226"/>
      <c r="K415" s="226"/>
      <c r="L415" s="226"/>
      <c r="M415" s="226"/>
      <c r="N415" s="227"/>
      <c r="O415" s="225"/>
      <c r="P415" s="763"/>
      <c r="Q415" s="763"/>
      <c r="R415" s="763"/>
      <c r="S415" s="763"/>
      <c r="T415" s="763"/>
      <c r="U415" s="763"/>
      <c r="V415" s="763"/>
      <c r="W415" s="763"/>
      <c r="X415" s="763"/>
      <c r="Y415" s="763"/>
      <c r="Z415" s="763"/>
      <c r="AA415" s="763"/>
      <c r="AB415" s="228"/>
      <c r="BJ415" s="2" t="s">
        <v>1691</v>
      </c>
      <c r="BK415" s="2" t="s">
        <v>1692</v>
      </c>
      <c r="BL415" s="2" t="s">
        <v>1693</v>
      </c>
      <c r="BM415" s="2" t="s">
        <v>1693</v>
      </c>
      <c r="BN415" s="2" t="s">
        <v>1693</v>
      </c>
      <c r="BO415" s="2" t="s">
        <v>1693</v>
      </c>
    </row>
    <row r="416" spans="1:70" ht="18" customHeight="1">
      <c r="A416" s="225"/>
      <c r="B416" s="226"/>
      <c r="C416" s="226"/>
      <c r="D416" s="226"/>
      <c r="E416" s="226"/>
      <c r="F416" s="226"/>
      <c r="G416" s="226"/>
      <c r="H416" s="226"/>
      <c r="I416" s="226"/>
      <c r="J416" s="226"/>
      <c r="K416" s="226"/>
      <c r="L416" s="226"/>
      <c r="M416" s="226"/>
      <c r="N416" s="227"/>
      <c r="O416" s="225"/>
      <c r="P416" s="763"/>
      <c r="Q416" s="763"/>
      <c r="R416" s="763"/>
      <c r="S416" s="763"/>
      <c r="T416" s="763"/>
      <c r="U416" s="763"/>
      <c r="V416" s="763"/>
      <c r="W416" s="763"/>
      <c r="X416" s="763"/>
      <c r="Y416" s="763"/>
      <c r="Z416" s="763"/>
      <c r="AA416" s="763"/>
      <c r="AB416" s="228"/>
    </row>
    <row r="417" spans="1:28" ht="18" customHeight="1">
      <c r="A417" s="225"/>
      <c r="B417" s="226"/>
      <c r="C417" s="226"/>
      <c r="D417" s="226"/>
      <c r="E417" s="226"/>
      <c r="F417" s="226"/>
      <c r="G417" s="226"/>
      <c r="H417" s="226"/>
      <c r="I417" s="226"/>
      <c r="J417" s="226"/>
      <c r="K417" s="226"/>
      <c r="L417" s="226"/>
      <c r="M417" s="226"/>
      <c r="N417" s="227"/>
      <c r="O417" s="225"/>
      <c r="P417" s="763" t="s">
        <v>1684</v>
      </c>
      <c r="Q417" s="763"/>
      <c r="R417" s="763"/>
      <c r="S417" s="763"/>
      <c r="T417" s="763"/>
      <c r="U417" s="763"/>
      <c r="V417" s="763"/>
      <c r="W417" s="763"/>
      <c r="X417" s="763"/>
      <c r="Y417" s="763"/>
      <c r="Z417" s="763"/>
      <c r="AA417" s="763"/>
      <c r="AB417" s="228"/>
    </row>
    <row r="418" spans="1:28" ht="18" customHeight="1">
      <c r="A418" s="225"/>
      <c r="B418" s="226"/>
      <c r="C418" s="226"/>
      <c r="D418" s="226"/>
      <c r="E418" s="226"/>
      <c r="F418" s="226"/>
      <c r="G418" s="226"/>
      <c r="H418" s="226"/>
      <c r="I418" s="226"/>
      <c r="J418" s="226"/>
      <c r="K418" s="226"/>
      <c r="L418" s="226"/>
      <c r="M418" s="226"/>
      <c r="N418" s="227"/>
      <c r="O418" s="225"/>
      <c r="P418" s="763"/>
      <c r="Q418" s="763"/>
      <c r="R418" s="763"/>
      <c r="S418" s="763"/>
      <c r="T418" s="763"/>
      <c r="U418" s="763"/>
      <c r="V418" s="763"/>
      <c r="W418" s="763"/>
      <c r="X418" s="763"/>
      <c r="Y418" s="763"/>
      <c r="Z418" s="763"/>
      <c r="AA418" s="763"/>
      <c r="AB418" s="228"/>
    </row>
    <row r="419" spans="1:28" ht="18" customHeight="1">
      <c r="A419" s="225"/>
      <c r="B419" s="226"/>
      <c r="C419" s="226"/>
      <c r="D419" s="226"/>
      <c r="E419" s="226"/>
      <c r="F419" s="226"/>
      <c r="G419" s="226"/>
      <c r="H419" s="226"/>
      <c r="I419" s="226"/>
      <c r="J419" s="226"/>
      <c r="K419" s="226"/>
      <c r="L419" s="226"/>
      <c r="M419" s="226"/>
      <c r="N419" s="227"/>
      <c r="O419" s="225"/>
      <c r="P419" s="763"/>
      <c r="Q419" s="763"/>
      <c r="R419" s="763"/>
      <c r="S419" s="763"/>
      <c r="T419" s="763"/>
      <c r="U419" s="763"/>
      <c r="V419" s="763"/>
      <c r="W419" s="763"/>
      <c r="X419" s="763"/>
      <c r="Y419" s="763"/>
      <c r="Z419" s="763"/>
      <c r="AA419" s="763"/>
      <c r="AB419" s="228"/>
    </row>
    <row r="420" spans="1:28" ht="18" customHeight="1">
      <c r="A420" s="229"/>
      <c r="B420" s="230"/>
      <c r="C420" s="230"/>
      <c r="D420" s="230"/>
      <c r="E420" s="230"/>
      <c r="F420" s="230"/>
      <c r="G420" s="230"/>
      <c r="H420" s="230"/>
      <c r="I420" s="230"/>
      <c r="J420" s="230"/>
      <c r="K420" s="230"/>
      <c r="L420" s="230"/>
      <c r="M420" s="230"/>
      <c r="N420" s="245"/>
      <c r="O420" s="229"/>
      <c r="P420" s="764"/>
      <c r="Q420" s="764"/>
      <c r="R420" s="764"/>
      <c r="S420" s="764"/>
      <c r="T420" s="764"/>
      <c r="U420" s="764"/>
      <c r="V420" s="764"/>
      <c r="W420" s="764"/>
      <c r="X420" s="764"/>
      <c r="Y420" s="764"/>
      <c r="Z420" s="764"/>
      <c r="AA420" s="764"/>
      <c r="AB420" s="231"/>
    </row>
    <row r="421" spans="1:28" ht="40.15" customHeight="1"/>
  </sheetData>
  <mergeCells count="163">
    <mergeCell ref="R139:AA150"/>
    <mergeCell ref="Q159:AA159"/>
    <mergeCell ref="Q160:AA160"/>
    <mergeCell ref="P183:AA186"/>
    <mergeCell ref="H176:M176"/>
    <mergeCell ref="H177:M177"/>
    <mergeCell ref="Q179:AA179"/>
    <mergeCell ref="Q161:AA161"/>
    <mergeCell ref="Q162:AA162"/>
    <mergeCell ref="Q180:AA181"/>
    <mergeCell ref="P163:AA165"/>
    <mergeCell ref="P175:AA175"/>
    <mergeCell ref="Q178:AA178"/>
    <mergeCell ref="L186:M186"/>
    <mergeCell ref="B186:J186"/>
    <mergeCell ref="H178:M178"/>
    <mergeCell ref="H179:M179"/>
    <mergeCell ref="P166:AA169"/>
    <mergeCell ref="P170:AA174"/>
    <mergeCell ref="Q176:AA176"/>
    <mergeCell ref="Q177:AA177"/>
    <mergeCell ref="B180:M182"/>
    <mergeCell ref="Q199:AA199"/>
    <mergeCell ref="Q200:AA200"/>
    <mergeCell ref="Q201:AA201"/>
    <mergeCell ref="Q202:AA202"/>
    <mergeCell ref="C175:G175"/>
    <mergeCell ref="C176:G176"/>
    <mergeCell ref="C177:G177"/>
    <mergeCell ref="C178:G178"/>
    <mergeCell ref="C179:G179"/>
    <mergeCell ref="P188:AA191"/>
    <mergeCell ref="P192:AA192"/>
    <mergeCell ref="P194:AA194"/>
    <mergeCell ref="B184:F184"/>
    <mergeCell ref="H184:M184"/>
    <mergeCell ref="H175:M175"/>
    <mergeCell ref="B188:D188"/>
    <mergeCell ref="F188:I188"/>
    <mergeCell ref="J188:M188"/>
    <mergeCell ref="P224:AA229"/>
    <mergeCell ref="P230:AA234"/>
    <mergeCell ref="Q213:AA213"/>
    <mergeCell ref="Q214:AA214"/>
    <mergeCell ref="Q215:AA216"/>
    <mergeCell ref="P218:AA223"/>
    <mergeCell ref="P204:AA209"/>
    <mergeCell ref="P210:AA210"/>
    <mergeCell ref="Q211:AA211"/>
    <mergeCell ref="Q212:AA212"/>
    <mergeCell ref="Q261:AA261"/>
    <mergeCell ref="P265:AA270"/>
    <mergeCell ref="Q240:Z241"/>
    <mergeCell ref="Q246:AA246"/>
    <mergeCell ref="Q247:AA247"/>
    <mergeCell ref="Q248:AA248"/>
    <mergeCell ref="Q249:AA249"/>
    <mergeCell ref="P251:AA256"/>
    <mergeCell ref="P257:AA257"/>
    <mergeCell ref="B230:D230"/>
    <mergeCell ref="F230:H230"/>
    <mergeCell ref="J230:M230"/>
    <mergeCell ref="B232:M232"/>
    <mergeCell ref="E274:H274"/>
    <mergeCell ref="I274:M274"/>
    <mergeCell ref="X138:AA138"/>
    <mergeCell ref="L261:M261"/>
    <mergeCell ref="I264:M264"/>
    <mergeCell ref="I265:M265"/>
    <mergeCell ref="D264:G264"/>
    <mergeCell ref="D265:G265"/>
    <mergeCell ref="P271:AA276"/>
    <mergeCell ref="B215:F215"/>
    <mergeCell ref="H215:M215"/>
    <mergeCell ref="B217:J217"/>
    <mergeCell ref="L217:M217"/>
    <mergeCell ref="B259:F259"/>
    <mergeCell ref="H259:M259"/>
    <mergeCell ref="B261:J261"/>
    <mergeCell ref="Q258:AA258"/>
    <mergeCell ref="Q259:AA259"/>
    <mergeCell ref="Q260:AA260"/>
    <mergeCell ref="P417:AA420"/>
    <mergeCell ref="B401:D401"/>
    <mergeCell ref="F401:M401"/>
    <mergeCell ref="P387:AA389"/>
    <mergeCell ref="P390:AA392"/>
    <mergeCell ref="P394:AA397"/>
    <mergeCell ref="P398:AA400"/>
    <mergeCell ref="P404:AA406"/>
    <mergeCell ref="P386:AA386"/>
    <mergeCell ref="P319:AA321"/>
    <mergeCell ref="P323:AA325"/>
    <mergeCell ref="P326:AA329"/>
    <mergeCell ref="P330:AA333"/>
    <mergeCell ref="Q262:AA264"/>
    <mergeCell ref="P407:AA409"/>
    <mergeCell ref="P401:AA403"/>
    <mergeCell ref="P411:AA413"/>
    <mergeCell ref="P414:AA416"/>
    <mergeCell ref="P356:AA358"/>
    <mergeCell ref="P359:AA361"/>
    <mergeCell ref="P363:AA365"/>
    <mergeCell ref="P366:AA368"/>
    <mergeCell ref="P370:AA372"/>
    <mergeCell ref="P373:AA375"/>
    <mergeCell ref="P376:AA380"/>
    <mergeCell ref="P338:X338"/>
    <mergeCell ref="P385:X385"/>
    <mergeCell ref="P294:AA297"/>
    <mergeCell ref="P298:AA300"/>
    <mergeCell ref="P301:AA301"/>
    <mergeCell ref="P291:X291"/>
    <mergeCell ref="P277:AA281"/>
    <mergeCell ref="Q287:Z288"/>
    <mergeCell ref="B385:L385"/>
    <mergeCell ref="B338:L338"/>
    <mergeCell ref="B291:L291"/>
    <mergeCell ref="B244:L244"/>
    <mergeCell ref="B197:L197"/>
    <mergeCell ref="B157:L157"/>
    <mergeCell ref="B116:L116"/>
    <mergeCell ref="B74:L74"/>
    <mergeCell ref="B37:L37"/>
    <mergeCell ref="C321:E321"/>
    <mergeCell ref="G321:I321"/>
    <mergeCell ref="K321:M321"/>
    <mergeCell ref="C324:E324"/>
    <mergeCell ref="I324:J324"/>
    <mergeCell ref="C361:E361"/>
    <mergeCell ref="B365:M373"/>
    <mergeCell ref="B363:M364"/>
    <mergeCell ref="H361:M361"/>
    <mergeCell ref="C318:D318"/>
    <mergeCell ref="G318:M318"/>
    <mergeCell ref="C314:E314"/>
    <mergeCell ref="G314:I314"/>
    <mergeCell ref="K314:M314"/>
    <mergeCell ref="E275:H275"/>
    <mergeCell ref="P304:AA306"/>
    <mergeCell ref="P308:AA311"/>
    <mergeCell ref="P314:AA317"/>
    <mergeCell ref="D271:H271"/>
    <mergeCell ref="I271:M271"/>
    <mergeCell ref="B1:H1"/>
    <mergeCell ref="P1:V1"/>
    <mergeCell ref="P37:X37"/>
    <mergeCell ref="P74:X74"/>
    <mergeCell ref="P116:X116"/>
    <mergeCell ref="P157:Y157"/>
    <mergeCell ref="P197:Y197"/>
    <mergeCell ref="P244:Y244"/>
    <mergeCell ref="I275:M275"/>
    <mergeCell ref="E276:H276"/>
    <mergeCell ref="I276:M276"/>
    <mergeCell ref="E277:H277"/>
    <mergeCell ref="I277:M277"/>
    <mergeCell ref="E278:H278"/>
    <mergeCell ref="I278:M278"/>
    <mergeCell ref="D280:F280"/>
    <mergeCell ref="H280:J280"/>
    <mergeCell ref="K280:M280"/>
    <mergeCell ref="B225:M228"/>
  </mergeCells>
  <phoneticPr fontId="144" type="noConversion"/>
  <conditionalFormatting sqref="F188:I188 H280">
    <cfRule type="containsText" dxfId="35" priority="37" operator="containsText" text="neither">
      <formula>NOT(ISERROR(SEARCH("neither",F188)))</formula>
    </cfRule>
    <cfRule type="containsText" dxfId="34" priority="38" operator="containsText" text="liberal">
      <formula>NOT(ISERROR(SEARCH("liberal",F188)))</formula>
    </cfRule>
    <cfRule type="containsText" dxfId="33" priority="39" operator="containsText" text="conservative">
      <formula>NOT(ISERROR(SEARCH("conservative",F188)))</formula>
    </cfRule>
  </conditionalFormatting>
  <conditionalFormatting sqref="J188:M188">
    <cfRule type="containsText" dxfId="32" priority="34" operator="containsText" text="neither">
      <formula>NOT(ISERROR(SEARCH("neither",J188)))</formula>
    </cfRule>
    <cfRule type="containsText" dxfId="31" priority="35" operator="containsText" text="liberal">
      <formula>NOT(ISERROR(SEARCH("liberal",J188)))</formula>
    </cfRule>
    <cfRule type="containsText" dxfId="30" priority="36" operator="containsText" text="conservative">
      <formula>NOT(ISERROR(SEARCH("conservative",J188)))</formula>
    </cfRule>
  </conditionalFormatting>
  <conditionalFormatting sqref="G259">
    <cfRule type="cellIs" dxfId="29" priority="33" operator="equal">
      <formula>0</formula>
    </cfRule>
  </conditionalFormatting>
  <conditionalFormatting sqref="K280">
    <cfRule type="containsText" dxfId="28" priority="26" operator="containsText" text="neither">
      <formula>NOT(ISERROR(SEARCH("neither",K280)))</formula>
    </cfRule>
    <cfRule type="containsText" dxfId="27" priority="27" operator="containsText" text="liberal">
      <formula>NOT(ISERROR(SEARCH("liberal",K280)))</formula>
    </cfRule>
    <cfRule type="containsText" dxfId="26" priority="28" operator="containsText" text="conservative">
      <formula>NOT(ISERROR(SEARCH("conservative",K280)))</formula>
    </cfRule>
  </conditionalFormatting>
  <conditionalFormatting sqref="G314">
    <cfRule type="containsText" dxfId="25" priority="22" operator="containsText" text="neither">
      <formula>NOT(ISERROR(SEARCH("neither",G314)))</formula>
    </cfRule>
    <cfRule type="containsText" dxfId="24" priority="23" operator="containsText" text="liberal">
      <formula>NOT(ISERROR(SEARCH("liberal",G314)))</formula>
    </cfRule>
    <cfRule type="containsText" dxfId="23" priority="24" operator="containsText" text="conservative">
      <formula>NOT(ISERROR(SEARCH("conservative",G314)))</formula>
    </cfRule>
  </conditionalFormatting>
  <conditionalFormatting sqref="K314">
    <cfRule type="containsText" dxfId="22" priority="19" operator="containsText" text="neither">
      <formula>NOT(ISERROR(SEARCH("neither",K314)))</formula>
    </cfRule>
    <cfRule type="containsText" dxfId="21" priority="20" operator="containsText" text="liberal">
      <formula>NOT(ISERROR(SEARCH("liberal",K314)))</formula>
    </cfRule>
    <cfRule type="containsText" dxfId="20" priority="21" operator="containsText" text="conservative">
      <formula>NOT(ISERROR(SEARCH("conservative",K314)))</formula>
    </cfRule>
  </conditionalFormatting>
  <conditionalFormatting sqref="B363:M364">
    <cfRule type="containsText" dxfId="19" priority="11" operator="containsText" text="extortion">
      <formula>NOT(ISERROR(SEARCH("extortion",B363)))</formula>
    </cfRule>
  </conditionalFormatting>
  <conditionalFormatting sqref="H361:M361">
    <cfRule type="containsText" dxfId="18" priority="10" operator="containsText" text="therapy">
      <formula>NOT(ISERROR(SEARCH("therapy",H361)))</formula>
    </cfRule>
  </conditionalFormatting>
  <conditionalFormatting sqref="P304">
    <cfRule type="containsText" dxfId="17" priority="3" operator="containsText" text="FIELD">
      <formula>NOT(ISERROR(SEARCH("FIELD",P304)))</formula>
    </cfRule>
  </conditionalFormatting>
  <conditionalFormatting sqref="P308">
    <cfRule type="containsText" dxfId="16" priority="2" operator="containsText" text="FIELD">
      <formula>NOT(ISERROR(SEARCH("FIELD",P308)))</formula>
    </cfRule>
  </conditionalFormatting>
  <conditionalFormatting sqref="P314">
    <cfRule type="containsText" dxfId="15" priority="1" operator="containsText" text="FIELD">
      <formula>NOT(ISERROR(SEARCH("FIELD",P314)))</formula>
    </cfRule>
  </conditionalFormatting>
  <dataValidations count="25">
    <dataValidation type="list" allowBlank="1" showInputMessage="1" showErrorMessage="1" sqref="B188:D188 D280">
      <formula1>$BP$5:$BP$13</formula1>
    </dataValidation>
    <dataValidation type="list" allowBlank="1" showInputMessage="1" showErrorMessage="1" sqref="F188 H280">
      <formula1>$BL$15:$BL$17</formula1>
    </dataValidation>
    <dataValidation type="list" allowBlank="1" showInputMessage="1" showErrorMessage="1" sqref="J188:M188 K280">
      <formula1>$BL$18:$BL$20</formula1>
    </dataValidation>
    <dataValidation type="list" errorStyle="information" allowBlank="1" showInputMessage="1" showErrorMessage="1" sqref="B186:J186 B261:J261 B217:J217">
      <formula1>$BU$159:$BU$163</formula1>
    </dataValidation>
    <dataValidation type="list" errorStyle="information" showInputMessage="1" showErrorMessage="1" sqref="B184:F184 B215:F215">
      <formula1>$BU$164:$BU$169</formula1>
    </dataValidation>
    <dataValidation type="list" errorStyle="information" allowBlank="1" showInputMessage="1" showErrorMessage="1" sqref="B230">
      <formula1>$BU$200:$BU$207</formula1>
    </dataValidation>
    <dataValidation type="list" errorStyle="information" allowBlank="1" showInputMessage="1" showErrorMessage="1" sqref="F230">
      <formula1>$BU$209:$BU$215</formula1>
    </dataValidation>
    <dataValidation type="list" errorStyle="information" allowBlank="1" showInputMessage="1" showErrorMessage="1" sqref="J230">
      <formula1>$BU$217:$BU$224</formula1>
    </dataValidation>
    <dataValidation type="list" errorStyle="information" allowBlank="1" showInputMessage="1" showErrorMessage="1" sqref="I271">
      <formula1>$BX$250:$BX$305</formula1>
    </dataValidation>
    <dataValidation type="list" errorStyle="information" allowBlank="1" showInputMessage="1" showErrorMessage="1" sqref="E273">
      <formula1>$BY$245:$BY$247</formula1>
    </dataValidation>
    <dataValidation type="list" errorStyle="information" allowBlank="1" showInputMessage="1" showErrorMessage="1" sqref="H264:H268">
      <formula1>$BX$245:$BX$247</formula1>
    </dataValidation>
    <dataValidation type="list" errorStyle="information" showInputMessage="1" showErrorMessage="1" sqref="B259:F259">
      <formula1>$CB$250:$CB$259</formula1>
    </dataValidation>
    <dataValidation type="list" errorStyle="information" allowBlank="1" showInputMessage="1" showErrorMessage="1" sqref="X138:AA138">
      <formula1>$BL$5:$BL$12</formula1>
    </dataValidation>
    <dataValidation type="list" allowBlank="1" showInputMessage="1" showErrorMessage="1" sqref="C318:D318">
      <formula1>$BZ$307:$BZ$310</formula1>
    </dataValidation>
    <dataValidation type="list" allowBlank="1" showInputMessage="1" showErrorMessage="1" sqref="G318:M318">
      <formula1>$BZ$311:$BZ$312</formula1>
    </dataValidation>
    <dataValidation type="list" allowBlank="1" showInputMessage="1" showErrorMessage="1" sqref="C314:E314">
      <formula1>$BZ$245:$BZ$246</formula1>
    </dataValidation>
    <dataValidation type="list" allowBlank="1" showInputMessage="1" showErrorMessage="1" sqref="G314:I314">
      <formula1>$BL$15:$BL$16</formula1>
    </dataValidation>
    <dataValidation type="list" allowBlank="1" showInputMessage="1" showErrorMessage="1" sqref="C321 G321">
      <formula1>$BZ$313:$BZ$316</formula1>
    </dataValidation>
    <dataValidation type="list" allowBlank="1" showInputMessage="1" showErrorMessage="1" sqref="K321">
      <formula1>$BZ$317:$BZ$320</formula1>
    </dataValidation>
    <dataValidation type="list" allowBlank="1" showInputMessage="1" showErrorMessage="1" sqref="C324">
      <formula1>$BZ$321:$BZ$325</formula1>
    </dataValidation>
    <dataValidation type="list" allowBlank="1" showInputMessage="1" showErrorMessage="1" sqref="I324">
      <formula1>$BZ$326:$BZ$329</formula1>
    </dataValidation>
    <dataValidation type="list" allowBlank="1" showInputMessage="1" showErrorMessage="1" sqref="K314:M314">
      <formula1>$BO$15:$BO$19</formula1>
    </dataValidation>
    <dataValidation type="list" errorStyle="information" allowBlank="1" showInputMessage="1" showErrorMessage="1" sqref="C361:E361">
      <formula1>$BZ$245:$BZ$246</formula1>
    </dataValidation>
    <dataValidation type="list" errorStyle="information" allowBlank="1" showInputMessage="1" showErrorMessage="1" sqref="B401">
      <formula1>$BZ$365:$BZ$370</formula1>
    </dataValidation>
    <dataValidation type="list" errorStyle="information" allowBlank="1" showInputMessage="1" showErrorMessage="1" sqref="F401:M401">
      <formula1>$BZ$372:$BZ$377</formula1>
    </dataValidation>
  </dataValidations>
  <hyperlinks>
    <hyperlink ref="P175:AA175" r:id="rId1" tooltip="click to find Harmony Politics (and this spreadsheet tool) online at the Value Relating website" display="Harmony Politics invites us to recognize:"/>
    <hyperlink ref="P210:AA210" r:id="rId2" tooltip="click to find Harmony Politics (and this spreadsheet tool) online at the Value Relating website" display="Harmony Politics invites us to recognize:"/>
    <hyperlink ref="P230:AA234" r:id="rId3" tooltip="click to schedule online free consultation to see if this service can be a good fit for you" display="First see if this right for you, or right for your audience. Click here to automatically schedule a free consultation. Book now while slots are available. Mention me, to get me on your team. Join me in revolutionizing politics with harmonizing love."/>
    <hyperlink ref="P257:AA257" r:id="rId4" tooltip="click to find Harmony Politics (and this spreadsheet tool) online at the Value Relating website" display="Harmony Politics invites us to recognize:"/>
    <hyperlink ref="P277:AA281" r:id="rId5" tooltip="click to schedule online free consultation to see if this service can be a good fit for you" display="First see if this right for you, or right for your audience. Click here to automatically schedule a free consultation. Book now while slots are available. Mention me, to get me on your team. Join me in revolutionizing politics with harmonizing love."/>
    <hyperlink ref="P385" location="Send!A1:AB1" tooltip="go to top" display="avowal sample"/>
    <hyperlink ref="B37" location="Send!A1:AB1" tooltip="go to top" display="Introducing Harmony Politics"/>
    <hyperlink ref="B385" location="Send!A1:AB1" tooltip="go to top" display="Harmonizing politics together"/>
    <hyperlink ref="P338" location="Send!A1:AB1" tooltip="go to top" display="audit sample"/>
    <hyperlink ref="B338" location="Send!A1:AB1" tooltip="go to top" display="Others investing in you"/>
    <hyperlink ref="B291" location="Send!A1:AB1" tooltip="go to top" display="Investing your truth in others"/>
    <hyperlink ref="P291" location="Send!A1:AB1" tooltip="go to top" display="assess sample"/>
    <hyperlink ref="B244" location="Send!A1:AB1" tooltip="go to top" display="Contacting political leaders"/>
    <hyperlink ref="P244" location="Send!A1:AB1" tooltip="go to top" display="sample message"/>
    <hyperlink ref="B197" location="Send!A1:AB1" tooltip="go to top" display="Contacting thought leaders"/>
    <hyperlink ref="P197" location="Send!A1:AB1" tooltip="go to top" display="sample message"/>
    <hyperlink ref="B157" location="Send!A1:AB1" tooltip="go to top" display="Growing your social capital"/>
    <hyperlink ref="P157" location="Send!A1:AB1" tooltip="go to top" display="sample invite"/>
    <hyperlink ref="B116" location="Send!A1:AB1" tooltip="go to top" display="Spreading Harmony"/>
    <hyperlink ref="P116" location="Send!A1:AB1" tooltip="go to top" display="call scripts"/>
    <hyperlink ref="B74" location="Send!A1:AB1" tooltip="go to top" display="Sharing Harmony Politics"/>
    <hyperlink ref="P74" location="Send!A1:AB1" tooltip="go to top" display="memes you can use"/>
    <hyperlink ref="P37" location="Send!A1:AB1" tooltip="go to top" display="Revolutionizing politics with love"/>
    <hyperlink ref="P301:AA301" location="HP!A1:N2" tooltip="Harmony Politics" display="Click here to learn more about how psychosocial orientation drives political differences"/>
    <hyperlink ref="A37" location="Send!A1:AB1" tooltip="to top" display="#"/>
    <hyperlink ref="AB37" location="Send!A74:AB115" tooltip="next page" display="$"/>
    <hyperlink ref="AB116" location="Send!A116:AB156" tooltip="next page" display="$"/>
    <hyperlink ref="AB157" location="Send!A157:AB196" tooltip="next page" display="$"/>
    <hyperlink ref="AB197" location="Send!A197:AB243" tooltip="next page" display="$"/>
    <hyperlink ref="AB244" location="Send!A244:AB290" tooltip="next page" display="$"/>
    <hyperlink ref="AB291" location="Send!A291:AB337" tooltip="next page" display="$"/>
    <hyperlink ref="AB338" location="Send!A338:AB384" tooltip="next page" display="$"/>
    <hyperlink ref="AB385" location="Send!A421:AB421" tooltip="to bottom past print area" display="$"/>
    <hyperlink ref="A74" location="Send!A37:AB37" tooltip="to previous page header" display="#"/>
    <hyperlink ref="A116" location="Send!A74:AB74" tooltip="to previous page header" display="#"/>
    <hyperlink ref="A157" location="Send!A116:AB116" tooltip="to previous page header" display="#"/>
    <hyperlink ref="A197" location="Send!A157:AB157" tooltip="to previous page header" display="#"/>
    <hyperlink ref="A244" location="Send!A197:AB197" tooltip="to previous page header" display="#"/>
    <hyperlink ref="A291" location="Send!A244:AB244" tooltip="to previous page header" display="#"/>
    <hyperlink ref="A338" location="Send!A291:AB291" tooltip="to previous page header" display="#"/>
    <hyperlink ref="A385" location="Send!A338:AB338" tooltip="to previous page header" display="#"/>
  </hyperlinks>
  <printOptions horizontalCentered="1"/>
  <pageMargins left="0.7" right="0.7" top="0.75" bottom="0.75" header="0.3" footer="0.3"/>
  <pageSetup pageOrder="overThenDown" orientation="portrait" r:id="rId6"/>
  <headerFooter>
    <oddHeader>&amp;C&amp;"Arial Black,Regular"&amp;16&amp;K00B050Value&amp;K01+000 &amp;K7030A0Relating</oddHeader>
    <oddFooter>&amp;L&amp;D&amp;C&amp;P&amp;R&amp;F; &amp;A</oddFooter>
  </headerFooter>
  <drawing r:id="rId7"/>
  <legacyDrawing r:id="rId8"/>
  <extLst>
    <ext xmlns:x14="http://schemas.microsoft.com/office/spreadsheetml/2009/9/main" uri="{78C0D931-6437-407d-A8EE-F0AAD7539E65}">
      <x14:conditionalFormattings>
        <x14:conditionalFormatting xmlns:xm="http://schemas.microsoft.com/office/excel/2006/main">
          <x14:cfRule type="containsText" priority="32" operator="containsText" id="{9F4A7D47-165E-49EC-B52B-A8C4ACAA30E7}">
            <xm:f>NOT(ISERROR(SEARCH($BJ$253,P251)))</xm:f>
            <xm:f>$BJ$253</xm:f>
            <x14:dxf>
              <font>
                <b/>
                <i/>
                <color theme="1" tint="0.499984740745262"/>
              </font>
            </x14:dxf>
          </x14:cfRule>
          <xm:sqref>P251:AA256</xm:sqref>
        </x14:conditionalFormatting>
        <x14:conditionalFormatting xmlns:xm="http://schemas.microsoft.com/office/excel/2006/main">
          <x14:cfRule type="containsText" priority="25" operator="containsText" id="{36B45988-20C4-462A-9E56-B90E85861B4A}">
            <xm:f>NOT(ISERROR(SEARCH($BO$258,P265)))</xm:f>
            <xm:f>$BO$258</xm:f>
            <x14:dxf>
              <font>
                <b/>
                <i/>
                <color theme="1" tint="0.499984740745262"/>
              </font>
            </x14:dxf>
          </x14:cfRule>
          <xm:sqref>P265:AA270</xm:sqref>
        </x14:conditionalFormatting>
        <x14:conditionalFormatting xmlns:xm="http://schemas.microsoft.com/office/excel/2006/main">
          <x14:cfRule type="containsText" priority="18" operator="containsText" id="{08F45A1A-6841-40D3-AAFE-96CAC39D0B84}">
            <xm:f>NOT(ISERROR(SEARCH($BI$355,P356)))</xm:f>
            <xm:f>$BI$355</xm:f>
            <x14:dxf>
              <font>
                <b/>
                <i/>
                <color theme="1" tint="0.499984740745262"/>
              </font>
            </x14:dxf>
          </x14:cfRule>
          <xm:sqref>P356:AA358</xm:sqref>
        </x14:conditionalFormatting>
        <x14:conditionalFormatting xmlns:xm="http://schemas.microsoft.com/office/excel/2006/main">
          <x14:cfRule type="containsText" priority="17" operator="containsText" id="{A2094C5A-B688-452B-9CF9-CDAC48C4F53E}">
            <xm:f>NOT(ISERROR(SEARCH($BI$355,P359)))</xm:f>
            <xm:f>$BI$355</xm:f>
            <x14:dxf>
              <font>
                <b/>
                <i/>
                <color theme="1" tint="0.499984740745262"/>
              </font>
            </x14:dxf>
          </x14:cfRule>
          <xm:sqref>P359:AA361</xm:sqref>
        </x14:conditionalFormatting>
        <x14:conditionalFormatting xmlns:xm="http://schemas.microsoft.com/office/excel/2006/main">
          <x14:cfRule type="containsText" priority="16" operator="containsText" id="{F749C37E-B24A-4487-9B03-010113815DCB}">
            <xm:f>NOT(ISERROR(SEARCH($BI$355,P363)))</xm:f>
            <xm:f>$BI$355</xm:f>
            <x14:dxf>
              <font>
                <b/>
                <i/>
                <color theme="1" tint="0.499984740745262"/>
              </font>
            </x14:dxf>
          </x14:cfRule>
          <xm:sqref>P363:AA365</xm:sqref>
        </x14:conditionalFormatting>
        <x14:conditionalFormatting xmlns:xm="http://schemas.microsoft.com/office/excel/2006/main">
          <x14:cfRule type="containsText" priority="15" operator="containsText" id="{F773316A-6C80-49E9-9D26-9662B0208746}">
            <xm:f>NOT(ISERROR(SEARCH($BI$355,P366)))</xm:f>
            <xm:f>$BI$355</xm:f>
            <x14:dxf>
              <font>
                <b/>
                <i/>
                <color theme="1" tint="0.499984740745262"/>
              </font>
            </x14:dxf>
          </x14:cfRule>
          <xm:sqref>P366:AA368</xm:sqref>
        </x14:conditionalFormatting>
        <x14:conditionalFormatting xmlns:xm="http://schemas.microsoft.com/office/excel/2006/main">
          <x14:cfRule type="containsText" priority="14" operator="containsText" id="{57B6C156-9E2C-48E0-8FCC-D455622E7061}">
            <xm:f>NOT(ISERROR(SEARCH($BI$355,P370)))</xm:f>
            <xm:f>$BI$355</xm:f>
            <x14:dxf>
              <font>
                <b/>
                <i/>
                <color theme="1" tint="0.499984740745262"/>
              </font>
            </x14:dxf>
          </x14:cfRule>
          <xm:sqref>P370:AA372</xm:sqref>
        </x14:conditionalFormatting>
        <x14:conditionalFormatting xmlns:xm="http://schemas.microsoft.com/office/excel/2006/main">
          <x14:cfRule type="containsText" priority="13" operator="containsText" id="{458AE6C0-5A0B-4D23-AF64-FBEAF1ADC5B9}">
            <xm:f>NOT(ISERROR(SEARCH($BI$355,P373)))</xm:f>
            <xm:f>$BI$355</xm:f>
            <x14:dxf>
              <font>
                <b/>
                <i/>
                <color theme="1" tint="0.499984740745262"/>
              </font>
            </x14:dxf>
          </x14:cfRule>
          <xm:sqref>P373:AA375</xm:sqref>
        </x14:conditionalFormatting>
        <x14:conditionalFormatting xmlns:xm="http://schemas.microsoft.com/office/excel/2006/main">
          <x14:cfRule type="containsText" priority="12" operator="containsText" id="{A204F8DD-CDEB-4971-9EB0-25636B82FC57}">
            <xm:f>NOT(ISERROR(SEARCH($BK$379,B365)))</xm:f>
            <xm:f>$BK$379</xm:f>
            <x14:dxf>
              <font>
                <color rgb="FFFFCCCC"/>
              </font>
              <fill>
                <patternFill>
                  <bgColor rgb="FF780000"/>
                </patternFill>
              </fill>
              <border>
                <left style="thin">
                  <color rgb="FFFF0000"/>
                </left>
                <right style="thin">
                  <color rgb="FFFF0000"/>
                </right>
                <top/>
                <bottom style="thin">
                  <color rgb="FFFF0000"/>
                </bottom>
                <vertical/>
                <horizontal/>
              </border>
            </x14:dxf>
          </x14:cfRule>
          <xm:sqref>B365:M373</xm:sqref>
        </x14:conditionalFormatting>
        <x14:conditionalFormatting xmlns:xm="http://schemas.microsoft.com/office/excel/2006/main">
          <x14:cfRule type="containsText" priority="9" operator="containsText" id="{C0E857C6-22AD-4B3C-8522-E6515E513669}">
            <xm:f>NOT(ISERROR(SEARCH($BJ$397,P398)))</xm:f>
            <xm:f>$BJ$397</xm:f>
            <x14:dxf>
              <font>
                <b/>
                <i/>
                <color theme="1" tint="0.499984740745262"/>
              </font>
            </x14:dxf>
          </x14:cfRule>
          <xm:sqref>P398:AA400</xm:sqref>
        </x14:conditionalFormatting>
        <x14:conditionalFormatting xmlns:xm="http://schemas.microsoft.com/office/excel/2006/main">
          <x14:cfRule type="containsText" priority="8" operator="containsText" id="{C520ABA0-5423-4AAD-896F-DB271F02F628}">
            <xm:f>NOT(ISERROR(SEARCH($BJ$397,P401)))</xm:f>
            <xm:f>$BJ$397</xm:f>
            <x14:dxf>
              <font>
                <b/>
                <i/>
                <color theme="1" tint="0.499984740745262"/>
              </font>
            </x14:dxf>
          </x14:cfRule>
          <xm:sqref>P401:AA403</xm:sqref>
        </x14:conditionalFormatting>
        <x14:conditionalFormatting xmlns:xm="http://schemas.microsoft.com/office/excel/2006/main">
          <x14:cfRule type="containsText" priority="7" operator="containsText" id="{0B7A6955-53FF-4A6F-BC0E-CC0852E12624}">
            <xm:f>NOT(ISERROR(SEARCH($BJ$397,P404)))</xm:f>
            <xm:f>$BJ$397</xm:f>
            <x14:dxf>
              <font>
                <b/>
                <i/>
                <color theme="1" tint="0.499984740745262"/>
              </font>
            </x14:dxf>
          </x14:cfRule>
          <xm:sqref>P404:AA406</xm:sqref>
        </x14:conditionalFormatting>
        <x14:conditionalFormatting xmlns:xm="http://schemas.microsoft.com/office/excel/2006/main">
          <x14:cfRule type="containsText" priority="6" operator="containsText" id="{248FC053-FC11-4B50-A870-0ACCDA6AEEFC}">
            <xm:f>NOT(ISERROR(SEARCH($BJ$397,P407)))</xm:f>
            <xm:f>$BJ$397</xm:f>
            <x14:dxf>
              <font>
                <b/>
                <i/>
                <color theme="1" tint="0.499984740745262"/>
              </font>
            </x14:dxf>
          </x14:cfRule>
          <xm:sqref>P407:AA409</xm:sqref>
        </x14:conditionalFormatting>
        <x14:conditionalFormatting xmlns:xm="http://schemas.microsoft.com/office/excel/2006/main">
          <x14:cfRule type="containsText" priority="5" operator="containsText" id="{651F08EA-C106-4BE9-982C-20706622B322}">
            <xm:f>NOT(ISERROR(SEARCH($BJ$410,P411)))</xm:f>
            <xm:f>$BJ$410</xm:f>
            <x14:dxf>
              <font>
                <b/>
                <i/>
                <color theme="0" tint="-0.499984740745262"/>
              </font>
            </x14:dxf>
          </x14:cfRule>
          <xm:sqref>P411:AA413</xm:sqref>
        </x14:conditionalFormatting>
        <x14:conditionalFormatting xmlns:xm="http://schemas.microsoft.com/office/excel/2006/main">
          <x14:cfRule type="containsText" priority="4" operator="containsText" id="{5FEC778F-410C-439E-953F-4D4CA1A04C3C}">
            <xm:f>NOT(ISERROR(SEARCH($BJ$410,P414)))</xm:f>
            <xm:f>$BJ$410</xm:f>
            <x14:dxf>
              <font>
                <b/>
                <i/>
                <color theme="0" tint="-0.499984740745262"/>
              </font>
            </x14:dxf>
          </x14:cfRule>
          <xm:sqref>P414:AA416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HP</vt:lpstr>
      <vt:lpstr>Send</vt:lpstr>
      <vt:lpstr>HP!Print_Area</vt:lpstr>
      <vt:lpstr>Send!Print_Area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dc:creator>
  <cp:lastModifiedBy>Angela's Pc</cp:lastModifiedBy>
  <cp:lastPrinted>2020-04-15T18:57:31Z</cp:lastPrinted>
  <dcterms:created xsi:type="dcterms:W3CDTF">2020-01-07T05:19:24Z</dcterms:created>
  <dcterms:modified xsi:type="dcterms:W3CDTF">2020-05-21T05:19:52Z</dcterms:modified>
</cp:coreProperties>
</file>